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updateLinks="never" codeName="ThisWorkbook" defaultThemeVersion="124226"/>
  <bookViews>
    <workbookView xWindow="2340" yWindow="2340" windowWidth="11520" windowHeight="7875" tabRatio="932" firstSheet="1" activeTab="13"/>
  </bookViews>
  <sheets>
    <sheet name="Instructions" sheetId="36" r:id="rId1"/>
    <sheet name="BS" sheetId="12" r:id="rId2"/>
    <sheet name="CFS Working " sheetId="22" r:id="rId3"/>
    <sheet name="PL" sheetId="13" r:id="rId4"/>
    <sheet name="CFS" sheetId="14" r:id="rId5"/>
    <sheet name="Note 1 &amp; 2" sheetId="27" r:id="rId6"/>
    <sheet name="BS1" sheetId="3" r:id="rId7"/>
    <sheet name="Cash Flow " sheetId="35" r:id="rId8"/>
    <sheet name="BS2" sheetId="2" r:id="rId9"/>
    <sheet name="FA 18-19" sheetId="17" r:id="rId10"/>
    <sheet name="BS3" sheetId="5" r:id="rId11"/>
    <sheet name="PL Notes" sheetId="7" r:id="rId12"/>
    <sheet name="BS4" sheetId="6" r:id="rId13"/>
    <sheet name="TB 18-19 HO" sheetId="11" r:id="rId14"/>
    <sheet name="Grouping" sheetId="37" r:id="rId15"/>
    <sheet name="Sub Grouping" sheetId="38" r:id="rId16"/>
    <sheet name="Master Sheet ()" sheetId="31"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s>
  <definedNames>
    <definedName name="\0">[1]BALSHT!$AC$1</definedName>
    <definedName name="\c" localSheetId="5">#REF!</definedName>
    <definedName name="\c">#N/A</definedName>
    <definedName name="\l">[1]BALSHT!$AC$26</definedName>
    <definedName name="\m" localSheetId="9">#REF!</definedName>
    <definedName name="\m" localSheetId="5">#REF!</definedName>
    <definedName name="\m">#REF!</definedName>
    <definedName name="\p" localSheetId="9">'[2]ROI A.Y.2000-2001'!#REF!</definedName>
    <definedName name="\p" localSheetId="5">[1]BALSHT!$AC$9</definedName>
    <definedName name="\p">'[2]ROI A.Y.2000-2001'!#REF!</definedName>
    <definedName name="\q">[1]BALSHT!$AC$30</definedName>
    <definedName name="\s" localSheetId="9">#REF!</definedName>
    <definedName name="\s" localSheetId="5">#REF!</definedName>
    <definedName name="\s">#REF!</definedName>
    <definedName name="\t">[1]BALSHT!$AC$12</definedName>
    <definedName name="_">[3]AdvanceTax!$D$4</definedName>
    <definedName name="__________SCH1" localSheetId="9">#REF!</definedName>
    <definedName name="__________SCH1" localSheetId="5">#REF!</definedName>
    <definedName name="__________SCH1">#REF!</definedName>
    <definedName name="__________SCH2" localSheetId="9">#REF!</definedName>
    <definedName name="__________SCH2" localSheetId="5">#REF!</definedName>
    <definedName name="__________SCH2">#REF!</definedName>
    <definedName name="_________SCH1" localSheetId="9">#REF!</definedName>
    <definedName name="_________SCH1" localSheetId="5">#REF!</definedName>
    <definedName name="_________SCH1">#REF!</definedName>
    <definedName name="_________SCH2" localSheetId="5">#REF!</definedName>
    <definedName name="_________SCH2">#REF!</definedName>
    <definedName name="_______SCH1" localSheetId="5">#REF!</definedName>
    <definedName name="_______SCH1">#REF!</definedName>
    <definedName name="_______SCH2" localSheetId="5">#REF!</definedName>
    <definedName name="_______SCH2">#REF!</definedName>
    <definedName name="______SCH1" localSheetId="5">#REF!</definedName>
    <definedName name="______SCH1">#REF!</definedName>
    <definedName name="______SCH2" localSheetId="9">'[4]sch to acc'!#REF!</definedName>
    <definedName name="______SCH2" localSheetId="5">#REF!</definedName>
    <definedName name="______SCH2">'[4]sch to acc'!#REF!</definedName>
    <definedName name="_____SCH1" localSheetId="9">#REF!</definedName>
    <definedName name="_____SCH1" localSheetId="5">#REF!</definedName>
    <definedName name="_____SCH1">#REF!</definedName>
    <definedName name="_____SCH2" localSheetId="9">#REF!</definedName>
    <definedName name="_____SCH2" localSheetId="5">#REF!</definedName>
    <definedName name="_____SCH2">#REF!</definedName>
    <definedName name="____a123">#N/A</definedName>
    <definedName name="____a25">#N/A</definedName>
    <definedName name="____a55">#N/A</definedName>
    <definedName name="____a56">#N/A</definedName>
    <definedName name="____a57">#N/A</definedName>
    <definedName name="____SCH1" localSheetId="9">#REF!</definedName>
    <definedName name="____SCH1" localSheetId="5">#REF!</definedName>
    <definedName name="____SCH1">#REF!</definedName>
    <definedName name="____SCH2" localSheetId="9">'[4]sch to acc'!#REF!</definedName>
    <definedName name="____SCH2" localSheetId="5">#REF!</definedName>
    <definedName name="____SCH2">'[4]sch to acc'!#REF!</definedName>
    <definedName name="____SCH3" localSheetId="9">#REF!</definedName>
    <definedName name="____SCH3" localSheetId="5">#REF!</definedName>
    <definedName name="____SCH3">#REF!</definedName>
    <definedName name="___a123">#N/A</definedName>
    <definedName name="___a25">#N/A</definedName>
    <definedName name="___a55">#N/A</definedName>
    <definedName name="___a56">#N/A</definedName>
    <definedName name="___a57">#N/A</definedName>
    <definedName name="___a58">#N/A</definedName>
    <definedName name="___a76" localSheetId="9">#REF!</definedName>
    <definedName name="___a76" localSheetId="5">#REF!</definedName>
    <definedName name="___a76">#REF!</definedName>
    <definedName name="___b123">#N/A</definedName>
    <definedName name="___COM1">'[5]Customize Your Statement'!$E$27</definedName>
    <definedName name="___den1">[6]Master!$C$9</definedName>
    <definedName name="___den2">[7]Master!$C$9</definedName>
    <definedName name="___DEp111">[8]Index!$B$1</definedName>
    <definedName name="___INDEX_SHEET___ASAP_Utilities" localSheetId="9">#REF!</definedName>
    <definedName name="___INDEX_SHEET___ASAP_Utilities" localSheetId="5">#REF!</definedName>
    <definedName name="___INDEX_SHEET___ASAP_Utilities">#REF!</definedName>
    <definedName name="___SCH1" localSheetId="9">#REF!</definedName>
    <definedName name="___SCH1" localSheetId="5">#REF!</definedName>
    <definedName name="___SCH1">#REF!</definedName>
    <definedName name="___SCH2" localSheetId="9">'[4]sch to acc'!#REF!</definedName>
    <definedName name="___SCH2" localSheetId="5">#REF!</definedName>
    <definedName name="___SCH2">'[4]sch to acc'!#REF!</definedName>
    <definedName name="___SCH3" localSheetId="9">#REF!</definedName>
    <definedName name="___SCH3" localSheetId="5">#REF!</definedName>
    <definedName name="___SCH3">#REF!</definedName>
    <definedName name="___SHR1">'[5]Customize Your Statement'!$E$24</definedName>
    <definedName name="__123Graph_A" localSheetId="9" hidden="1">[9]GROUPS!#REF!</definedName>
    <definedName name="__123Graph_A" localSheetId="5" hidden="1">[9]GROUPS!#REF!</definedName>
    <definedName name="__123Graph_A" hidden="1">[9]GROUPS!#REF!</definedName>
    <definedName name="__123Graph_B" localSheetId="9" hidden="1">'[10]outsourcing b-s'!#REF!</definedName>
    <definedName name="__123Graph_B" localSheetId="5" hidden="1">'[10]outsourcing b-s'!#REF!</definedName>
    <definedName name="__123Graph_B" hidden="1">'[10]outsourcing b-s'!#REF!</definedName>
    <definedName name="__123Graph_C" localSheetId="9" hidden="1">'[10]outsourcing b-s'!#REF!</definedName>
    <definedName name="__123Graph_C" localSheetId="5" hidden="1">'[10]outsourcing b-s'!#REF!</definedName>
    <definedName name="__123Graph_C" hidden="1">'[10]outsourcing b-s'!#REF!</definedName>
    <definedName name="__123Graph_E" localSheetId="9" hidden="1">'[10]outsourcing b-s'!#REF!</definedName>
    <definedName name="__123Graph_E" localSheetId="5" hidden="1">'[10]outsourcing b-s'!#REF!</definedName>
    <definedName name="__123Graph_E" hidden="1">'[10]outsourcing b-s'!#REF!</definedName>
    <definedName name="__123Graph_X" localSheetId="9" hidden="1">[9]GROUPS!#REF!</definedName>
    <definedName name="__123Graph_X" localSheetId="5" hidden="1">[9]GROUPS!#REF!</definedName>
    <definedName name="__123Graph_X" hidden="1">[9]GROUPS!#REF!</definedName>
    <definedName name="__a123">#N/A</definedName>
    <definedName name="__a25">#N/A</definedName>
    <definedName name="__a55">#N/A</definedName>
    <definedName name="__a56">#N/A</definedName>
    <definedName name="__a57">#N/A</definedName>
    <definedName name="__a58">#N/A</definedName>
    <definedName name="__a76" localSheetId="9">#REF!</definedName>
    <definedName name="__a76" localSheetId="5">#REF!</definedName>
    <definedName name="__a76">#REF!</definedName>
    <definedName name="__b123">#N/A</definedName>
    <definedName name="__COM1">'[5]Customize Your Statement'!$E$27</definedName>
    <definedName name="__den1">[6]Master!$C$9</definedName>
    <definedName name="__den2">[7]Master!$C$9</definedName>
    <definedName name="__DEp111">[8]Index!$B$1</definedName>
    <definedName name="__EX1" localSheetId="9">#REF!</definedName>
    <definedName name="__EX1" localSheetId="5">#REF!</definedName>
    <definedName name="__EX1">#REF!</definedName>
    <definedName name="__IntlFixup" hidden="1">TRUE</definedName>
    <definedName name="__SCH1" localSheetId="9">#REF!</definedName>
    <definedName name="__SCH1" localSheetId="5">#REF!</definedName>
    <definedName name="__SCH1">#REF!</definedName>
    <definedName name="__SCH2" localSheetId="9">'[4]sch to acc'!#REF!</definedName>
    <definedName name="__SCH2" localSheetId="5">#REF!</definedName>
    <definedName name="__SCH2">'[4]sch to acc'!#REF!</definedName>
    <definedName name="__SCH3" localSheetId="9">#REF!</definedName>
    <definedName name="__SCH3" localSheetId="5">#REF!</definedName>
    <definedName name="__SCH3">#REF!</definedName>
    <definedName name="__SHR1">'[5]Customize Your Statement'!$E$24</definedName>
    <definedName name="__var1" localSheetId="1" hidden="1">{#N/A,#N/A,FALSE,"BS1099"}</definedName>
    <definedName name="__var1" localSheetId="6" hidden="1">{#N/A,#N/A,FALSE,"BS1099"}</definedName>
    <definedName name="__var1" localSheetId="10" hidden="1">{#N/A,#N/A,FALSE,"BS1099"}</definedName>
    <definedName name="__var1" localSheetId="12" hidden="1">{#N/A,#N/A,FALSE,"BS1099"}</definedName>
    <definedName name="__var1" localSheetId="4" hidden="1">{#N/A,#N/A,FALSE,"BS1099"}</definedName>
    <definedName name="__var1" localSheetId="9" hidden="1">{#N/A,#N/A,FALSE,"BS1099"}</definedName>
    <definedName name="__var1" localSheetId="5" hidden="1">{#N/A,#N/A,FALSE,"BS1099"}</definedName>
    <definedName name="__var1" localSheetId="3" hidden="1">{#N/A,#N/A,FALSE,"BS1099"}</definedName>
    <definedName name="__var1" localSheetId="11" hidden="1">{#N/A,#N/A,FALSE,"BS1099"}</definedName>
    <definedName name="__var1" localSheetId="13" hidden="1">{#N/A,#N/A,FALSE,"BS1099"}</definedName>
    <definedName name="__var1" hidden="1">{#N/A,#N/A,FALSE,"BS1099"}</definedName>
    <definedName name="__Yr2003" localSheetId="9">#REF!</definedName>
    <definedName name="__Yr2003" localSheetId="5">#REF!</definedName>
    <definedName name="__Yr2003">#REF!</definedName>
    <definedName name="_02M.dbf" localSheetId="9">#REF!</definedName>
    <definedName name="_02M.dbf" localSheetId="5">#REF!</definedName>
    <definedName name="_02M.dbf">#REF!</definedName>
    <definedName name="_0300002">'[11]Capex,Depr,&amp; JV'!$C$27:$I$27</definedName>
    <definedName name="_0300003">[11]Disposals!$C$10:$I$10</definedName>
    <definedName name="_0300012">'[11]Capex,Depr,&amp; JV'!$C$38:$I$38</definedName>
    <definedName name="_0300013">[11]Disposals!$C$20:$I$20</definedName>
    <definedName name="_0300022">'[11]Capex,Depr,&amp; JV'!$C$30:$I$30</definedName>
    <definedName name="_0300023">[11]Disposals!$C$13:$I$13</definedName>
    <definedName name="_0300032">'[11]Capex,Depr,&amp; JV'!$C$31:$I$31</definedName>
    <definedName name="_0300033">[11]Disposals!$C$14:$I$14</definedName>
    <definedName name="_0300042">'[11]Capex,Depr,&amp; JV'!$C$32:$I$32</definedName>
    <definedName name="_0300043">[11]Disposals!$C$15:$I$15</definedName>
    <definedName name="_0300052">'[11]Capex,Depr,&amp; JV'!$C$33:$I$33</definedName>
    <definedName name="_0300053">[11]Disposals!$C$16:$I$16</definedName>
    <definedName name="_0300062">'[11]Capex,Depr,&amp; JV'!$C$34:$I$34</definedName>
    <definedName name="_0300063">[11]Disposals!$C$17:$I$17</definedName>
    <definedName name="_0300102">'[11]Capex,Depr,&amp; JV'!$C$41:$I$41</definedName>
    <definedName name="_0300103">[11]Disposals!$C$23:$I$23</definedName>
    <definedName name="_0305013">[11]Disposals!$C$25:$I$25</definedName>
    <definedName name="_0305023">[11]Disposals!$C$26:$I$26</definedName>
    <definedName name="_0305033">[11]Disposals!$C$27:$I$27</definedName>
    <definedName name="_0305043">[11]Disposals!$C$28:$I$28</definedName>
    <definedName name="_0305053">[11]Disposals!$C$29:$I$29</definedName>
    <definedName name="_0305063">[11]Disposals!$C$30:$I$30</definedName>
    <definedName name="_0310002">'[11]Capex,Depr,&amp; JV'!$C$28:$I$28</definedName>
    <definedName name="_0310003">[11]Disposals!$C$11:$I$11</definedName>
    <definedName name="_0310012">'[11]Capex,Depr,&amp; JV'!$C$39:$I$39</definedName>
    <definedName name="_0310013">[11]Disposals!$C$21:$I$21</definedName>
    <definedName name="_0310022">'[11]Capex,Depr,&amp; JV'!$C$35:$I$35</definedName>
    <definedName name="_0310023">[11]Disposals!$C$18:$I$18</definedName>
    <definedName name="_0315013">[11]Disposals!$C$34:$I$34</definedName>
    <definedName name="_0315023">[11]Disposals!$C$35:$I$35</definedName>
    <definedName name="_0330002">'[11]Capex,Depr,&amp; JV'!$C$29:$I$29</definedName>
    <definedName name="_0330003">[11]Disposals!$C$12:$I$12</definedName>
    <definedName name="_0330012">'[11]Capex,Depr,&amp; JV'!$C$40:$I$40</definedName>
    <definedName name="_0330013">[11]Disposals!$C$22:$I$22</definedName>
    <definedName name="_0330022">'[11]Capex,Depr,&amp; JV'!$C$36:$I$36</definedName>
    <definedName name="_0330023">[11]Disposals!$C$19:$I$19</definedName>
    <definedName name="_0335013">[11]Disposals!$C$31:$I$31</definedName>
    <definedName name="_0335023">[11]Disposals!$C$32:$I$32</definedName>
    <definedName name="_0336002">'[11]Capex,Depr,&amp; JV'!$C$75:$I$75</definedName>
    <definedName name="_0337093">[11]Disposals!$C$33:$I$33</definedName>
    <definedName name="_0338002">'[11]Capex,Depr,&amp; JV'!$C$37:$I$37</definedName>
    <definedName name="_0361003">[11]Disposals!$C$39:$I$39</definedName>
    <definedName name="_0362003">[11]Disposals!$C$38:$I$38</definedName>
    <definedName name="_0363003">[11]Disposals!$C$37:$I$37</definedName>
    <definedName name="_0370003">[11]Disposals!$C$41:$I$41</definedName>
    <definedName name="_0371003">[11]Disposals!$C$42:$I$42</definedName>
    <definedName name="_0372003">[11]Disposals!$C$43:$I$43</definedName>
    <definedName name="_0373003">[11]Disposals!$C$44:$I$44</definedName>
    <definedName name="_0378002">[11]Software!$C$13:$I$13</definedName>
    <definedName name="_0378003">[11]Software!$C$14:$I$14</definedName>
    <definedName name="_0378006">[11]Software!$C$15:$I$15</definedName>
    <definedName name="_0378007">[11]Software!$C$16:$I$16</definedName>
    <definedName name="_0379002">[11]Software!$C$18:$I$18</definedName>
    <definedName name="_0379003">[11]Software!$C$19:$I$19</definedName>
    <definedName name="_0379006">[11]Software!$C$20:$I$20</definedName>
    <definedName name="_0379007">[11]Software!$C$21:$I$21</definedName>
    <definedName name="_0380002">[11]Software!$C$10:$I$10</definedName>
    <definedName name="_0380003">[11]Software!$C$11:$I$11</definedName>
    <definedName name="_0381003">[11]Software!$C$23:$I$23</definedName>
    <definedName name="_1995Common" localSheetId="9">#REF!</definedName>
    <definedName name="_1995Common" localSheetId="5">#REF!</definedName>
    <definedName name="_1995Common">#REF!</definedName>
    <definedName name="_1995Dollars" localSheetId="9">#REF!</definedName>
    <definedName name="_1995Dollars" localSheetId="5">#REF!</definedName>
    <definedName name="_1995Dollars">#REF!</definedName>
    <definedName name="_1995Quarter" localSheetId="9">#REF!</definedName>
    <definedName name="_1995Quarter" localSheetId="5">#REF!</definedName>
    <definedName name="_1995Quarter">#REF!</definedName>
    <definedName name="_1996Common" localSheetId="9">'[12]Common Size Statements'!#REF!</definedName>
    <definedName name="_1996Common" localSheetId="5">'[12]Common Size Statements'!#REF!</definedName>
    <definedName name="_1996Common">'[12]Common Size Statements'!#REF!</definedName>
    <definedName name="_1996Dollars" localSheetId="9">'[13]intbutot wksheet current'!#REF!</definedName>
    <definedName name="_1996Dollars" localSheetId="5">'[13]intbutot wksheet current'!#REF!</definedName>
    <definedName name="_1996Dollars">'[13]intbutot wksheet current'!#REF!</definedName>
    <definedName name="_1996Quarter" localSheetId="9">#REF!</definedName>
    <definedName name="_1996Quarter" localSheetId="5">#REF!</definedName>
    <definedName name="_1996Quarter">#REF!</definedName>
    <definedName name="_1997Common" localSheetId="9">'[12]Common Size Statements'!#REF!</definedName>
    <definedName name="_1997Common" localSheetId="5">'[12]Common Size Statements'!#REF!</definedName>
    <definedName name="_1997Common">'[12]Common Size Statements'!#REF!</definedName>
    <definedName name="_1997Dollars" localSheetId="9">'[13]intbutot wksheet current'!#REF!</definedName>
    <definedName name="_1997Dollars" localSheetId="5">'[13]intbutot wksheet current'!#REF!</definedName>
    <definedName name="_1997Dollars">'[13]intbutot wksheet current'!#REF!</definedName>
    <definedName name="_1997Quarter" localSheetId="9">#REF!</definedName>
    <definedName name="_1997Quarter" localSheetId="5">#REF!</definedName>
    <definedName name="_1997Quarter">#REF!</definedName>
    <definedName name="_1998Common" localSheetId="9">'[12]Common Size Statements'!#REF!</definedName>
    <definedName name="_1998Common" localSheetId="5">'[12]Common Size Statements'!#REF!</definedName>
    <definedName name="_1998Common">'[12]Common Size Statements'!#REF!</definedName>
    <definedName name="_1998Dollars" localSheetId="9">'[13]intbutot wksheet current'!#REF!</definedName>
    <definedName name="_1998Dollars" localSheetId="5">'[13]intbutot wksheet current'!#REF!</definedName>
    <definedName name="_1998Dollars">'[13]intbutot wksheet current'!#REF!</definedName>
    <definedName name="_1998Quarter" localSheetId="9">#REF!</definedName>
    <definedName name="_1998Quarter" localSheetId="5">#REF!</definedName>
    <definedName name="_1998Quarter">#REF!</definedName>
    <definedName name="_1999Common" localSheetId="9">'[12]Common Size Statements'!#REF!</definedName>
    <definedName name="_1999Common" localSheetId="5">'[12]Common Size Statements'!#REF!</definedName>
    <definedName name="_1999Common">'[12]Common Size Statements'!#REF!</definedName>
    <definedName name="_1999Dollars" localSheetId="9">'[13]intbutot wksheet current'!#REF!</definedName>
    <definedName name="_1999Dollars" localSheetId="5">'[13]intbutot wksheet current'!#REF!</definedName>
    <definedName name="_1999Dollars">'[13]intbutot wksheet current'!#REF!</definedName>
    <definedName name="_2.dbf" localSheetId="9">#REF!</definedName>
    <definedName name="_2.dbf" localSheetId="5">#REF!</definedName>
    <definedName name="_2.dbf">#REF!</definedName>
    <definedName name="_31_Mar_09" localSheetId="5">[14]Master!$E$7</definedName>
    <definedName name="_31_Mar_09">[14]Master!$E$7</definedName>
    <definedName name="_a58">#N/A</definedName>
    <definedName name="_a76" localSheetId="9">#REF!</definedName>
    <definedName name="_a76" localSheetId="5">#REF!</definedName>
    <definedName name="_a76">#REF!</definedName>
    <definedName name="_b123">#N/A</definedName>
    <definedName name="_b55">#N/A</definedName>
    <definedName name="_COM1" localSheetId="5">'[15]Customize Your Statement'!$E$27</definedName>
    <definedName name="_COM1">'[15]Customize Your Statement'!$E$27</definedName>
    <definedName name="_COMPANY__LAW" localSheetId="9">#REF!</definedName>
    <definedName name="_COMPANY__LAW" localSheetId="5">#REF!</definedName>
    <definedName name="_COMPANY__LAW">#REF!</definedName>
    <definedName name="_DAT1" localSheetId="9">#REF!</definedName>
    <definedName name="_DAT1" localSheetId="5">#REF!</definedName>
    <definedName name="_DAT1">#REF!</definedName>
    <definedName name="_DAT10" localSheetId="9">#REF!</definedName>
    <definedName name="_DAT10" localSheetId="5">#REF!</definedName>
    <definedName name="_DAT10">#REF!</definedName>
    <definedName name="_DAT11" localSheetId="5">#REF!</definedName>
    <definedName name="_DAT11">#REF!</definedName>
    <definedName name="_DAT12" localSheetId="5">#REF!</definedName>
    <definedName name="_DAT12">#REF!</definedName>
    <definedName name="_DAT13" localSheetId="5">#REF!</definedName>
    <definedName name="_DAT13">#REF!</definedName>
    <definedName name="_DAT14" localSheetId="5">#REF!</definedName>
    <definedName name="_DAT14">#REF!</definedName>
    <definedName name="_DAT15" localSheetId="9">'[16]Apr-May''04'!#REF!</definedName>
    <definedName name="_DAT15" localSheetId="5">'[16]Apr-May''04'!#REF!</definedName>
    <definedName name="_DAT15">'[16]Apr-May''04'!#REF!</definedName>
    <definedName name="_DAT16" localSheetId="9">'[16]Apr-May''04'!#REF!</definedName>
    <definedName name="_DAT16" localSheetId="5">'[16]Apr-May''04'!#REF!</definedName>
    <definedName name="_DAT16">'[16]Apr-May''04'!#REF!</definedName>
    <definedName name="_DAT18" localSheetId="9">'[16]Apr-May''04'!#REF!</definedName>
    <definedName name="_DAT18" localSheetId="5">'[16]Apr-May''04'!#REF!</definedName>
    <definedName name="_DAT18">'[16]Apr-May''04'!#REF!</definedName>
    <definedName name="_DAT19" localSheetId="9">'[16]Apr-May''04'!#REF!</definedName>
    <definedName name="_DAT19" localSheetId="5">'[16]Apr-May''04'!#REF!</definedName>
    <definedName name="_DAT19">'[16]Apr-May''04'!#REF!</definedName>
    <definedName name="_DAT2" localSheetId="9">#REF!</definedName>
    <definedName name="_DAT2" localSheetId="5">#REF!</definedName>
    <definedName name="_DAT2">#REF!</definedName>
    <definedName name="_DAT20" localSheetId="9">'[16]Apr-May''04'!#REF!</definedName>
    <definedName name="_DAT20" localSheetId="5">'[16]Apr-May''04'!#REF!</definedName>
    <definedName name="_DAT20">'[16]Apr-May''04'!#REF!</definedName>
    <definedName name="_DAT21" localSheetId="9">'[16]Apr-May''04'!#REF!</definedName>
    <definedName name="_DAT21" localSheetId="5">'[16]Apr-May''04'!#REF!</definedName>
    <definedName name="_DAT21">'[16]Apr-May''04'!#REF!</definedName>
    <definedName name="_DAT22" localSheetId="5">'[16]Apr-May''04'!#REF!</definedName>
    <definedName name="_DAT22">'[16]Apr-May''04'!#REF!</definedName>
    <definedName name="_DAT23" localSheetId="5">'[16]Apr-May''04'!#REF!</definedName>
    <definedName name="_DAT23">'[16]Apr-May''04'!#REF!</definedName>
    <definedName name="_DAT24" localSheetId="5">'[16]Apr-May''04'!#REF!</definedName>
    <definedName name="_DAT24">'[16]Apr-May''04'!#REF!</definedName>
    <definedName name="_DAT27" localSheetId="5">'[16]Apr-May''04'!#REF!</definedName>
    <definedName name="_DAT27">'[16]Apr-May''04'!#REF!</definedName>
    <definedName name="_DAT3" localSheetId="9">#REF!</definedName>
    <definedName name="_DAT3" localSheetId="5">#REF!</definedName>
    <definedName name="_DAT3">#REF!</definedName>
    <definedName name="_DAT4" localSheetId="9">#REF!</definedName>
    <definedName name="_DAT4" localSheetId="5">#REF!</definedName>
    <definedName name="_DAT4">#REF!</definedName>
    <definedName name="_DAT5" localSheetId="9">#REF!</definedName>
    <definedName name="_DAT5" localSheetId="5">#REF!</definedName>
    <definedName name="_DAT5">#REF!</definedName>
    <definedName name="_DAT6" localSheetId="5">#REF!</definedName>
    <definedName name="_DAT6">#REF!</definedName>
    <definedName name="_DAT7" localSheetId="5">#REF!</definedName>
    <definedName name="_DAT7">#REF!</definedName>
    <definedName name="_DAT8" localSheetId="5">#REF!</definedName>
    <definedName name="_DAT8">#REF!</definedName>
    <definedName name="_DAT9" localSheetId="5">#REF!</definedName>
    <definedName name="_DAT9">#REF!</definedName>
    <definedName name="_den1">[6]Master!$C$9</definedName>
    <definedName name="_den2">[7]Master!$C$9</definedName>
    <definedName name="_DEp111">[8]Index!$B$1</definedName>
    <definedName name="_EX1" localSheetId="9">#REF!</definedName>
    <definedName name="_EX1" localSheetId="5">#REF!</definedName>
    <definedName name="_EX1">#REF!</definedName>
    <definedName name="_Fill" localSheetId="9" hidden="1">#REF!</definedName>
    <definedName name="_Fill" localSheetId="5" hidden="1">#REF!</definedName>
    <definedName name="_Fill" hidden="1">#REF!</definedName>
    <definedName name="_xlnm._FilterDatabase" localSheetId="16" hidden="1">'Master Sheet ()'!$A$2:$C$1920</definedName>
    <definedName name="_xlnm._FilterDatabase" localSheetId="5" hidden="1">'Note 1 &amp; 2'!$A$1:$B$140</definedName>
    <definedName name="_xlnm._FilterDatabase" localSheetId="13" hidden="1">'TB 18-19 HO'!$A$8:$L$1940</definedName>
    <definedName name="_IND96" localSheetId="9">#REF!</definedName>
    <definedName name="_IND96" localSheetId="5">#REF!</definedName>
    <definedName name="_IND96">#REF!</definedName>
    <definedName name="_JAP2005">'[17]JAP P&amp;L-L'!$G$110:$AQ$142</definedName>
    <definedName name="_JAP2006">'[17]JAP P&amp;L-L'!$G$74:$AQ$106</definedName>
    <definedName name="_JAP2007">'[17]JAP P&amp;L-L'!$G$2:$AQ$34</definedName>
    <definedName name="_JAP2008">'[17]JAP P&amp;L-L'!$G$542:$AQ$574</definedName>
    <definedName name="_JV2002">'[11]Capex,Depr,&amp; JV'!$B$62:$Z$68</definedName>
    <definedName name="_KB" localSheetId="9">#REF!</definedName>
    <definedName name="_KB" localSheetId="5">#REF!</definedName>
    <definedName name="_KB">#REF!</definedName>
    <definedName name="_Key1" localSheetId="9" hidden="1">[18]A!#REF!</definedName>
    <definedName name="_Key1" localSheetId="5" hidden="1">[18]A!#REF!</definedName>
    <definedName name="_Key1" hidden="1">[18]A!#REF!</definedName>
    <definedName name="_KOR2005">'[17]KOR P&amp;L-L'!$G$110:$AQ$142</definedName>
    <definedName name="_KOR2006">'[17]KOR P&amp;L-L'!$G$74:$AQ$106</definedName>
    <definedName name="_KOR2007">'[17]KOR P&amp;L-L'!$G$2:$AQ$34</definedName>
    <definedName name="_KOR2008">'[17]KOR P&amp;L-L'!$G$542:$AQ$574</definedName>
    <definedName name="_mf12" localSheetId="9">#REF!</definedName>
    <definedName name="_mf12" localSheetId="5">#REF!</definedName>
    <definedName name="_mf12">#REF!</definedName>
    <definedName name="_mfA12" localSheetId="9">#REF!</definedName>
    <definedName name="_mfA12" localSheetId="5">#REF!</definedName>
    <definedName name="_mfA12">#REF!</definedName>
    <definedName name="_Order1" hidden="1">255</definedName>
    <definedName name="_Order2" localSheetId="5" hidden="1">255</definedName>
    <definedName name="_Order2" hidden="1">0</definedName>
    <definedName name="_p">"'file://comp2/c/my documents/vh group/vil/tar9900/roi/roi0001.xls'#$roia_y_2000_2001.$"</definedName>
    <definedName name="_Parse_Out" localSheetId="9" hidden="1">[19]NSCH880!#REF!</definedName>
    <definedName name="_Parse_Out" localSheetId="5" hidden="1">[19]NSCH880!#REF!</definedName>
    <definedName name="_Parse_Out" hidden="1">[19]NSCH880!#REF!</definedName>
    <definedName name="_pb9770" localSheetId="9">#REF!</definedName>
    <definedName name="_pb9770" localSheetId="5">#REF!</definedName>
    <definedName name="_pb9770">#REF!</definedName>
    <definedName name="_PB9776" localSheetId="9">#REF!</definedName>
    <definedName name="_PB9776" localSheetId="5">#REF!</definedName>
    <definedName name="_PB9776">#REF!</definedName>
    <definedName name="_PB9791" localSheetId="9">#REF!</definedName>
    <definedName name="_PB9791" localSheetId="5">#REF!</definedName>
    <definedName name="_PB9791">#REF!</definedName>
    <definedName name="_PB9793" localSheetId="5">#REF!</definedName>
    <definedName name="_PB9793">#REF!</definedName>
    <definedName name="_pb9796" localSheetId="5">#REF!</definedName>
    <definedName name="_pb9796">#REF!</definedName>
    <definedName name="_pb9797" localSheetId="5">#REF!</definedName>
    <definedName name="_pb9797">#REF!</definedName>
    <definedName name="_PB9810" localSheetId="5">#REF!</definedName>
    <definedName name="_PB9810">#REF!</definedName>
    <definedName name="_pb9846" localSheetId="5">#REF!</definedName>
    <definedName name="_pb9846">#REF!</definedName>
    <definedName name="_PB9881" localSheetId="5">#REF!</definedName>
    <definedName name="_PB9881">#REF!</definedName>
    <definedName name="_PB9900" localSheetId="5">#REF!</definedName>
    <definedName name="_PB9900">#REF!</definedName>
    <definedName name="_PB9902" localSheetId="5">#REF!</definedName>
    <definedName name="_PB9902">#REF!</definedName>
    <definedName name="_pm2" localSheetId="5">#REF!</definedName>
    <definedName name="_pm2">#REF!</definedName>
    <definedName name="_Regression_Int" hidden="1">1</definedName>
    <definedName name="_SCH1" localSheetId="9">#REF!</definedName>
    <definedName name="_SCH1" localSheetId="5">#REF!</definedName>
    <definedName name="_SCH1">#REF!</definedName>
    <definedName name="_SCH111213" localSheetId="5">#REF!</definedName>
    <definedName name="_SCH111213">#REF!</definedName>
    <definedName name="_sch1314" localSheetId="5">#REF!</definedName>
    <definedName name="_sch1314">#REF!</definedName>
    <definedName name="_SCH1415" localSheetId="5">#REF!</definedName>
    <definedName name="_SCH1415">#REF!</definedName>
    <definedName name="_SCH1519" localSheetId="5">#REF!</definedName>
    <definedName name="_SCH1519">#REF!</definedName>
    <definedName name="_SCH2" localSheetId="9">'[4]sch to acc'!#REF!</definedName>
    <definedName name="_SCH2" localSheetId="5">#REF!</definedName>
    <definedName name="_SCH2">'[4]sch to acc'!#REF!</definedName>
    <definedName name="_SCH3" localSheetId="9">#REF!</definedName>
    <definedName name="_SCH3" localSheetId="5">#REF!</definedName>
    <definedName name="_SCH3">#REF!</definedName>
    <definedName name="_sch34" localSheetId="9">#REF!</definedName>
    <definedName name="_sch34" localSheetId="5">#REF!</definedName>
    <definedName name="_sch34">#REF!</definedName>
    <definedName name="_SCH910" localSheetId="9">#REF!</definedName>
    <definedName name="_SCH910" localSheetId="5">#REF!</definedName>
    <definedName name="_SCH910">#REF!</definedName>
    <definedName name="_SEA2005">'[17]SEA P&amp;L-L'!$G$110:$AQ$142</definedName>
    <definedName name="_SEA2006">'[17]SEA P&amp;L-L'!$G$74:$AQ$106</definedName>
    <definedName name="_SEA2007">'[17]SEA P&amp;L-L'!$G$2:$AQ$34</definedName>
    <definedName name="_SEA2008">'[17]SEA P&amp;L-L'!$G$542:$AQ$574</definedName>
    <definedName name="_SHR1" localSheetId="5">'[15]Customize Your Statement'!$E$24</definedName>
    <definedName name="_SHR1">'[15]Customize Your Statement'!$E$24</definedName>
    <definedName name="_smv1" localSheetId="9">'[20]31 July 06'!#REF!</definedName>
    <definedName name="_smv1" localSheetId="5">'[20]31 July 06'!#REF!</definedName>
    <definedName name="_smv1">'[20]31 July 06'!#REF!</definedName>
    <definedName name="_Sort" localSheetId="9" hidden="1">[18]A!#REF!</definedName>
    <definedName name="_Sort" localSheetId="5" hidden="1">[18]A!#REF!</definedName>
    <definedName name="_Sort" hidden="1">[18]A!#REF!</definedName>
    <definedName name="_SP2005">'[17]SP P&amp;L-L'!$G$110:$AQ$142</definedName>
    <definedName name="_SP2006">'[17]SP P&amp;L-L'!$G$74:$AQ$106</definedName>
    <definedName name="_SP2008">'[17]SP P&amp;L-L'!$G$542:$AQ$574</definedName>
    <definedName name="_var1" localSheetId="1" hidden="1">{#N/A,#N/A,FALSE,"BS1099"}</definedName>
    <definedName name="_var1" localSheetId="6" hidden="1">{#N/A,#N/A,FALSE,"BS1099"}</definedName>
    <definedName name="_var1" localSheetId="10" hidden="1">{#N/A,#N/A,FALSE,"BS1099"}</definedName>
    <definedName name="_var1" localSheetId="12" hidden="1">{#N/A,#N/A,FALSE,"BS1099"}</definedName>
    <definedName name="_var1" localSheetId="4" hidden="1">{#N/A,#N/A,FALSE,"BS1099"}</definedName>
    <definedName name="_var1" localSheetId="9" hidden="1">{#N/A,#N/A,FALSE,"BS1099"}</definedName>
    <definedName name="_var1" localSheetId="5" hidden="1">{#N/A,#N/A,FALSE,"BS1099"}</definedName>
    <definedName name="_var1" localSheetId="3" hidden="1">{#N/A,#N/A,FALSE,"BS1099"}</definedName>
    <definedName name="_var1" localSheetId="11" hidden="1">{#N/A,#N/A,FALSE,"BS1099"}</definedName>
    <definedName name="_var1" localSheetId="13" hidden="1">{#N/A,#N/A,FALSE,"BS1099"}</definedName>
    <definedName name="_var1" hidden="1">{#N/A,#N/A,FALSE,"BS1099"}</definedName>
    <definedName name="_xx2">#N/A</definedName>
    <definedName name="A" localSheetId="5">#REF!</definedName>
    <definedName name="a">[21]Master!$D$6</definedName>
    <definedName name="a___11" localSheetId="9">#REF!</definedName>
    <definedName name="a___11" localSheetId="5">#REF!</definedName>
    <definedName name="a___11">#REF!</definedName>
    <definedName name="A981..A1000_">#N/A</definedName>
    <definedName name="A981..A1000__4" localSheetId="9">#REF!</definedName>
    <definedName name="A981..A1000__4" localSheetId="5">#REF!</definedName>
    <definedName name="A981..A1000__4">#REF!</definedName>
    <definedName name="AA">[3]AdvanceTax!$D$4</definedName>
    <definedName name="aaa" localSheetId="9">#REF!</definedName>
    <definedName name="aaa" localSheetId="5">#REF!</definedName>
    <definedName name="aaa">#REF!</definedName>
    <definedName name="AAAA" localSheetId="1" hidden="1">{#N/A,#N/A,FALSE,"BS1099"}</definedName>
    <definedName name="AAAA" localSheetId="6" hidden="1">{#N/A,#N/A,FALSE,"BS1099"}</definedName>
    <definedName name="AAAA" localSheetId="10" hidden="1">{#N/A,#N/A,FALSE,"BS1099"}</definedName>
    <definedName name="AAAA" localSheetId="12" hidden="1">{#N/A,#N/A,FALSE,"BS1099"}</definedName>
    <definedName name="AAAA" localSheetId="4" hidden="1">{#N/A,#N/A,FALSE,"BS1099"}</definedName>
    <definedName name="AAAA" localSheetId="9" hidden="1">{#N/A,#N/A,FALSE,"BS1099"}</definedName>
    <definedName name="AAAA" localSheetId="5" hidden="1">{#N/A,#N/A,FALSE,"BS1099"}</definedName>
    <definedName name="AAAA" localSheetId="3" hidden="1">{#N/A,#N/A,FALSE,"BS1099"}</definedName>
    <definedName name="AAAA" localSheetId="11" hidden="1">{#N/A,#N/A,FALSE,"BS1099"}</definedName>
    <definedName name="AAAA" localSheetId="13" hidden="1">{#N/A,#N/A,FALSE,"BS1099"}</definedName>
    <definedName name="AAAA" hidden="1">{#N/A,#N/A,FALSE,"BS1099"}</definedName>
    <definedName name="aaaaa">#N/A</definedName>
    <definedName name="aaaaaaaaaaaa">#N/A</definedName>
    <definedName name="AB" localSheetId="5">[22]Master!$C$3</definedName>
    <definedName name="AB">[22]Master!$C$3</definedName>
    <definedName name="ABC" localSheetId="5">#N/A</definedName>
    <definedName name="abc">[23]Master!$C$4</definedName>
    <definedName name="ABW" localSheetId="9">#REF!</definedName>
    <definedName name="ABW" localSheetId="5">#REF!</definedName>
    <definedName name="ABW">#REF!</definedName>
    <definedName name="AC_PA" localSheetId="9">#REF!</definedName>
    <definedName name="AC_PA" localSheetId="5">#REF!</definedName>
    <definedName name="AC_PA">#REF!</definedName>
    <definedName name="Account" localSheetId="9">#REF!</definedName>
    <definedName name="Account" localSheetId="5">#REF!</definedName>
    <definedName name="Account">#REF!</definedName>
    <definedName name="Act_APP1999Q1">[24]APP1999!$C$1:$I$72</definedName>
    <definedName name="ACTUAL" localSheetId="9">#REF!</definedName>
    <definedName name="ACTUAL" localSheetId="5">#REF!</definedName>
    <definedName name="ACTUAL">#REF!</definedName>
    <definedName name="ActualLastYear" localSheetId="9">#REF!</definedName>
    <definedName name="ActualLastYear" localSheetId="5">#REF!</definedName>
    <definedName name="ActualLastYear">#REF!</definedName>
    <definedName name="ActualThisYear" localSheetId="9">#REF!</definedName>
    <definedName name="ActualThisYear" localSheetId="5">#REF!</definedName>
    <definedName name="ActualThisYear">#REF!</definedName>
    <definedName name="ADddi">'[25]Card nos.'!$A$29</definedName>
    <definedName name="Addi">'[25]Card nos.'!$A$29</definedName>
    <definedName name="Addition">'[25]Card nos.'!$A$29</definedName>
    <definedName name="Adelaide_Charts">'[26]All Charts'!$A$433:$N$504</definedName>
    <definedName name="Adjustments" localSheetId="5">'[27]Presentation Adjustment'!$A$4:$F$307</definedName>
    <definedName name="Adjustments">'[27]Presentation Adjustment'!$A$4:$F$307</definedName>
    <definedName name="AftMclass">[28]data!$F$5:$F$8</definedName>
    <definedName name="agco" localSheetId="9">#REF!</definedName>
    <definedName name="agco" localSheetId="5">#REF!</definedName>
    <definedName name="agco">#REF!</definedName>
    <definedName name="ALL">'[26]All Charts'!$A$1:$N$576</definedName>
    <definedName name="americas" localSheetId="9">#REF!</definedName>
    <definedName name="americas" localSheetId="5">#REF!</definedName>
    <definedName name="americas">#REF!</definedName>
    <definedName name="AMG_AS" localSheetId="9">#REF!</definedName>
    <definedName name="AMG_AS" localSheetId="5">#REF!</definedName>
    <definedName name="AMG_AS">#REF!</definedName>
    <definedName name="AMG_PA" localSheetId="9">#REF!</definedName>
    <definedName name="AMG_PA" localSheetId="5">#REF!</definedName>
    <definedName name="AMG_PA">#REF!</definedName>
    <definedName name="analysis" localSheetId="5">#REF!</definedName>
    <definedName name="analysis">#REF!</definedName>
    <definedName name="Analysis_Sales" localSheetId="9">[29]TB!#REF!</definedName>
    <definedName name="Analysis_Sales" localSheetId="5">[29]TB!#REF!</definedName>
    <definedName name="Analysis_Sales">[29]TB!#REF!</definedName>
    <definedName name="Ann" localSheetId="9">#REF!</definedName>
    <definedName name="Ann" localSheetId="5">#REF!</definedName>
    <definedName name="Ann">#REF!</definedName>
    <definedName name="any" localSheetId="9">'[30]Common Size Statements'!#REF!</definedName>
    <definedName name="any" localSheetId="5">'[30]Common Size Statements'!#REF!</definedName>
    <definedName name="any">'[30]Common Size Statements'!#REF!</definedName>
    <definedName name="AOP" localSheetId="9">#REF!</definedName>
    <definedName name="AOP" localSheetId="5">#REF!</definedName>
    <definedName name="AOP">#REF!</definedName>
    <definedName name="AOPQuarter">'[31]C vs. P Sales &amp; PBIT'!$C$5</definedName>
    <definedName name="AP_Balance_3P_Supplier" localSheetId="9">#REF!</definedName>
    <definedName name="AP_Balance_3P_Supplier" localSheetId="5">#REF!</definedName>
    <definedName name="AP_Balance_3P_Supplier">#REF!</definedName>
    <definedName name="Application" localSheetId="9">#REF!</definedName>
    <definedName name="Application" localSheetId="5">#REF!</definedName>
    <definedName name="Application">#REF!</definedName>
    <definedName name="Aprpayt" localSheetId="9">MIN(SUM(#REF!),SUM(#REF!))</definedName>
    <definedName name="Aprpayt" localSheetId="5">MIN(SUM(#REF!),SUM(#REF!))</definedName>
    <definedName name="Aprpayt">MIN(SUM(#REF!),SUM(#REF!))</definedName>
    <definedName name="are">#N/A</definedName>
    <definedName name="AS_PA" localSheetId="9">#REF!</definedName>
    <definedName name="AS_PA" localSheetId="5">#REF!</definedName>
    <definedName name="AS_PA">#REF!</definedName>
    <definedName name="AS2DocOpenMode" hidden="1">"AS2DocumentEdit"</definedName>
    <definedName name="asd" localSheetId="9">#REF!</definedName>
    <definedName name="asd" localSheetId="5">#REF!</definedName>
    <definedName name="asd">#REF!</definedName>
    <definedName name="asdfadsf" localSheetId="9">#REF!</definedName>
    <definedName name="asdfadsf" localSheetId="5">#REF!</definedName>
    <definedName name="asdfadsf">#REF!</definedName>
    <definedName name="asdfadsfa" localSheetId="9">#REF!</definedName>
    <definedName name="asdfadsfa" localSheetId="5">#REF!</definedName>
    <definedName name="asdfadsfa">#REF!</definedName>
    <definedName name="asdfadsfas" localSheetId="9">'[32]ENTPBIT  99 Vs AOP'!#REF!</definedName>
    <definedName name="asdfadsfas" localSheetId="5">'[32]ENTPBIT  99 Vs AOP'!#REF!</definedName>
    <definedName name="asdfadsfas">'[32]ENTPBIT  99 Vs AOP'!#REF!</definedName>
    <definedName name="asdfas" localSheetId="9">'[32]ENTPBIT  99 Vs AOP'!#REF!</definedName>
    <definedName name="asdfas" localSheetId="5">'[32]ENTPBIT  99 Vs AOP'!#REF!</definedName>
    <definedName name="asdfas">'[32]ENTPBIT  99 Vs AOP'!#REF!</definedName>
    <definedName name="asdfasdfas" localSheetId="9">#REF!</definedName>
    <definedName name="asdfasdfas" localSheetId="5">#REF!</definedName>
    <definedName name="asdfasdfas">#REF!</definedName>
    <definedName name="asdfsafsafas" localSheetId="1" hidden="1">{"'Act-Fcst Summary'!$A$1:$L$59","'Act-Fcst Summary'!$M$5:$N$5"}</definedName>
    <definedName name="asdfsafsafas" localSheetId="6" hidden="1">{"'Act-Fcst Summary'!$A$1:$L$59","'Act-Fcst Summary'!$M$5:$N$5"}</definedName>
    <definedName name="asdfsafsafas" localSheetId="10" hidden="1">{"'Act-Fcst Summary'!$A$1:$L$59","'Act-Fcst Summary'!$M$5:$N$5"}</definedName>
    <definedName name="asdfsafsafas" localSheetId="12" hidden="1">{"'Act-Fcst Summary'!$A$1:$L$59","'Act-Fcst Summary'!$M$5:$N$5"}</definedName>
    <definedName name="asdfsafsafas" localSheetId="4" hidden="1">{"'Act-Fcst Summary'!$A$1:$L$59","'Act-Fcst Summary'!$M$5:$N$5"}</definedName>
    <definedName name="asdfsafsafas" localSheetId="9" hidden="1">{"'Act-Fcst Summary'!$A$1:$L$59","'Act-Fcst Summary'!$M$5:$N$5"}</definedName>
    <definedName name="asdfsafsafas" localSheetId="5" hidden="1">{"'Act-Fcst Summary'!$A$1:$L$59","'Act-Fcst Summary'!$M$5:$N$5"}</definedName>
    <definedName name="asdfsafsafas" localSheetId="3" hidden="1">{"'Act-Fcst Summary'!$A$1:$L$59","'Act-Fcst Summary'!$M$5:$N$5"}</definedName>
    <definedName name="asdfsafsafas" localSheetId="11" hidden="1">{"'Act-Fcst Summary'!$A$1:$L$59","'Act-Fcst Summary'!$M$5:$N$5"}</definedName>
    <definedName name="asdfsafsafas" localSheetId="13" hidden="1">{"'Act-Fcst Summary'!$A$1:$L$59","'Act-Fcst Summary'!$M$5:$N$5"}</definedName>
    <definedName name="asdfsafsafas" hidden="1">{"'Act-Fcst Summary'!$A$1:$L$59","'Act-Fcst Summary'!$M$5:$N$5"}</definedName>
    <definedName name="asia" localSheetId="9">#REF!</definedName>
    <definedName name="asia" localSheetId="5">#REF!</definedName>
    <definedName name="asia">#REF!</definedName>
    <definedName name="ASS" localSheetId="1" hidden="1">{#N/A,#N/A,FALSE,"BS1099"}</definedName>
    <definedName name="ASS" localSheetId="6" hidden="1">{#N/A,#N/A,FALSE,"BS1099"}</definedName>
    <definedName name="ASS" localSheetId="10" hidden="1">{#N/A,#N/A,FALSE,"BS1099"}</definedName>
    <definedName name="ASS" localSheetId="12" hidden="1">{#N/A,#N/A,FALSE,"BS1099"}</definedName>
    <definedName name="ASS" localSheetId="4" hidden="1">{#N/A,#N/A,FALSE,"BS1099"}</definedName>
    <definedName name="ASS" localSheetId="9" hidden="1">{#N/A,#N/A,FALSE,"BS1099"}</definedName>
    <definedName name="ASS" localSheetId="5" hidden="1">{#N/A,#N/A,FALSE,"BS1099"}</definedName>
    <definedName name="ASS" localSheetId="3" hidden="1">{#N/A,#N/A,FALSE,"BS1099"}</definedName>
    <definedName name="ASS" localSheetId="11" hidden="1">{#N/A,#N/A,FALSE,"BS1099"}</definedName>
    <definedName name="ASS" localSheetId="13" hidden="1">{#N/A,#N/A,FALSE,"BS1099"}</definedName>
    <definedName name="ASS" hidden="1">{#N/A,#N/A,FALSE,"BS1099"}</definedName>
    <definedName name="Asset_Group" localSheetId="9">#REF!</definedName>
    <definedName name="Asset_Group" localSheetId="5">#REF!</definedName>
    <definedName name="Asset_Group">#REF!</definedName>
    <definedName name="Audit_Firm" localSheetId="5">[33]Master!$D$12</definedName>
    <definedName name="Audit_Firm">[33]Master!$D$12</definedName>
    <definedName name="Audit_Partner" localSheetId="5">[33]Master!$D$14</definedName>
    <definedName name="Audit_Partner">[33]Master!$D$14</definedName>
    <definedName name="Audit_Period" localSheetId="5">[34]Master!$B$4</definedName>
    <definedName name="Audit_Period">[34]Master!$B$4</definedName>
    <definedName name="Audit_Year" localSheetId="5">[34]Master!$B$3</definedName>
    <definedName name="Audit_Year">[34]Master!$B$3</definedName>
    <definedName name="_xlnm.Auto_Open" localSheetId="9">#REF!</definedName>
    <definedName name="_xlnm.Auto_Open" localSheetId="5">#REF!</definedName>
    <definedName name="_xlnm.Auto_Open">#REF!</definedName>
    <definedName name="AY" localSheetId="5">[35]Master!$B$4</definedName>
    <definedName name="AY">[35]Master!$B$4</definedName>
    <definedName name="B" localSheetId="5">#REF!</definedName>
    <definedName name="B">"'file://comp2/c/my documents/vh group/vil/tar9900/roi/roi0001.xls'#$roia_y_2000_2001.$"</definedName>
    <definedName name="B__W__AOP" localSheetId="9">#REF!</definedName>
    <definedName name="B__W__AOP" localSheetId="5">#REF!</definedName>
    <definedName name="B__W__AOP">#REF!</definedName>
    <definedName name="Bal_0001" localSheetId="9">#REF!</definedName>
    <definedName name="Bal_0001" localSheetId="5">#REF!</definedName>
    <definedName name="Bal_0001">#REF!</definedName>
    <definedName name="Bal_9900" localSheetId="9">#REF!</definedName>
    <definedName name="Bal_9900" localSheetId="5">#REF!</definedName>
    <definedName name="Bal_9900">#REF!</definedName>
    <definedName name="BALAJI" localSheetId="9">#REF!</definedName>
    <definedName name="BALAJI" localSheetId="5">#REF!</definedName>
    <definedName name="BALAJI">#REF!</definedName>
    <definedName name="bbb">#N/A</definedName>
    <definedName name="beg">[36]Master!$C$3</definedName>
    <definedName name="Beg_Bal" localSheetId="9">#REF!</definedName>
    <definedName name="Beg_Bal" localSheetId="5">#REF!</definedName>
    <definedName name="Beg_Bal">#REF!</definedName>
    <definedName name="begin_date">'[11]Capex,Depr,&amp; JV'!$C$5</definedName>
    <definedName name="Berichtsjahr" localSheetId="9">#REF!</definedName>
    <definedName name="Berichtsjahr" localSheetId="5">#REF!</definedName>
    <definedName name="Berichtsjahr">#REF!</definedName>
    <definedName name="Berichtsobjekt" localSheetId="9">#REF!</definedName>
    <definedName name="Berichtsobjekt" localSheetId="5">#REF!</definedName>
    <definedName name="Berichtsobjekt">#REF!</definedName>
    <definedName name="BFC" localSheetId="9">#REF!</definedName>
    <definedName name="BFC" localSheetId="5">#REF!</definedName>
    <definedName name="BFC">#REF!</definedName>
    <definedName name="Birla" localSheetId="5">#REF!</definedName>
    <definedName name="Birla">#REF!</definedName>
    <definedName name="BOTTOM" localSheetId="5">#REF!</definedName>
    <definedName name="BOTTOM">#REF!</definedName>
    <definedName name="Branch">[37]Control!$A$2:$A$36</definedName>
    <definedName name="Branches">'[38]fig to words'!$G$1:$G$14</definedName>
    <definedName name="BS" localSheetId="9">#REF!</definedName>
    <definedName name="BS" localSheetId="5">#REF!</definedName>
    <definedName name="BS">#REF!</definedName>
    <definedName name="BS_Title">"Balance Sheet As At"</definedName>
    <definedName name="BSInputPivotRange" localSheetId="5">[27]BSInputData!$A$2:$B$918</definedName>
    <definedName name="BSInputPivotRange">[27]BSInputData!$A$2:$B$918</definedName>
    <definedName name="BudgetlastYear" localSheetId="9">#REF!</definedName>
    <definedName name="BudgetlastYear" localSheetId="5">#REF!</definedName>
    <definedName name="BudgetlastYear">#REF!</definedName>
    <definedName name="BudgetMax" localSheetId="9">#REF!</definedName>
    <definedName name="BudgetMax" localSheetId="5">#REF!</definedName>
    <definedName name="BudgetMax">#REF!</definedName>
    <definedName name="BudgetMin" localSheetId="9">#REF!</definedName>
    <definedName name="BudgetMin" localSheetId="5">#REF!</definedName>
    <definedName name="BudgetMin">#REF!</definedName>
    <definedName name="BudgetNextYear" localSheetId="5">#REF!</definedName>
    <definedName name="BudgetNextYear">#REF!</definedName>
    <definedName name="BudgetThisYear" localSheetId="5">#REF!</definedName>
    <definedName name="BudgetThisYear">#REF!</definedName>
    <definedName name="BuiltIn_Consolidate_Area___0">#N/A</definedName>
    <definedName name="BuiltIn_Consolidate_Area___0___0">#N/A</definedName>
    <definedName name="BuiltIn_Database___0" localSheetId="9">#REF!</definedName>
    <definedName name="BuiltIn_Database___0" localSheetId="5">#REF!</definedName>
    <definedName name="BuiltIn_Database___0">#REF!</definedName>
    <definedName name="BuiltIn_Database___6" localSheetId="9">#REF!</definedName>
    <definedName name="BuiltIn_Database___6" localSheetId="5">#REF!</definedName>
    <definedName name="BuiltIn_Database___6">#REF!</definedName>
    <definedName name="BuiltIn_Print_Area___0">"'file://comp2/c/my documents/vh group/vil/tar9900/roi/roi0001.xls'#$roia_y_2000_2001.$"</definedName>
    <definedName name="BuiltIn_Print_Area___5" localSheetId="9">#REF!</definedName>
    <definedName name="BuiltIn_Print_Area___5" localSheetId="5">#REF!</definedName>
    <definedName name="BuiltIn_Print_Area___5">#REF!</definedName>
    <definedName name="BuiltIn_Print_Titles___3">#N/A</definedName>
    <definedName name="BuiltIn_Print_Titles___4">#N/A</definedName>
    <definedName name="Buro_Happold__Crs" localSheetId="9">[39]AP!#REF!</definedName>
    <definedName name="Buro_Happold__Crs" localSheetId="5">[39]AP!#REF!</definedName>
    <definedName name="Buro_Happold__Crs">[39]AP!#REF!</definedName>
    <definedName name="busch">[40]A_4!$A$2</definedName>
    <definedName name="business">[28]data!$H$5:$H$11</definedName>
    <definedName name="button_area_1" localSheetId="9">#REF!</definedName>
    <definedName name="button_area_1" localSheetId="5">#REF!</definedName>
    <definedName name="button_area_1">#REF!</definedName>
    <definedName name="buy">[41]Index!$B$1</definedName>
    <definedName name="by">[42]Index!$B$3</definedName>
    <definedName name="c0">'[43]Dep as per Tax'!$A$1</definedName>
    <definedName name="CAF_CRS_EXP" localSheetId="5">IF(LEFT([44]TB!XEZ1,4)="2012","Sundry creditors for expenses")</definedName>
    <definedName name="CAF_CRS_EXP">IF(LEFT([44]TB!XEZ1,4)="2012","Sundry creditors for expenses")</definedName>
    <definedName name="canreasons">[45]Sheet2!$C$4:$C$8</definedName>
    <definedName name="Capex2002">'[11]Capex,Depr,&amp; JV'!$B$55:$Z$61</definedName>
    <definedName name="CaptainsBriefing" localSheetId="9">#REF!</definedName>
    <definedName name="CaptainsBriefing" localSheetId="5">#REF!</definedName>
    <definedName name="CaptainsBriefing">#REF!</definedName>
    <definedName name="car">#N/A</definedName>
    <definedName name="carlist">[46]Fleet!$H$3:$H$55</definedName>
    <definedName name="category">'[11]Capex,Depr,&amp; JV'!$C$3</definedName>
    <definedName name="Category1" localSheetId="9">#REF!</definedName>
    <definedName name="Category1" localSheetId="5">#REF!</definedName>
    <definedName name="Category1">#REF!</definedName>
    <definedName name="CATEGORY2" localSheetId="9">#REF!</definedName>
    <definedName name="CATEGORY2" localSheetId="5">#REF!</definedName>
    <definedName name="CATEGORY2">#REF!</definedName>
    <definedName name="CATEGORY3" localSheetId="9">#REF!</definedName>
    <definedName name="CATEGORY3" localSheetId="5">#REF!</definedName>
    <definedName name="CATEGORY3">#REF!</definedName>
    <definedName name="celltips_area" localSheetId="9">#REF!</definedName>
    <definedName name="celltips_area" localSheetId="5">#REF!</definedName>
    <definedName name="celltips_area">#REF!</definedName>
    <definedName name="central" localSheetId="5">#REF!</definedName>
    <definedName name="central">#REF!</definedName>
    <definedName name="CF" localSheetId="5">#REF!</definedName>
    <definedName name="CF">#REF!</definedName>
    <definedName name="CH" localSheetId="9">'[47]28 Mar 06'!#REF!</definedName>
    <definedName name="CH" localSheetId="5">'[47]28 Mar 06'!#REF!</definedName>
    <definedName name="CH">'[47]28 Mar 06'!#REF!</definedName>
    <definedName name="Chal" localSheetId="9">#REF!</definedName>
    <definedName name="Chal" localSheetId="5">#REF!</definedName>
    <definedName name="Chal">#REF!</definedName>
    <definedName name="Chall" localSheetId="9">#REF!</definedName>
    <definedName name="Chall" localSheetId="5">#REF!</definedName>
    <definedName name="Chall">#REF!</definedName>
    <definedName name="CHALLAN" localSheetId="9">#REF!</definedName>
    <definedName name="CHALLAN" localSheetId="5">#REF!</definedName>
    <definedName name="CHALLAN">#REF!</definedName>
    <definedName name="Change_in_A_P" localSheetId="5">#REF!</definedName>
    <definedName name="Change_in_A_P">#REF!</definedName>
    <definedName name="Change_in_A_R" localSheetId="5">#REF!</definedName>
    <definedName name="Change_in_A_R">#REF!</definedName>
    <definedName name="Change_in_Inv" localSheetId="5">#REF!</definedName>
    <definedName name="Change_in_Inv">#REF!</definedName>
    <definedName name="charts" localSheetId="1" hidden="1">{"'Act-Fcst Summary'!$A$1:$L$59","'Act-Fcst Summary'!$M$5:$N$5"}</definedName>
    <definedName name="charts" localSheetId="6" hidden="1">{"'Act-Fcst Summary'!$A$1:$L$59","'Act-Fcst Summary'!$M$5:$N$5"}</definedName>
    <definedName name="charts" localSheetId="10" hidden="1">{"'Act-Fcst Summary'!$A$1:$L$59","'Act-Fcst Summary'!$M$5:$N$5"}</definedName>
    <definedName name="charts" localSheetId="12" hidden="1">{"'Act-Fcst Summary'!$A$1:$L$59","'Act-Fcst Summary'!$M$5:$N$5"}</definedName>
    <definedName name="charts" localSheetId="4" hidden="1">{"'Act-Fcst Summary'!$A$1:$L$59","'Act-Fcst Summary'!$M$5:$N$5"}</definedName>
    <definedName name="charts" localSheetId="9" hidden="1">{"'Act-Fcst Summary'!$A$1:$L$59","'Act-Fcst Summary'!$M$5:$N$5"}</definedName>
    <definedName name="charts" localSheetId="5" hidden="1">{"'Act-Fcst Summary'!$A$1:$L$59","'Act-Fcst Summary'!$M$5:$N$5"}</definedName>
    <definedName name="charts" localSheetId="3" hidden="1">{"'Act-Fcst Summary'!$A$1:$L$59","'Act-Fcst Summary'!$M$5:$N$5"}</definedName>
    <definedName name="charts" localSheetId="11" hidden="1">{"'Act-Fcst Summary'!$A$1:$L$59","'Act-Fcst Summary'!$M$5:$N$5"}</definedName>
    <definedName name="charts" localSheetId="13" hidden="1">{"'Act-Fcst Summary'!$A$1:$L$59","'Act-Fcst Summary'!$M$5:$N$5"}</definedName>
    <definedName name="charts" hidden="1">{"'Act-Fcst Summary'!$A$1:$L$59","'Act-Fcst Summary'!$M$5:$N$5"}</definedName>
    <definedName name="check" localSheetId="9">#REF!</definedName>
    <definedName name="check" localSheetId="5">#REF!</definedName>
    <definedName name="check">#REF!</definedName>
    <definedName name="checks" localSheetId="9">#REF!</definedName>
    <definedName name="checks" localSheetId="5">#REF!</definedName>
    <definedName name="checks">#REF!</definedName>
    <definedName name="CIC_Charts">'[26]All Charts'!$A$361:$N$432</definedName>
    <definedName name="CKEC_Charts">'[26]All Charts'!$A$505:$N$576</definedName>
    <definedName name="Client" localSheetId="5">[33]Master!$C$3</definedName>
    <definedName name="Client">[33]Master!$C$3</definedName>
    <definedName name="Client_Name" localSheetId="5">[34]Master!$B$2</definedName>
    <definedName name="Client_Name">[34]Master!$B$2</definedName>
    <definedName name="cng" localSheetId="9">#REF!</definedName>
    <definedName name="cng" localSheetId="5">#REF!</definedName>
    <definedName name="cng">#REF!</definedName>
    <definedName name="Co">[48]Recon!$A$1</definedName>
    <definedName name="Co_12">[49]Index!$C$1</definedName>
    <definedName name="Co_13">[49]Index!$C$1</definedName>
    <definedName name="Co_14">[49]Index!$C$1</definedName>
    <definedName name="Co_17">[50]Index!$C$1</definedName>
    <definedName name="Co_18">[50]Index!$C$1</definedName>
    <definedName name="Co_20">[49]Index!$C$1</definedName>
    <definedName name="Co_24">[49]Index!$C$1</definedName>
    <definedName name="Co_25">[49]Index!$C$1</definedName>
    <definedName name="Co_26">[49]Index!$C$1</definedName>
    <definedName name="Co_27">[49]Index!$C$1</definedName>
    <definedName name="Co_32">[49]Index!$C$1</definedName>
    <definedName name="Co_33">[49]Index!$C$1</definedName>
    <definedName name="Co_34">[49]Index!$C$1</definedName>
    <definedName name="Co_40">[49]Index!$C$1</definedName>
    <definedName name="Co_41">[49]Index!$C$1</definedName>
    <definedName name="Co_46">[49]Index!$C$1</definedName>
    <definedName name="Co_47">[49]Index!$C$1</definedName>
    <definedName name="Co_48">[49]Index!$C$1</definedName>
    <definedName name="Co_50">[49]Index!$C$1</definedName>
    <definedName name="Co_51">[49]Index!$C$1</definedName>
    <definedName name="Co_52">[49]Index!$C$1</definedName>
    <definedName name="Co_53">[49]Index!$C$1</definedName>
    <definedName name="Co_54">[49]Index!$C$1</definedName>
    <definedName name="Co_55">[49]Index!$C$1</definedName>
    <definedName name="Co_56">[49]Index!$C$1</definedName>
    <definedName name="Co_57">[49]Index!$C$1</definedName>
    <definedName name="Co_58">[49]Index!$C$1</definedName>
    <definedName name="Co_59">[49]Index!$C$1</definedName>
    <definedName name="Co_6">[49]Index!$C$1</definedName>
    <definedName name="Co_60">[49]Index!$C$1</definedName>
    <definedName name="Co_61">[49]Index!$C$1</definedName>
    <definedName name="COA.dbf" localSheetId="9">#REF!</definedName>
    <definedName name="COA.dbf" localSheetId="5">#REF!</definedName>
    <definedName name="COA.dbf">#REF!</definedName>
    <definedName name="Code" localSheetId="9">#REF!</definedName>
    <definedName name="Code" localSheetId="5">#REF!</definedName>
    <definedName name="Code">#REF!</definedName>
    <definedName name="Codes">[51]CodeList!$A$2:$A$23</definedName>
    <definedName name="Col_No" localSheetId="1">MATCH("Total of actual and projection",INDIRECT(Rng_Sheet&amp;"5:5"),0)</definedName>
    <definedName name="Col_No" localSheetId="6">MATCH("Total of actual and projection",INDIRECT(Rng_Sheet&amp;"5:5"),0)</definedName>
    <definedName name="Col_No" localSheetId="10">MATCH("Total of actual and projection",INDIRECT(Rng_Sheet&amp;"5:5"),0)</definedName>
    <definedName name="Col_No" localSheetId="12">MATCH("Total of actual and projection",INDIRECT(Rng_Sheet&amp;"5:5"),0)</definedName>
    <definedName name="Col_No" localSheetId="4">MATCH("Total of actual and projection",INDIRECT(Rng_Sheet&amp;"5:5"),0)</definedName>
    <definedName name="Col_No" localSheetId="9">MATCH("Total of actual and projection",INDIRECT(Rng_Sheet&amp;"5:5"),0)</definedName>
    <definedName name="Col_No" localSheetId="3">MATCH("Total of actual and projection",INDIRECT(Rng_Sheet&amp;"5:5"),0)</definedName>
    <definedName name="Col_No" localSheetId="11">MATCH("Total of actual and projection",INDIRECT(Rng_Sheet&amp;"5:5"),0)</definedName>
    <definedName name="Col_No" localSheetId="13">MATCH("Total of actual and projection",INDIRECT(Rng_Sheet&amp;"5:5"),0)</definedName>
    <definedName name="Col_No">MATCH("Total of actual and projection",INDIRECT(Rng_Sheet&amp;"5:5"),0)</definedName>
    <definedName name="common" localSheetId="9">#REF!</definedName>
    <definedName name="common" localSheetId="5">#REF!</definedName>
    <definedName name="common">#REF!</definedName>
    <definedName name="common1" localSheetId="9">#REF!</definedName>
    <definedName name="common1" localSheetId="5">#REF!</definedName>
    <definedName name="common1">#REF!</definedName>
    <definedName name="common2" localSheetId="5">#REF!</definedName>
    <definedName name="common2">#REF!</definedName>
    <definedName name="commonm3" localSheetId="5">#REF!</definedName>
    <definedName name="commonm3">#REF!</definedName>
    <definedName name="comp" localSheetId="5">#REF!</definedName>
    <definedName name="comp">#REF!</definedName>
    <definedName name="consolac" localSheetId="5">#REF!</definedName>
    <definedName name="consolac">#REF!</definedName>
    <definedName name="_xlnm.Consolidate_Area">#N/A</definedName>
    <definedName name="ConvCost">[26]ConvCost!$A$1:$N$48</definedName>
    <definedName name="COPY_TO_BALANCED_SCORECARD" localSheetId="9">#REF!</definedName>
    <definedName name="COPY_TO_BALANCED_SCORECARD" localSheetId="5">#REF!</definedName>
    <definedName name="COPY_TO_BALANCED_SCORECARD">#REF!</definedName>
    <definedName name="copyBRAZILapr1" localSheetId="9">#REF!</definedName>
    <definedName name="copyBRAZILapr1" localSheetId="5">#REF!</definedName>
    <definedName name="copyBRAZILapr1">#REF!</definedName>
    <definedName name="copyBRAZILapr2" localSheetId="9">#REF!</definedName>
    <definedName name="copyBRAZILapr2" localSheetId="5">#REF!</definedName>
    <definedName name="copyBRAZILapr2">#REF!</definedName>
    <definedName name="copybrazilapr3" localSheetId="5">#REF!</definedName>
    <definedName name="copybrazilapr3">#REF!</definedName>
    <definedName name="copyBRAZILaug1" localSheetId="5">#REF!</definedName>
    <definedName name="copyBRAZILaug1">#REF!</definedName>
    <definedName name="copyBRAZILaug2" localSheetId="5">#REF!</definedName>
    <definedName name="copyBRAZILaug2">#REF!</definedName>
    <definedName name="copybrazilaug3" localSheetId="5">#REF!</definedName>
    <definedName name="copybrazilaug3">#REF!</definedName>
    <definedName name="copyBRAZILdec1" localSheetId="5">#REF!</definedName>
    <definedName name="copyBRAZILdec1">#REF!</definedName>
    <definedName name="copyBRAZILdec2" localSheetId="5">#REF!</definedName>
    <definedName name="copyBRAZILdec2">#REF!</definedName>
    <definedName name="copybrazildec3" localSheetId="5">#REF!</definedName>
    <definedName name="copybrazildec3">#REF!</definedName>
    <definedName name="copyBRAZILfeb1" localSheetId="5">#REF!</definedName>
    <definedName name="copyBRAZILfeb1">#REF!</definedName>
    <definedName name="copyBRAZILfeb2" localSheetId="5">#REF!</definedName>
    <definedName name="copyBRAZILfeb2">#REF!</definedName>
    <definedName name="copybrazilfeb3" localSheetId="5">#REF!</definedName>
    <definedName name="copybrazilfeb3">#REF!</definedName>
    <definedName name="copyBRAZILjan1" localSheetId="5">#REF!</definedName>
    <definedName name="copyBRAZILjan1">#REF!</definedName>
    <definedName name="copyBRAZILjan2" localSheetId="5">#REF!</definedName>
    <definedName name="copyBRAZILjan2">#REF!</definedName>
    <definedName name="copybraziljan3" localSheetId="5">#REF!</definedName>
    <definedName name="copybraziljan3">#REF!</definedName>
    <definedName name="copyBRAZILjul1" localSheetId="5">#REF!</definedName>
    <definedName name="copyBRAZILjul1">#REF!</definedName>
    <definedName name="copyBRAZILjul2" localSheetId="5">#REF!</definedName>
    <definedName name="copyBRAZILjul2">#REF!</definedName>
    <definedName name="copybraziljul3" localSheetId="5">#REF!</definedName>
    <definedName name="copybraziljul3">#REF!</definedName>
    <definedName name="copyBRAZILjun1" localSheetId="5">#REF!</definedName>
    <definedName name="copyBRAZILjun1">#REF!</definedName>
    <definedName name="copyBRAZILjun2" localSheetId="5">#REF!</definedName>
    <definedName name="copyBRAZILjun2">#REF!</definedName>
    <definedName name="copybraziljun3" localSheetId="5">#REF!</definedName>
    <definedName name="copybraziljun3">#REF!</definedName>
    <definedName name="copyBRAZILmar1" localSheetId="5">#REF!</definedName>
    <definedName name="copyBRAZILmar1">#REF!</definedName>
    <definedName name="copyBRAZILmar2" localSheetId="5">#REF!</definedName>
    <definedName name="copyBRAZILmar2">#REF!</definedName>
    <definedName name="copybrazilmar3" localSheetId="5">#REF!</definedName>
    <definedName name="copybrazilmar3">#REF!</definedName>
    <definedName name="copyBRAZILmay1" localSheetId="5">#REF!</definedName>
    <definedName name="copyBRAZILmay1">#REF!</definedName>
    <definedName name="copyBRAZILmay2" localSheetId="5">#REF!</definedName>
    <definedName name="copyBRAZILmay2">#REF!</definedName>
    <definedName name="copybrazilmay3" localSheetId="5">#REF!</definedName>
    <definedName name="copybrazilmay3">#REF!</definedName>
    <definedName name="copyBRAZILMON1" localSheetId="5">#REF!</definedName>
    <definedName name="copyBRAZILMON1">#REF!</definedName>
    <definedName name="copyBRAZILMON2" localSheetId="5">#REF!</definedName>
    <definedName name="copyBRAZILMON2">#REF!</definedName>
    <definedName name="copybrazilmon3" localSheetId="5">#REF!</definedName>
    <definedName name="copybrazilmon3">#REF!</definedName>
    <definedName name="copyBRAZILnov1" localSheetId="5">#REF!</definedName>
    <definedName name="copyBRAZILnov1">#REF!</definedName>
    <definedName name="copyBRAZILnov2" localSheetId="5">#REF!</definedName>
    <definedName name="copyBRAZILnov2">#REF!</definedName>
    <definedName name="copybrazilnov3" localSheetId="5">#REF!</definedName>
    <definedName name="copybrazilnov3">#REF!</definedName>
    <definedName name="copyBRAZILoct1" localSheetId="5">#REF!</definedName>
    <definedName name="copyBRAZILoct1">#REF!</definedName>
    <definedName name="copyBRAZILoct2" localSheetId="5">#REF!</definedName>
    <definedName name="copyBRAZILoct2">#REF!</definedName>
    <definedName name="copybraziloct3" localSheetId="5">#REF!</definedName>
    <definedName name="copybraziloct3">#REF!</definedName>
    <definedName name="copybrazilq11" localSheetId="5">#REF!</definedName>
    <definedName name="copybrazilq11">#REF!</definedName>
    <definedName name="copybrazilq12" localSheetId="5">#REF!</definedName>
    <definedName name="copybrazilq12">#REF!</definedName>
    <definedName name="copybrazilq13" localSheetId="5">#REF!</definedName>
    <definedName name="copybrazilq13">#REF!</definedName>
    <definedName name="copybrazilq21" localSheetId="5">#REF!</definedName>
    <definedName name="copybrazilq21">#REF!</definedName>
    <definedName name="copybrazilq22" localSheetId="5">#REF!</definedName>
    <definedName name="copybrazilq22">#REF!</definedName>
    <definedName name="copybrazilq23" localSheetId="5">#REF!</definedName>
    <definedName name="copybrazilq23">#REF!</definedName>
    <definedName name="copybrazilq31" localSheetId="5">#REF!</definedName>
    <definedName name="copybrazilq31">#REF!</definedName>
    <definedName name="copybrazilq32" localSheetId="5">#REF!</definedName>
    <definedName name="copybrazilq32">#REF!</definedName>
    <definedName name="copybrazilq33" localSheetId="5">#REF!</definedName>
    <definedName name="copybrazilq33">#REF!</definedName>
    <definedName name="copybrazilq41" localSheetId="5">#REF!</definedName>
    <definedName name="copybrazilq41">#REF!</definedName>
    <definedName name="copybrazilq42" localSheetId="5">#REF!</definedName>
    <definedName name="copybrazilq42">#REF!</definedName>
    <definedName name="copybrazilq43" localSheetId="5">#REF!</definedName>
    <definedName name="copybrazilq43">#REF!</definedName>
    <definedName name="copyBRAZILsep1" localSheetId="5">#REF!</definedName>
    <definedName name="copyBRAZILsep1">#REF!</definedName>
    <definedName name="copyBRAZILsep2" localSheetId="5">#REF!</definedName>
    <definedName name="copyBRAZILsep2">#REF!</definedName>
    <definedName name="copybrazilsep3" localSheetId="5">#REF!</definedName>
    <definedName name="copybrazilsep3">#REF!</definedName>
    <definedName name="copyBRAZILTOT1" localSheetId="5">#REF!</definedName>
    <definedName name="copyBRAZILTOT1">#REF!</definedName>
    <definedName name="copyBRAZILTOT2" localSheetId="5">#REF!</definedName>
    <definedName name="copyBRAZILTOT2">#REF!</definedName>
    <definedName name="copyBRAZILTOT3" localSheetId="5">#REF!</definedName>
    <definedName name="copyBRAZILTOT3">#REF!</definedName>
    <definedName name="copybraziltotal3" localSheetId="5">#REF!</definedName>
    <definedName name="copybraziltotal3">#REF!</definedName>
    <definedName name="copybrazilyr21" localSheetId="5">#REF!</definedName>
    <definedName name="copybrazilyr21">#REF!</definedName>
    <definedName name="copybrazilyr22" localSheetId="5">#REF!</definedName>
    <definedName name="copybrazilyr22">#REF!</definedName>
    <definedName name="copybrazilyr23" localSheetId="5">#REF!</definedName>
    <definedName name="copybrazilyr23">#REF!</definedName>
    <definedName name="copybrazilyr31" localSheetId="5">#REF!</definedName>
    <definedName name="copybrazilyr31">#REF!</definedName>
    <definedName name="copybrazilyr32" localSheetId="5">#REF!</definedName>
    <definedName name="copybrazilyr32">#REF!</definedName>
    <definedName name="copybrazilyr33" localSheetId="5">#REF!</definedName>
    <definedName name="copybrazilyr33">#REF!</definedName>
    <definedName name="copyBRAZILYTD1" localSheetId="5">#REF!</definedName>
    <definedName name="copyBRAZILYTD1">#REF!</definedName>
    <definedName name="copyBRAZILYTD2" localSheetId="5">#REF!</definedName>
    <definedName name="copyBRAZILYTD2">#REF!</definedName>
    <definedName name="copybrazilytd3" localSheetId="5">#REF!</definedName>
    <definedName name="copybrazilytd3">#REF!</definedName>
    <definedName name="copyBRAZILYTD4" localSheetId="5">#REF!</definedName>
    <definedName name="copyBRAZILYTD4">#REF!</definedName>
    <definedName name="copyCENapr1" localSheetId="5">#REF!</definedName>
    <definedName name="copyCENapr1">#REF!</definedName>
    <definedName name="copyCENapr2" localSheetId="5">#REF!</definedName>
    <definedName name="copyCENapr2">#REF!</definedName>
    <definedName name="copycenapr3" localSheetId="5">#REF!</definedName>
    <definedName name="copycenapr3">#REF!</definedName>
    <definedName name="copyCENaug1" localSheetId="5">#REF!</definedName>
    <definedName name="copyCENaug1">#REF!</definedName>
    <definedName name="copyCENaug2" localSheetId="5">#REF!</definedName>
    <definedName name="copyCENaug2">#REF!</definedName>
    <definedName name="copycenaug3" localSheetId="5">#REF!</definedName>
    <definedName name="copycenaug3">#REF!</definedName>
    <definedName name="copyCENdec1" localSheetId="5">#REF!</definedName>
    <definedName name="copyCENdec1">#REF!</definedName>
    <definedName name="copyCENdec2" localSheetId="5">#REF!</definedName>
    <definedName name="copyCENdec2">#REF!</definedName>
    <definedName name="copycendec3" localSheetId="5">#REF!</definedName>
    <definedName name="copycendec3">#REF!</definedName>
    <definedName name="copyCENfeb1" localSheetId="5">#REF!</definedName>
    <definedName name="copyCENfeb1">#REF!</definedName>
    <definedName name="copyCENfeb2" localSheetId="5">#REF!</definedName>
    <definedName name="copyCENfeb2">#REF!</definedName>
    <definedName name="copycenfeb3" localSheetId="5">#REF!</definedName>
    <definedName name="copycenfeb3">#REF!</definedName>
    <definedName name="copyCENjan1" localSheetId="5">#REF!</definedName>
    <definedName name="copyCENjan1">#REF!</definedName>
    <definedName name="copyCENjan2" localSheetId="5">#REF!</definedName>
    <definedName name="copyCENjan2">#REF!</definedName>
    <definedName name="copycenjan3" localSheetId="5">#REF!</definedName>
    <definedName name="copycenjan3">#REF!</definedName>
    <definedName name="copyCENjul1" localSheetId="5">#REF!</definedName>
    <definedName name="copyCENjul1">#REF!</definedName>
    <definedName name="copyCENjul2" localSheetId="5">#REF!</definedName>
    <definedName name="copyCENjul2">#REF!</definedName>
    <definedName name="copycenjul3" localSheetId="5">#REF!</definedName>
    <definedName name="copycenjul3">#REF!</definedName>
    <definedName name="copyCENjun1" localSheetId="5">#REF!</definedName>
    <definedName name="copyCENjun1">#REF!</definedName>
    <definedName name="copyCENjun2" localSheetId="5">#REF!</definedName>
    <definedName name="copyCENjun2">#REF!</definedName>
    <definedName name="copycenjun3" localSheetId="5">#REF!</definedName>
    <definedName name="copycenjun3">#REF!</definedName>
    <definedName name="copyCENmar1" localSheetId="5">#REF!</definedName>
    <definedName name="copyCENmar1">#REF!</definedName>
    <definedName name="copyCENmar2" localSheetId="5">#REF!</definedName>
    <definedName name="copyCENmar2">#REF!</definedName>
    <definedName name="copycenmar3" localSheetId="5">#REF!</definedName>
    <definedName name="copycenmar3">#REF!</definedName>
    <definedName name="copyCENmay1" localSheetId="5">#REF!</definedName>
    <definedName name="copyCENmay1">#REF!</definedName>
    <definedName name="copyCENmay2" localSheetId="5">#REF!</definedName>
    <definedName name="copyCENmay2">#REF!</definedName>
    <definedName name="copycenmay3" localSheetId="5">#REF!</definedName>
    <definedName name="copycenmay3">#REF!</definedName>
    <definedName name="copyCENMON1" localSheetId="5">#REF!</definedName>
    <definedName name="copyCENMON1">#REF!</definedName>
    <definedName name="copyCENMON2" localSheetId="5">#REF!</definedName>
    <definedName name="copyCENMON2">#REF!</definedName>
    <definedName name="copycenmon3" localSheetId="5">#REF!</definedName>
    <definedName name="copycenmon3">#REF!</definedName>
    <definedName name="copyCENnov1" localSheetId="5">#REF!</definedName>
    <definedName name="copyCENnov1">#REF!</definedName>
    <definedName name="copyCENnov2" localSheetId="5">#REF!</definedName>
    <definedName name="copyCENnov2">#REF!</definedName>
    <definedName name="copycennov3" localSheetId="5">#REF!</definedName>
    <definedName name="copycennov3">#REF!</definedName>
    <definedName name="copyCENoct1" localSheetId="5">#REF!</definedName>
    <definedName name="copyCENoct1">#REF!</definedName>
    <definedName name="copyCENoct2" localSheetId="5">#REF!</definedName>
    <definedName name="copyCENoct2">#REF!</definedName>
    <definedName name="copycenoct3" localSheetId="5">#REF!</definedName>
    <definedName name="copycenoct3">#REF!</definedName>
    <definedName name="copycenq11" localSheetId="5">#REF!</definedName>
    <definedName name="copycenq11">#REF!</definedName>
    <definedName name="copycenq12" localSheetId="5">#REF!</definedName>
    <definedName name="copycenq12">#REF!</definedName>
    <definedName name="copycenq13" localSheetId="5">#REF!</definedName>
    <definedName name="copycenq13">#REF!</definedName>
    <definedName name="copycenq21" localSheetId="5">#REF!</definedName>
    <definedName name="copycenq21">#REF!</definedName>
    <definedName name="copycenq22" localSheetId="5">#REF!</definedName>
    <definedName name="copycenq22">#REF!</definedName>
    <definedName name="copycenq23" localSheetId="5">#REF!</definedName>
    <definedName name="copycenq23">#REF!</definedName>
    <definedName name="copycenq31" localSheetId="5">#REF!</definedName>
    <definedName name="copycenq31">#REF!</definedName>
    <definedName name="copycenq32" localSheetId="5">#REF!</definedName>
    <definedName name="copycenq32">#REF!</definedName>
    <definedName name="copycenq33" localSheetId="5">#REF!</definedName>
    <definedName name="copycenq33">#REF!</definedName>
    <definedName name="copycenq41" localSheetId="5">#REF!</definedName>
    <definedName name="copycenq41">#REF!</definedName>
    <definedName name="copycenq42" localSheetId="5">#REF!</definedName>
    <definedName name="copycenq42">#REF!</definedName>
    <definedName name="copycenq43" localSheetId="5">#REF!</definedName>
    <definedName name="copycenq43">#REF!</definedName>
    <definedName name="copyCENsep1" localSheetId="5">#REF!</definedName>
    <definedName name="copyCENsep1">#REF!</definedName>
    <definedName name="copyCENsep2" localSheetId="5">#REF!</definedName>
    <definedName name="copyCENsep2">#REF!</definedName>
    <definedName name="copycensep3" localSheetId="5">#REF!</definedName>
    <definedName name="copycensep3">#REF!</definedName>
    <definedName name="copyCENTOT1" localSheetId="5">#REF!</definedName>
    <definedName name="copyCENTOT1">#REF!</definedName>
    <definedName name="copyCENTOT2" localSheetId="5">#REF!</definedName>
    <definedName name="copyCENTOT2">#REF!</definedName>
    <definedName name="copyCENTOT3" localSheetId="5">#REF!</definedName>
    <definedName name="copyCENTOT3">#REF!</definedName>
    <definedName name="copycentotal3" localSheetId="5">#REF!</definedName>
    <definedName name="copycentotal3">#REF!</definedName>
    <definedName name="copycenyr21" localSheetId="5">#REF!</definedName>
    <definedName name="copycenyr21">#REF!</definedName>
    <definedName name="copycenyr22" localSheetId="5">#REF!</definedName>
    <definedName name="copycenyr22">#REF!</definedName>
    <definedName name="copycenyr23" localSheetId="5">#REF!</definedName>
    <definedName name="copycenyr23">#REF!</definedName>
    <definedName name="copycenyr31" localSheetId="5">#REF!</definedName>
    <definedName name="copycenyr31">#REF!</definedName>
    <definedName name="copycenyr32" localSheetId="5">#REF!</definedName>
    <definedName name="copycenyr32">#REF!</definedName>
    <definedName name="copycenyr33" localSheetId="5">#REF!</definedName>
    <definedName name="copycenyr33">#REF!</definedName>
    <definedName name="copyCENYTD1" localSheetId="5">#REF!</definedName>
    <definedName name="copyCENYTD1">#REF!</definedName>
    <definedName name="copyCENYTD2" localSheetId="5">#REF!</definedName>
    <definedName name="copyCENYTD2">#REF!</definedName>
    <definedName name="copycenytd3" localSheetId="5">#REF!</definedName>
    <definedName name="copycenytd3">#REF!</definedName>
    <definedName name="copyCENYTD4" localSheetId="5">#REF!</definedName>
    <definedName name="copyCENYTD4">#REF!</definedName>
    <definedName name="copyeaapr1" localSheetId="5">#REF!</definedName>
    <definedName name="copyeaapr1">#REF!</definedName>
    <definedName name="copyeaapr2" localSheetId="5">#REF!</definedName>
    <definedName name="copyeaapr2">#REF!</definedName>
    <definedName name="copyeaapr3" localSheetId="5">#REF!</definedName>
    <definedName name="copyeaapr3">#REF!</definedName>
    <definedName name="copyeaaug1" localSheetId="5">#REF!</definedName>
    <definedName name="copyeaaug1">#REF!</definedName>
    <definedName name="copyeaaug2" localSheetId="5">#REF!</definedName>
    <definedName name="copyeaaug2">#REF!</definedName>
    <definedName name="copyeaaug3" localSheetId="5">#REF!</definedName>
    <definedName name="copyeaaug3">#REF!</definedName>
    <definedName name="copyeadec1" localSheetId="5">#REF!</definedName>
    <definedName name="copyeadec1">#REF!</definedName>
    <definedName name="copyeadec2" localSheetId="5">#REF!</definedName>
    <definedName name="copyeadec2">#REF!</definedName>
    <definedName name="copyeadec3" localSheetId="5">#REF!</definedName>
    <definedName name="copyeadec3">#REF!</definedName>
    <definedName name="copyeafeb1" localSheetId="5">#REF!</definedName>
    <definedName name="copyeafeb1">#REF!</definedName>
    <definedName name="copyeafeb2" localSheetId="5">#REF!</definedName>
    <definedName name="copyeafeb2">#REF!</definedName>
    <definedName name="copyeafeb3" localSheetId="5">#REF!</definedName>
    <definedName name="copyeafeb3">#REF!</definedName>
    <definedName name="copyeajan1" localSheetId="5">#REF!</definedName>
    <definedName name="copyeajan1">#REF!</definedName>
    <definedName name="copyeajan2" localSheetId="5">#REF!</definedName>
    <definedName name="copyeajan2">#REF!</definedName>
    <definedName name="copyeajan3" localSheetId="5">#REF!</definedName>
    <definedName name="copyeajan3">#REF!</definedName>
    <definedName name="copyeajul1" localSheetId="5">#REF!</definedName>
    <definedName name="copyeajul1">#REF!</definedName>
    <definedName name="copyeajul2" localSheetId="5">#REF!</definedName>
    <definedName name="copyeajul2">#REF!</definedName>
    <definedName name="copyeajul3" localSheetId="5">#REF!</definedName>
    <definedName name="copyeajul3">#REF!</definedName>
    <definedName name="copyeajun1" localSheetId="5">#REF!</definedName>
    <definedName name="copyeajun1">#REF!</definedName>
    <definedName name="copyeajun2" localSheetId="5">#REF!</definedName>
    <definedName name="copyeajun2">#REF!</definedName>
    <definedName name="copyeajun3" localSheetId="5">#REF!</definedName>
    <definedName name="copyeajun3">#REF!</definedName>
    <definedName name="copyeamar1" localSheetId="5">#REF!</definedName>
    <definedName name="copyeamar1">#REF!</definedName>
    <definedName name="copyeamar2" localSheetId="5">#REF!</definedName>
    <definedName name="copyeamar2">#REF!</definedName>
    <definedName name="copyeamar3" localSheetId="5">#REF!</definedName>
    <definedName name="copyeamar3">#REF!</definedName>
    <definedName name="copyeamay1" localSheetId="5">#REF!</definedName>
    <definedName name="copyeamay1">#REF!</definedName>
    <definedName name="copyeamay2" localSheetId="5">#REF!</definedName>
    <definedName name="copyeamay2">#REF!</definedName>
    <definedName name="copyeamay3" localSheetId="5">#REF!</definedName>
    <definedName name="copyeamay3">#REF!</definedName>
    <definedName name="copyeanov1" localSheetId="5">#REF!</definedName>
    <definedName name="copyeanov1">#REF!</definedName>
    <definedName name="copyeanov2" localSheetId="5">#REF!</definedName>
    <definedName name="copyeanov2">#REF!</definedName>
    <definedName name="copyeanov3" localSheetId="5">#REF!</definedName>
    <definedName name="copyeanov3">#REF!</definedName>
    <definedName name="copyeaoct1" localSheetId="5">#REF!</definedName>
    <definedName name="copyeaoct1">#REF!</definedName>
    <definedName name="copyeaoct2" localSheetId="5">#REF!</definedName>
    <definedName name="copyeaoct2">#REF!</definedName>
    <definedName name="copyeaoct3" localSheetId="5">#REF!</definedName>
    <definedName name="copyeaoct3">#REF!</definedName>
    <definedName name="copyeaq11" localSheetId="5">#REF!</definedName>
    <definedName name="copyeaq11">#REF!</definedName>
    <definedName name="copyeaq12" localSheetId="5">#REF!</definedName>
    <definedName name="copyeaq12">#REF!</definedName>
    <definedName name="copyeaq13" localSheetId="5">#REF!</definedName>
    <definedName name="copyeaq13">#REF!</definedName>
    <definedName name="copyeaq21" localSheetId="5">#REF!</definedName>
    <definedName name="copyeaq21">#REF!</definedName>
    <definedName name="copyeaq22" localSheetId="5">#REF!</definedName>
    <definedName name="copyeaq22">#REF!</definedName>
    <definedName name="copyeaq23" localSheetId="5">#REF!</definedName>
    <definedName name="copyeaq23">#REF!</definedName>
    <definedName name="copyeaq31" localSheetId="5">#REF!</definedName>
    <definedName name="copyeaq31">#REF!</definedName>
    <definedName name="copyeaq32" localSheetId="5">#REF!</definedName>
    <definedName name="copyeaq32">#REF!</definedName>
    <definedName name="copyeaq33" localSheetId="5">#REF!</definedName>
    <definedName name="copyeaq33">#REF!</definedName>
    <definedName name="copyeaq41" localSheetId="5">#REF!</definedName>
    <definedName name="copyeaq41">#REF!</definedName>
    <definedName name="copyeaq42" localSheetId="5">#REF!</definedName>
    <definedName name="copyeaq42">#REF!</definedName>
    <definedName name="copyeaq43" localSheetId="5">#REF!</definedName>
    <definedName name="copyeaq43">#REF!</definedName>
    <definedName name="copyeasep1" localSheetId="5">#REF!</definedName>
    <definedName name="copyeasep1">#REF!</definedName>
    <definedName name="copyeasep2" localSheetId="5">#REF!</definedName>
    <definedName name="copyeasep2">#REF!</definedName>
    <definedName name="copyeasep3" localSheetId="5">#REF!</definedName>
    <definedName name="copyeasep3">#REF!</definedName>
    <definedName name="copyeatot1" localSheetId="5">#REF!</definedName>
    <definedName name="copyeatot1">#REF!</definedName>
    <definedName name="copyeatot2" localSheetId="5">#REF!</definedName>
    <definedName name="copyeatot2">#REF!</definedName>
    <definedName name="copyeatotal3" localSheetId="5">#REF!</definedName>
    <definedName name="copyeatotal3">#REF!</definedName>
    <definedName name="copyeayr21" localSheetId="5">#REF!</definedName>
    <definedName name="copyeayr21">#REF!</definedName>
    <definedName name="copyeayr22" localSheetId="5">#REF!</definedName>
    <definedName name="copyeayr22">#REF!</definedName>
    <definedName name="copyeayr23" localSheetId="5">#REF!</definedName>
    <definedName name="copyeayr23">#REF!</definedName>
    <definedName name="copyeayr31" localSheetId="5">#REF!</definedName>
    <definedName name="copyeayr31">#REF!</definedName>
    <definedName name="copyeayr32" localSheetId="5">#REF!</definedName>
    <definedName name="copyeayr32">#REF!</definedName>
    <definedName name="copyeayr33" localSheetId="5">#REF!</definedName>
    <definedName name="copyeayr33">#REF!</definedName>
    <definedName name="copyINDIAapr1" localSheetId="5">#REF!</definedName>
    <definedName name="copyINDIAapr1">#REF!</definedName>
    <definedName name="copyINDIAapr2" localSheetId="5">#REF!</definedName>
    <definedName name="copyINDIAapr2">#REF!</definedName>
    <definedName name="copyindiaapr3" localSheetId="5">#REF!</definedName>
    <definedName name="copyindiaapr3">#REF!</definedName>
    <definedName name="copyINDIAaug1" localSheetId="5">#REF!</definedName>
    <definedName name="copyINDIAaug1">#REF!</definedName>
    <definedName name="copyINDIAaug2" localSheetId="5">#REF!</definedName>
    <definedName name="copyINDIAaug2">#REF!</definedName>
    <definedName name="copyindiaaug3" localSheetId="5">#REF!</definedName>
    <definedName name="copyindiaaug3">#REF!</definedName>
    <definedName name="copyINDIAdec1" localSheetId="5">#REF!</definedName>
    <definedName name="copyINDIAdec1">#REF!</definedName>
    <definedName name="copyINDIAdec2" localSheetId="5">#REF!</definedName>
    <definedName name="copyINDIAdec2">#REF!</definedName>
    <definedName name="copyindiadec3" localSheetId="5">#REF!</definedName>
    <definedName name="copyindiadec3">#REF!</definedName>
    <definedName name="copyINDIAfeb1" localSheetId="5">#REF!</definedName>
    <definedName name="copyINDIAfeb1">#REF!</definedName>
    <definedName name="copyINDIAfeb2" localSheetId="5">#REF!</definedName>
    <definedName name="copyINDIAfeb2">#REF!</definedName>
    <definedName name="copyindiafeb3" localSheetId="5">#REF!</definedName>
    <definedName name="copyindiafeb3">#REF!</definedName>
    <definedName name="copyINDIAjan1" localSheetId="5">#REF!</definedName>
    <definedName name="copyINDIAjan1">#REF!</definedName>
    <definedName name="copyINDIAjan2" localSheetId="5">#REF!</definedName>
    <definedName name="copyINDIAjan2">#REF!</definedName>
    <definedName name="copyindiajan3" localSheetId="5">#REF!</definedName>
    <definedName name="copyindiajan3">#REF!</definedName>
    <definedName name="copyINDIAjul1" localSheetId="5">#REF!</definedName>
    <definedName name="copyINDIAjul1">#REF!</definedName>
    <definedName name="copyINDIAjul2" localSheetId="5">#REF!</definedName>
    <definedName name="copyINDIAjul2">#REF!</definedName>
    <definedName name="copyindiajul3" localSheetId="5">#REF!</definedName>
    <definedName name="copyindiajul3">#REF!</definedName>
    <definedName name="copyINDIAjun1" localSheetId="5">#REF!</definedName>
    <definedName name="copyINDIAjun1">#REF!</definedName>
    <definedName name="copyINDIAjun2" localSheetId="5">#REF!</definedName>
    <definedName name="copyINDIAjun2">#REF!</definedName>
    <definedName name="copyindiajun3" localSheetId="5">#REF!</definedName>
    <definedName name="copyindiajun3">#REF!</definedName>
    <definedName name="copyINDIAmar1" localSheetId="5">#REF!</definedName>
    <definedName name="copyINDIAmar1">#REF!</definedName>
    <definedName name="copyINDIAmar2" localSheetId="5">#REF!</definedName>
    <definedName name="copyINDIAmar2">#REF!</definedName>
    <definedName name="copyindiamar3" localSheetId="5">#REF!</definedName>
    <definedName name="copyindiamar3">#REF!</definedName>
    <definedName name="copyINDIAmay1" localSheetId="5">#REF!</definedName>
    <definedName name="copyINDIAmay1">#REF!</definedName>
    <definedName name="copyINDIAmay2" localSheetId="5">#REF!</definedName>
    <definedName name="copyINDIAmay2">#REF!</definedName>
    <definedName name="copyindiamay3" localSheetId="5">#REF!</definedName>
    <definedName name="copyindiamay3">#REF!</definedName>
    <definedName name="copyINDIAMON1" localSheetId="5">#REF!</definedName>
    <definedName name="copyINDIAMON1">#REF!</definedName>
    <definedName name="copyINDIAMON2" localSheetId="5">#REF!</definedName>
    <definedName name="copyINDIAMON2">#REF!</definedName>
    <definedName name="copyindiamon3" localSheetId="5">#REF!</definedName>
    <definedName name="copyindiamon3">#REF!</definedName>
    <definedName name="copyINDIAnov1" localSheetId="5">#REF!</definedName>
    <definedName name="copyINDIAnov1">#REF!</definedName>
    <definedName name="copyINDIAnov2" localSheetId="5">#REF!</definedName>
    <definedName name="copyINDIAnov2">#REF!</definedName>
    <definedName name="copyindianov3" localSheetId="5">#REF!</definedName>
    <definedName name="copyindianov3">#REF!</definedName>
    <definedName name="copyINDIAoct1" localSheetId="5">#REF!</definedName>
    <definedName name="copyINDIAoct1">#REF!</definedName>
    <definedName name="copyINDIAoct2" localSheetId="5">#REF!</definedName>
    <definedName name="copyINDIAoct2">#REF!</definedName>
    <definedName name="copyindiaoct3" localSheetId="5">#REF!</definedName>
    <definedName name="copyindiaoct3">#REF!</definedName>
    <definedName name="copyindiaq11" localSheetId="5">#REF!</definedName>
    <definedName name="copyindiaq11">#REF!</definedName>
    <definedName name="copyindiaq12" localSheetId="5">#REF!</definedName>
    <definedName name="copyindiaq12">#REF!</definedName>
    <definedName name="copyindiaq13" localSheetId="5">#REF!</definedName>
    <definedName name="copyindiaq13">#REF!</definedName>
    <definedName name="copyindiaq21" localSheetId="5">#REF!</definedName>
    <definedName name="copyindiaq21">#REF!</definedName>
    <definedName name="copyindiaq22" localSheetId="5">#REF!</definedName>
    <definedName name="copyindiaq22">#REF!</definedName>
    <definedName name="copyindiaq23" localSheetId="5">#REF!</definedName>
    <definedName name="copyindiaq23">#REF!</definedName>
    <definedName name="copyindiaq31" localSheetId="5">#REF!</definedName>
    <definedName name="copyindiaq31">#REF!</definedName>
    <definedName name="copyindiaq32" localSheetId="5">#REF!</definedName>
    <definedName name="copyindiaq32">#REF!</definedName>
    <definedName name="copyindiaq33" localSheetId="5">#REF!</definedName>
    <definedName name="copyindiaq33">#REF!</definedName>
    <definedName name="copyindiaq41" localSheetId="5">#REF!</definedName>
    <definedName name="copyindiaq41">#REF!</definedName>
    <definedName name="copyindiaq42" localSheetId="5">#REF!</definedName>
    <definedName name="copyindiaq42">#REF!</definedName>
    <definedName name="copyindiaq43" localSheetId="5">#REF!</definedName>
    <definedName name="copyindiaq43">#REF!</definedName>
    <definedName name="copyINDIAsep1" localSheetId="5">#REF!</definedName>
    <definedName name="copyINDIAsep1">#REF!</definedName>
    <definedName name="copyINDIAsep2" localSheetId="5">#REF!</definedName>
    <definedName name="copyINDIAsep2">#REF!</definedName>
    <definedName name="copyindiasep3" localSheetId="5">#REF!</definedName>
    <definedName name="copyindiasep3">#REF!</definedName>
    <definedName name="copyINDIATOT1" localSheetId="5">#REF!</definedName>
    <definedName name="copyINDIATOT1">#REF!</definedName>
    <definedName name="copyINDIATOT2" localSheetId="5">#REF!</definedName>
    <definedName name="copyINDIATOT2">#REF!</definedName>
    <definedName name="copyINDIATOT3" localSheetId="5">#REF!</definedName>
    <definedName name="copyINDIATOT3">#REF!</definedName>
    <definedName name="copyindiatotal3" localSheetId="5">#REF!</definedName>
    <definedName name="copyindiatotal3">#REF!</definedName>
    <definedName name="copyindiayr21" localSheetId="5">#REF!</definedName>
    <definedName name="copyindiayr21">#REF!</definedName>
    <definedName name="copyindiayr22" localSheetId="5">#REF!</definedName>
    <definedName name="copyindiayr22">#REF!</definedName>
    <definedName name="copyindiayr23" localSheetId="5">#REF!</definedName>
    <definedName name="copyindiayr23">#REF!</definedName>
    <definedName name="copyindiayr31" localSheetId="5">#REF!</definedName>
    <definedName name="copyindiayr31">#REF!</definedName>
    <definedName name="copyindiayr32" localSheetId="5">#REF!</definedName>
    <definedName name="copyindiayr32">#REF!</definedName>
    <definedName name="copyindiayr33" localSheetId="5">#REF!</definedName>
    <definedName name="copyindiayr33">#REF!</definedName>
    <definedName name="copyINDIAYTD1" localSheetId="5">#REF!</definedName>
    <definedName name="copyINDIAYTD1">#REF!</definedName>
    <definedName name="copyINDIAYTD2" localSheetId="5">#REF!</definedName>
    <definedName name="copyINDIAYTD2">#REF!</definedName>
    <definedName name="copyindiaytd3" localSheetId="5">#REF!</definedName>
    <definedName name="copyindiaytd3">#REF!</definedName>
    <definedName name="copyINDIAYTD4" localSheetId="5">#REF!</definedName>
    <definedName name="copyINDIAYTD4">#REF!</definedName>
    <definedName name="copyJAPANapr1" localSheetId="5">#REF!</definedName>
    <definedName name="copyJAPANapr1">#REF!</definedName>
    <definedName name="copyJAPANapr2" localSheetId="5">#REF!</definedName>
    <definedName name="copyJAPANapr2">#REF!</definedName>
    <definedName name="copyjapanapr3" localSheetId="5">#REF!</definedName>
    <definedName name="copyjapanapr3">#REF!</definedName>
    <definedName name="copyJAPANaug1" localSheetId="5">#REF!</definedName>
    <definedName name="copyJAPANaug1">#REF!</definedName>
    <definedName name="copyJAPANaug2" localSheetId="5">#REF!</definedName>
    <definedName name="copyJAPANaug2">#REF!</definedName>
    <definedName name="copyjapanaug3" localSheetId="5">#REF!</definedName>
    <definedName name="copyjapanaug3">#REF!</definedName>
    <definedName name="copyJAPANdec1" localSheetId="5">#REF!</definedName>
    <definedName name="copyJAPANdec1">#REF!</definedName>
    <definedName name="copyJAPANdec2" localSheetId="5">#REF!</definedName>
    <definedName name="copyJAPANdec2">#REF!</definedName>
    <definedName name="copyjapandec3" localSheetId="5">#REF!</definedName>
    <definedName name="copyjapandec3">#REF!</definedName>
    <definedName name="copyJAPANfeb1" localSheetId="5">#REF!</definedName>
    <definedName name="copyJAPANfeb1">#REF!</definedName>
    <definedName name="copyJAPANfeb2" localSheetId="5">#REF!</definedName>
    <definedName name="copyJAPANfeb2">#REF!</definedName>
    <definedName name="copyjapanfeb3" localSheetId="5">#REF!</definedName>
    <definedName name="copyjapanfeb3">#REF!</definedName>
    <definedName name="copyJAPANjan1" localSheetId="5">#REF!</definedName>
    <definedName name="copyJAPANjan1">#REF!</definedName>
    <definedName name="copyJAPANjan2" localSheetId="5">#REF!</definedName>
    <definedName name="copyJAPANjan2">#REF!</definedName>
    <definedName name="copyjapanjan3" localSheetId="5">#REF!</definedName>
    <definedName name="copyjapanjan3">#REF!</definedName>
    <definedName name="copyJAPANjul1" localSheetId="5">#REF!</definedName>
    <definedName name="copyJAPANjul1">#REF!</definedName>
    <definedName name="copyJAPANjul2" localSheetId="5">#REF!</definedName>
    <definedName name="copyJAPANjul2">#REF!</definedName>
    <definedName name="copyjapanjul3" localSheetId="5">#REF!</definedName>
    <definedName name="copyjapanjul3">#REF!</definedName>
    <definedName name="copyJAPANjun1" localSheetId="5">#REF!</definedName>
    <definedName name="copyJAPANjun1">#REF!</definedName>
    <definedName name="copyJAPANjun2" localSheetId="5">#REF!</definedName>
    <definedName name="copyJAPANjun2">#REF!</definedName>
    <definedName name="copyjapanjun3" localSheetId="5">#REF!</definedName>
    <definedName name="copyjapanjun3">#REF!</definedName>
    <definedName name="copyJAPANmar1" localSheetId="5">#REF!</definedName>
    <definedName name="copyJAPANmar1">#REF!</definedName>
    <definedName name="copyJAPANmar2" localSheetId="5">#REF!</definedName>
    <definedName name="copyJAPANmar2">#REF!</definedName>
    <definedName name="copyjapanmar3" localSheetId="5">#REF!</definedName>
    <definedName name="copyjapanmar3">#REF!</definedName>
    <definedName name="copyJAPANmay1" localSheetId="5">#REF!</definedName>
    <definedName name="copyJAPANmay1">#REF!</definedName>
    <definedName name="copyJAPANmay2" localSheetId="5">#REF!</definedName>
    <definedName name="copyJAPANmay2">#REF!</definedName>
    <definedName name="copyjapanmay3" localSheetId="5">#REF!</definedName>
    <definedName name="copyjapanmay3">#REF!</definedName>
    <definedName name="copyJAPANMON1" localSheetId="5">#REF!</definedName>
    <definedName name="copyJAPANMON1">#REF!</definedName>
    <definedName name="copyJAPANMON2" localSheetId="5">#REF!</definedName>
    <definedName name="copyJAPANMON2">#REF!</definedName>
    <definedName name="copyjapanmon3" localSheetId="5">#REF!</definedName>
    <definedName name="copyjapanmon3">#REF!</definedName>
    <definedName name="copyJAPANnov1" localSheetId="5">#REF!</definedName>
    <definedName name="copyJAPANnov1">#REF!</definedName>
    <definedName name="copyJAPANnov2" localSheetId="5">#REF!</definedName>
    <definedName name="copyJAPANnov2">#REF!</definedName>
    <definedName name="copyjapannov3" localSheetId="5">#REF!</definedName>
    <definedName name="copyjapannov3">#REF!</definedName>
    <definedName name="copyJAPANoct1" localSheetId="5">#REF!</definedName>
    <definedName name="copyJAPANoct1">#REF!</definedName>
    <definedName name="copyJAPANoct2" localSheetId="5">#REF!</definedName>
    <definedName name="copyJAPANoct2">#REF!</definedName>
    <definedName name="copyjapanoct3" localSheetId="5">#REF!</definedName>
    <definedName name="copyjapanoct3">#REF!</definedName>
    <definedName name="copyjapanq11" localSheetId="5">#REF!</definedName>
    <definedName name="copyjapanq11">#REF!</definedName>
    <definedName name="copyjapanq12" localSheetId="5">#REF!</definedName>
    <definedName name="copyjapanq12">#REF!</definedName>
    <definedName name="copyjapanq13" localSheetId="5">#REF!</definedName>
    <definedName name="copyjapanq13">#REF!</definedName>
    <definedName name="copyjapanq21" localSheetId="5">#REF!</definedName>
    <definedName name="copyjapanq21">#REF!</definedName>
    <definedName name="copyjapanq22" localSheetId="5">#REF!</definedName>
    <definedName name="copyjapanq22">#REF!</definedName>
    <definedName name="copyjapanq23" localSheetId="5">#REF!</definedName>
    <definedName name="copyjapanq23">#REF!</definedName>
    <definedName name="copyjapanq31" localSheetId="5">#REF!</definedName>
    <definedName name="copyjapanq31">#REF!</definedName>
    <definedName name="copyjapanq32" localSheetId="5">#REF!</definedName>
    <definedName name="copyjapanq32">#REF!</definedName>
    <definedName name="copyjapanq33" localSheetId="5">#REF!</definedName>
    <definedName name="copyjapanq33">#REF!</definedName>
    <definedName name="copyjapanq41" localSheetId="5">#REF!</definedName>
    <definedName name="copyjapanq41">#REF!</definedName>
    <definedName name="copyjapanq42" localSheetId="5">#REF!</definedName>
    <definedName name="copyjapanq42">#REF!</definedName>
    <definedName name="copyjapanq43" localSheetId="5">#REF!</definedName>
    <definedName name="copyjapanq43">#REF!</definedName>
    <definedName name="copyJAPANsep1" localSheetId="5">#REF!</definedName>
    <definedName name="copyJAPANsep1">#REF!</definedName>
    <definedName name="copyJAPANsep2" localSheetId="5">#REF!</definedName>
    <definedName name="copyJAPANsep2">#REF!</definedName>
    <definedName name="copyjapansep3" localSheetId="5">#REF!</definedName>
    <definedName name="copyjapansep3">#REF!</definedName>
    <definedName name="copyJAPANTOT1" localSheetId="5">#REF!</definedName>
    <definedName name="copyJAPANTOT1">#REF!</definedName>
    <definedName name="copyJAPANTOT2" localSheetId="5">#REF!</definedName>
    <definedName name="copyJAPANTOT2">#REF!</definedName>
    <definedName name="copyJAPANTOT3" localSheetId="5">#REF!</definedName>
    <definedName name="copyJAPANTOT3">#REF!</definedName>
    <definedName name="copyjapantotal3" localSheetId="5">#REF!</definedName>
    <definedName name="copyjapantotal3">#REF!</definedName>
    <definedName name="copyjapanyr21" localSheetId="5">#REF!</definedName>
    <definedName name="copyjapanyr21">#REF!</definedName>
    <definedName name="copyjapanyr22" localSheetId="5">#REF!</definedName>
    <definedName name="copyjapanyr22">#REF!</definedName>
    <definedName name="copyjapanyr23" localSheetId="5">#REF!</definedName>
    <definedName name="copyjapanyr23">#REF!</definedName>
    <definedName name="copyjapanyr31" localSheetId="5">#REF!</definedName>
    <definedName name="copyjapanyr31">#REF!</definedName>
    <definedName name="copyjapanyr32" localSheetId="5">#REF!</definedName>
    <definedName name="copyjapanyr32">#REF!</definedName>
    <definedName name="copyjapanyr33" localSheetId="5">#REF!</definedName>
    <definedName name="copyjapanyr33">#REF!</definedName>
    <definedName name="copyJAPANYTD1" localSheetId="5">#REF!</definedName>
    <definedName name="copyJAPANYTD1">#REF!</definedName>
    <definedName name="copyJAPANYTD2" localSheetId="5">#REF!</definedName>
    <definedName name="copyJAPANYTD2">#REF!</definedName>
    <definedName name="copyjapanytd3" localSheetId="5">#REF!</definedName>
    <definedName name="copyjapanytd3">#REF!</definedName>
    <definedName name="copyJAPANYTD4" localSheetId="5">#REF!</definedName>
    <definedName name="copyJAPANYTD4">#REF!</definedName>
    <definedName name="copyKOREAapr1" localSheetId="5">#REF!</definedName>
    <definedName name="copyKOREAapr1">#REF!</definedName>
    <definedName name="copyKOREAapr2" localSheetId="5">#REF!</definedName>
    <definedName name="copyKOREAapr2">#REF!</definedName>
    <definedName name="copykoreaapr3" localSheetId="5">#REF!</definedName>
    <definedName name="copykoreaapr3">#REF!</definedName>
    <definedName name="copyKOREAaug1" localSheetId="5">#REF!</definedName>
    <definedName name="copyKOREAaug1">#REF!</definedName>
    <definedName name="copyKOREAaug2" localSheetId="5">#REF!</definedName>
    <definedName name="copyKOREAaug2">#REF!</definedName>
    <definedName name="copykoreaaug3" localSheetId="5">#REF!</definedName>
    <definedName name="copykoreaaug3">#REF!</definedName>
    <definedName name="copyKOREAdec1" localSheetId="5">#REF!</definedName>
    <definedName name="copyKOREAdec1">#REF!</definedName>
    <definedName name="copyKOREAdec2" localSheetId="5">#REF!</definedName>
    <definedName name="copyKOREAdec2">#REF!</definedName>
    <definedName name="copykoreadec3" localSheetId="5">#REF!</definedName>
    <definedName name="copykoreadec3">#REF!</definedName>
    <definedName name="copyKOREAfeb1" localSheetId="5">#REF!</definedName>
    <definedName name="copyKOREAfeb1">#REF!</definedName>
    <definedName name="copyKOREAfeb2" localSheetId="5">#REF!</definedName>
    <definedName name="copyKOREAfeb2">#REF!</definedName>
    <definedName name="copykoreafeb3" localSheetId="5">#REF!</definedName>
    <definedName name="copykoreafeb3">#REF!</definedName>
    <definedName name="copyKOREAjan1" localSheetId="5">#REF!</definedName>
    <definedName name="copyKOREAjan1">#REF!</definedName>
    <definedName name="copyKOREAjan2" localSheetId="5">#REF!</definedName>
    <definedName name="copyKOREAjan2">#REF!</definedName>
    <definedName name="copykoreajan3" localSheetId="5">#REF!</definedName>
    <definedName name="copykoreajan3">#REF!</definedName>
    <definedName name="copyKOREAjul1" localSheetId="5">#REF!</definedName>
    <definedName name="copyKOREAjul1">#REF!</definedName>
    <definedName name="copyKOREAjul2" localSheetId="5">#REF!</definedName>
    <definedName name="copyKOREAjul2">#REF!</definedName>
    <definedName name="copykoreajul3" localSheetId="5">#REF!</definedName>
    <definedName name="copykoreajul3">#REF!</definedName>
    <definedName name="copyKOREAjun1" localSheetId="5">#REF!</definedName>
    <definedName name="copyKOREAjun1">#REF!</definedName>
    <definedName name="copyKOREAjun2" localSheetId="5">#REF!</definedName>
    <definedName name="copyKOREAjun2">#REF!</definedName>
    <definedName name="copykoreajun3" localSheetId="5">#REF!</definedName>
    <definedName name="copykoreajun3">#REF!</definedName>
    <definedName name="copyKOREAmar1" localSheetId="5">#REF!</definedName>
    <definedName name="copyKOREAmar1">#REF!</definedName>
    <definedName name="copyKOREAmar2" localSheetId="5">#REF!</definedName>
    <definedName name="copyKOREAmar2">#REF!</definedName>
    <definedName name="copykoreamar3" localSheetId="5">#REF!</definedName>
    <definedName name="copykoreamar3">#REF!</definedName>
    <definedName name="copyKOREAmay1" localSheetId="5">#REF!</definedName>
    <definedName name="copyKOREAmay1">#REF!</definedName>
    <definedName name="copyKOREAmay2" localSheetId="5">#REF!</definedName>
    <definedName name="copyKOREAmay2">#REF!</definedName>
    <definedName name="copykoreamay3" localSheetId="5">#REF!</definedName>
    <definedName name="copykoreamay3">#REF!</definedName>
    <definedName name="copyKOREAMON1" localSheetId="5">#REF!</definedName>
    <definedName name="copyKOREAMON1">#REF!</definedName>
    <definedName name="copyKOREAMON2" localSheetId="5">#REF!</definedName>
    <definedName name="copyKOREAMON2">#REF!</definedName>
    <definedName name="copykoreamon3" localSheetId="5">#REF!</definedName>
    <definedName name="copykoreamon3">#REF!</definedName>
    <definedName name="copyKOREAnov1" localSheetId="5">#REF!</definedName>
    <definedName name="copyKOREAnov1">#REF!</definedName>
    <definedName name="copyKOREAnov2" localSheetId="5">#REF!</definedName>
    <definedName name="copyKOREAnov2">#REF!</definedName>
    <definedName name="copykoreanov3" localSheetId="5">#REF!</definedName>
    <definedName name="copykoreanov3">#REF!</definedName>
    <definedName name="copyKOREAoct1" localSheetId="5">#REF!</definedName>
    <definedName name="copyKOREAoct1">#REF!</definedName>
    <definedName name="copyKOREAoct2" localSheetId="5">#REF!</definedName>
    <definedName name="copyKOREAoct2">#REF!</definedName>
    <definedName name="copykoreaoct3" localSheetId="5">#REF!</definedName>
    <definedName name="copykoreaoct3">#REF!</definedName>
    <definedName name="copykoreaq11" localSheetId="5">#REF!</definedName>
    <definedName name="copykoreaq11">#REF!</definedName>
    <definedName name="copykoreaq12" localSheetId="5">#REF!</definedName>
    <definedName name="copykoreaq12">#REF!</definedName>
    <definedName name="copykoreaq13" localSheetId="5">#REF!</definedName>
    <definedName name="copykoreaq13">#REF!</definedName>
    <definedName name="copykoreaq21" localSheetId="5">#REF!</definedName>
    <definedName name="copykoreaq21">#REF!</definedName>
    <definedName name="copykoreaq22" localSheetId="5">#REF!</definedName>
    <definedName name="copykoreaq22">#REF!</definedName>
    <definedName name="copykoreaq23" localSheetId="5">#REF!</definedName>
    <definedName name="copykoreaq23">#REF!</definedName>
    <definedName name="copykoreaq31" localSheetId="5">#REF!</definedName>
    <definedName name="copykoreaq31">#REF!</definedName>
    <definedName name="copykoreaq32" localSheetId="5">#REF!</definedName>
    <definedName name="copykoreaq32">#REF!</definedName>
    <definedName name="copykoreaq33" localSheetId="5">#REF!</definedName>
    <definedName name="copykoreaq33">#REF!</definedName>
    <definedName name="copykoreaq41" localSheetId="5">#REF!</definedName>
    <definedName name="copykoreaq41">#REF!</definedName>
    <definedName name="copykoreaq42" localSheetId="5">#REF!</definedName>
    <definedName name="copykoreaq42">#REF!</definedName>
    <definedName name="copykoreaq43" localSheetId="5">#REF!</definedName>
    <definedName name="copykoreaq43">#REF!</definedName>
    <definedName name="copyKOREAsep1" localSheetId="5">#REF!</definedName>
    <definedName name="copyKOREAsep1">#REF!</definedName>
    <definedName name="copyKOREAsep2" localSheetId="5">#REF!</definedName>
    <definedName name="copyKOREAsep2">#REF!</definedName>
    <definedName name="copykoreasep3" localSheetId="5">#REF!</definedName>
    <definedName name="copykoreasep3">#REF!</definedName>
    <definedName name="copyKOREATOT1" localSheetId="5">#REF!</definedName>
    <definedName name="copyKOREATOT1">#REF!</definedName>
    <definedName name="copyKOREATOT2" localSheetId="5">#REF!</definedName>
    <definedName name="copyKOREATOT2">#REF!</definedName>
    <definedName name="copyKOREATOT3" localSheetId="5">#REF!</definedName>
    <definedName name="copyKOREATOT3">#REF!</definedName>
    <definedName name="copykoreatotal3" localSheetId="5">#REF!</definedName>
    <definedName name="copykoreatotal3">#REF!</definedName>
    <definedName name="copykoreayr21" localSheetId="5">#REF!</definedName>
    <definedName name="copykoreayr21">#REF!</definedName>
    <definedName name="copykoreayr22" localSheetId="5">#REF!</definedName>
    <definedName name="copykoreayr22">#REF!</definedName>
    <definedName name="copykoreayr23" localSheetId="5">#REF!</definedName>
    <definedName name="copykoreayr23">#REF!</definedName>
    <definedName name="copykoreayr31" localSheetId="5">#REF!</definedName>
    <definedName name="copykoreayr31">#REF!</definedName>
    <definedName name="copykoreayr32" localSheetId="5">#REF!</definedName>
    <definedName name="copykoreayr32">#REF!</definedName>
    <definedName name="copykoreayr33" localSheetId="5">#REF!</definedName>
    <definedName name="copykoreayr33">#REF!</definedName>
    <definedName name="copyKOREAYTD1" localSheetId="5">#REF!</definedName>
    <definedName name="copyKOREAYTD1">#REF!</definedName>
    <definedName name="copyKOREAYTD2" localSheetId="5">#REF!</definedName>
    <definedName name="copyKOREAYTD2">#REF!</definedName>
    <definedName name="copykoreaytd3" localSheetId="5">#REF!</definedName>
    <definedName name="copykoreaytd3">#REF!</definedName>
    <definedName name="copyKOREAYTD4" localSheetId="5">#REF!</definedName>
    <definedName name="copyKOREAYTD4">#REF!</definedName>
    <definedName name="copyLAapr1" localSheetId="5">#REF!</definedName>
    <definedName name="copyLAapr1">#REF!</definedName>
    <definedName name="copyLAapr2" localSheetId="5">#REF!</definedName>
    <definedName name="copyLAapr2">#REF!</definedName>
    <definedName name="copylaapr3" localSheetId="5">#REF!</definedName>
    <definedName name="copylaapr3">#REF!</definedName>
    <definedName name="copyLAaug1" localSheetId="5">#REF!</definedName>
    <definedName name="copyLAaug1">#REF!</definedName>
    <definedName name="copyLAaug2" localSheetId="5">#REF!</definedName>
    <definedName name="copyLAaug2">#REF!</definedName>
    <definedName name="copylaaug3" localSheetId="5">#REF!</definedName>
    <definedName name="copylaaug3">#REF!</definedName>
    <definedName name="copyLAdec1" localSheetId="5">#REF!</definedName>
    <definedName name="copyLAdec1">#REF!</definedName>
    <definedName name="copyLAdec2" localSheetId="5">#REF!</definedName>
    <definedName name="copyLAdec2">#REF!</definedName>
    <definedName name="copyladec3" localSheetId="5">#REF!</definedName>
    <definedName name="copyladec3">#REF!</definedName>
    <definedName name="copyLAfeb1" localSheetId="5">#REF!</definedName>
    <definedName name="copyLAfeb1">#REF!</definedName>
    <definedName name="copyLAfeb2" localSheetId="5">#REF!</definedName>
    <definedName name="copyLAfeb2">#REF!</definedName>
    <definedName name="copylafeb3" localSheetId="5">#REF!</definedName>
    <definedName name="copylafeb3">#REF!</definedName>
    <definedName name="copyLAjan1" localSheetId="5">#REF!</definedName>
    <definedName name="copyLAjan1">#REF!</definedName>
    <definedName name="copyLAjan2" localSheetId="5">#REF!</definedName>
    <definedName name="copyLAjan2">#REF!</definedName>
    <definedName name="copylajan3" localSheetId="5">#REF!</definedName>
    <definedName name="copylajan3">#REF!</definedName>
    <definedName name="copyLAjul1" localSheetId="5">#REF!</definedName>
    <definedName name="copyLAjul1">#REF!</definedName>
    <definedName name="copyLAjul2" localSheetId="5">#REF!</definedName>
    <definedName name="copyLAjul2">#REF!</definedName>
    <definedName name="copylajul3" localSheetId="5">#REF!</definedName>
    <definedName name="copylajul3">#REF!</definedName>
    <definedName name="copyLAjun1" localSheetId="5">#REF!</definedName>
    <definedName name="copyLAjun1">#REF!</definedName>
    <definedName name="copyLAjun2" localSheetId="5">#REF!</definedName>
    <definedName name="copyLAjun2">#REF!</definedName>
    <definedName name="copylajun3" localSheetId="5">#REF!</definedName>
    <definedName name="copylajun3">#REF!</definedName>
    <definedName name="copyLAmar1" localSheetId="5">#REF!</definedName>
    <definedName name="copyLAmar1">#REF!</definedName>
    <definedName name="copyLAmar2" localSheetId="5">#REF!</definedName>
    <definedName name="copyLAmar2">#REF!</definedName>
    <definedName name="copylamar3" localSheetId="5">#REF!</definedName>
    <definedName name="copylamar3">#REF!</definedName>
    <definedName name="copyLAmay1" localSheetId="5">#REF!</definedName>
    <definedName name="copyLAmay1">#REF!</definedName>
    <definedName name="copyLAmay2" localSheetId="5">#REF!</definedName>
    <definedName name="copyLAmay2">#REF!</definedName>
    <definedName name="copylamay3" localSheetId="5">#REF!</definedName>
    <definedName name="copylamay3">#REF!</definedName>
    <definedName name="copyLAMON1" localSheetId="5">#REF!</definedName>
    <definedName name="copyLAMON1">#REF!</definedName>
    <definedName name="copyLAMON2" localSheetId="5">#REF!</definedName>
    <definedName name="copyLAMON2">#REF!</definedName>
    <definedName name="copylamon3" localSheetId="5">#REF!</definedName>
    <definedName name="copylamon3">#REF!</definedName>
    <definedName name="copyLAnov1" localSheetId="5">#REF!</definedName>
    <definedName name="copyLAnov1">#REF!</definedName>
    <definedName name="copyLAnov2" localSheetId="5">#REF!</definedName>
    <definedName name="copyLAnov2">#REF!</definedName>
    <definedName name="copylanov3" localSheetId="5">#REF!</definedName>
    <definedName name="copylanov3">#REF!</definedName>
    <definedName name="copyLAoct1" localSheetId="5">#REF!</definedName>
    <definedName name="copyLAoct1">#REF!</definedName>
    <definedName name="copyLAoct2" localSheetId="5">#REF!</definedName>
    <definedName name="copyLAoct2">#REF!</definedName>
    <definedName name="copylaoct3" localSheetId="5">#REF!</definedName>
    <definedName name="copylaoct3">#REF!</definedName>
    <definedName name="copylaq11" localSheetId="5">#REF!</definedName>
    <definedName name="copylaq11">#REF!</definedName>
    <definedName name="copylaq12" localSheetId="5">#REF!</definedName>
    <definedName name="copylaq12">#REF!</definedName>
    <definedName name="copylaq13" localSheetId="5">#REF!</definedName>
    <definedName name="copylaq13">#REF!</definedName>
    <definedName name="copylaq21" localSheetId="5">#REF!</definedName>
    <definedName name="copylaq21">#REF!</definedName>
    <definedName name="copylaq22" localSheetId="5">#REF!</definedName>
    <definedName name="copylaq22">#REF!</definedName>
    <definedName name="copylaq23" localSheetId="5">#REF!</definedName>
    <definedName name="copylaq23">#REF!</definedName>
    <definedName name="copylaq31" localSheetId="5">#REF!</definedName>
    <definedName name="copylaq31">#REF!</definedName>
    <definedName name="copylaq32" localSheetId="5">#REF!</definedName>
    <definedName name="copylaq32">#REF!</definedName>
    <definedName name="copylaq33" localSheetId="5">#REF!</definedName>
    <definedName name="copylaq33">#REF!</definedName>
    <definedName name="copylaq41" localSheetId="5">#REF!</definedName>
    <definedName name="copylaq41">#REF!</definedName>
    <definedName name="copylaq42" localSheetId="5">#REF!</definedName>
    <definedName name="copylaq42">#REF!</definedName>
    <definedName name="copylaq43" localSheetId="5">#REF!</definedName>
    <definedName name="copylaq43">#REF!</definedName>
    <definedName name="copyLAsep1" localSheetId="5">#REF!</definedName>
    <definedName name="copyLAsep1">#REF!</definedName>
    <definedName name="copyLAsep2" localSheetId="5">#REF!</definedName>
    <definedName name="copyLAsep2">#REF!</definedName>
    <definedName name="copylasep3" localSheetId="5">#REF!</definedName>
    <definedName name="copylasep3">#REF!</definedName>
    <definedName name="copyLATOT1" localSheetId="5">#REF!</definedName>
    <definedName name="copyLATOT1">#REF!</definedName>
    <definedName name="copyLATOT2" localSheetId="5">#REF!</definedName>
    <definedName name="copyLATOT2">#REF!</definedName>
    <definedName name="copyLATOT3" localSheetId="5">#REF!</definedName>
    <definedName name="copyLATOT3">#REF!</definedName>
    <definedName name="copylatotal3" localSheetId="5">#REF!</definedName>
    <definedName name="copylatotal3">#REF!</definedName>
    <definedName name="copylayr21" localSheetId="5">#REF!</definedName>
    <definedName name="copylayr21">#REF!</definedName>
    <definedName name="copylayr22" localSheetId="5">#REF!</definedName>
    <definedName name="copylayr22">#REF!</definedName>
    <definedName name="copylayr23" localSheetId="5">#REF!</definedName>
    <definedName name="copylayr23">#REF!</definedName>
    <definedName name="copylayr31" localSheetId="5">#REF!</definedName>
    <definedName name="copylayr31">#REF!</definedName>
    <definedName name="copylayr32" localSheetId="5">#REF!</definedName>
    <definedName name="copylayr32">#REF!</definedName>
    <definedName name="copylayr33" localSheetId="5">#REF!</definedName>
    <definedName name="copylayr33">#REF!</definedName>
    <definedName name="copyLAYTD1" localSheetId="5">#REF!</definedName>
    <definedName name="copyLAYTD1">#REF!</definedName>
    <definedName name="copyLAYTD2" localSheetId="5">#REF!</definedName>
    <definedName name="copyLAYTD2">#REF!</definedName>
    <definedName name="copylaytd3" localSheetId="5">#REF!</definedName>
    <definedName name="copylaytd3">#REF!</definedName>
    <definedName name="copyLAYTD4" localSheetId="5">#REF!</definedName>
    <definedName name="copyLAYTD4">#REF!</definedName>
    <definedName name="copyMEXICOapr1" localSheetId="5">#REF!</definedName>
    <definedName name="copyMEXICOapr1">#REF!</definedName>
    <definedName name="copyMEXICOapr2" localSheetId="5">#REF!</definedName>
    <definedName name="copyMEXICOapr2">#REF!</definedName>
    <definedName name="copymexicoapr3" localSheetId="5">#REF!</definedName>
    <definedName name="copymexicoapr3">#REF!</definedName>
    <definedName name="copyMEXICOaug1" localSheetId="5">#REF!</definedName>
    <definedName name="copyMEXICOaug1">#REF!</definedName>
    <definedName name="copyMEXICOaug2" localSheetId="5">#REF!</definedName>
    <definedName name="copyMEXICOaug2">#REF!</definedName>
    <definedName name="copymexicoaug3" localSheetId="5">#REF!</definedName>
    <definedName name="copymexicoaug3">#REF!</definedName>
    <definedName name="copyMEXICOdec1" localSheetId="5">#REF!</definedName>
    <definedName name="copyMEXICOdec1">#REF!</definedName>
    <definedName name="copyMEXICOdec2" localSheetId="5">#REF!</definedName>
    <definedName name="copyMEXICOdec2">#REF!</definedName>
    <definedName name="copymexicodec3" localSheetId="5">#REF!</definedName>
    <definedName name="copymexicodec3">#REF!</definedName>
    <definedName name="copyMEXICOfeb1" localSheetId="5">#REF!</definedName>
    <definedName name="copyMEXICOfeb1">#REF!</definedName>
    <definedName name="copyMEXICOfeb2" localSheetId="5">#REF!</definedName>
    <definedName name="copyMEXICOfeb2">#REF!</definedName>
    <definedName name="copymexicofeb3" localSheetId="5">#REF!</definedName>
    <definedName name="copymexicofeb3">#REF!</definedName>
    <definedName name="copyMEXICOjan1" localSheetId="5">#REF!</definedName>
    <definedName name="copyMEXICOjan1">#REF!</definedName>
    <definedName name="copyMEXICOjan2" localSheetId="5">#REF!</definedName>
    <definedName name="copyMEXICOjan2">#REF!</definedName>
    <definedName name="copymexicojan3" localSheetId="5">#REF!</definedName>
    <definedName name="copymexicojan3">#REF!</definedName>
    <definedName name="copyMEXICOjul1" localSheetId="5">#REF!</definedName>
    <definedName name="copyMEXICOjul1">#REF!</definedName>
    <definedName name="copyMEXICOjul2" localSheetId="5">#REF!</definedName>
    <definedName name="copyMEXICOjul2">#REF!</definedName>
    <definedName name="copymexicojul3" localSheetId="5">#REF!</definedName>
    <definedName name="copymexicojul3">#REF!</definedName>
    <definedName name="copyMEXICOjun1" localSheetId="5">#REF!</definedName>
    <definedName name="copyMEXICOjun1">#REF!</definedName>
    <definedName name="copyMEXICOjun2" localSheetId="5">#REF!</definedName>
    <definedName name="copyMEXICOjun2">#REF!</definedName>
    <definedName name="copymexicojun3" localSheetId="5">#REF!</definedName>
    <definedName name="copymexicojun3">#REF!</definedName>
    <definedName name="copyMEXICOmar1" localSheetId="5">#REF!</definedName>
    <definedName name="copyMEXICOmar1">#REF!</definedName>
    <definedName name="copyMEXICOmar2" localSheetId="5">#REF!</definedName>
    <definedName name="copyMEXICOmar2">#REF!</definedName>
    <definedName name="copymexicomar3" localSheetId="5">#REF!</definedName>
    <definedName name="copymexicomar3">#REF!</definedName>
    <definedName name="copyMEXICOmay1" localSheetId="5">#REF!</definedName>
    <definedName name="copyMEXICOmay1">#REF!</definedName>
    <definedName name="copyMEXICOmay2" localSheetId="5">#REF!</definedName>
    <definedName name="copyMEXICOmay2">#REF!</definedName>
    <definedName name="copymexicomay3" localSheetId="5">#REF!</definedName>
    <definedName name="copymexicomay3">#REF!</definedName>
    <definedName name="copyMEXICOMON1" localSheetId="5">#REF!</definedName>
    <definedName name="copyMEXICOMON1">#REF!</definedName>
    <definedName name="copyMEXICOMON2" localSheetId="5">#REF!</definedName>
    <definedName name="copyMEXICOMON2">#REF!</definedName>
    <definedName name="copymexicomon3" localSheetId="5">#REF!</definedName>
    <definedName name="copymexicomon3">#REF!</definedName>
    <definedName name="copyMEXICOnov1" localSheetId="5">#REF!</definedName>
    <definedName name="copyMEXICOnov1">#REF!</definedName>
    <definedName name="copyMEXICOnov2" localSheetId="5">#REF!</definedName>
    <definedName name="copyMEXICOnov2">#REF!</definedName>
    <definedName name="copymexiconov3" localSheetId="5">#REF!</definedName>
    <definedName name="copymexiconov3">#REF!</definedName>
    <definedName name="copyMEXICOoct1" localSheetId="5">#REF!</definedName>
    <definedName name="copyMEXICOoct1">#REF!</definedName>
    <definedName name="copyMEXICOoct2" localSheetId="5">#REF!</definedName>
    <definedName name="copyMEXICOoct2">#REF!</definedName>
    <definedName name="copymexicooct3" localSheetId="5">#REF!</definedName>
    <definedName name="copymexicooct3">#REF!</definedName>
    <definedName name="copymexicoq11" localSheetId="5">#REF!</definedName>
    <definedName name="copymexicoq11">#REF!</definedName>
    <definedName name="copymexicoq12" localSheetId="5">#REF!</definedName>
    <definedName name="copymexicoq12">#REF!</definedName>
    <definedName name="copymexicoq13" localSheetId="5">#REF!</definedName>
    <definedName name="copymexicoq13">#REF!</definedName>
    <definedName name="copymexicoq21" localSheetId="5">#REF!</definedName>
    <definedName name="copymexicoq21">#REF!</definedName>
    <definedName name="copymexicoq22" localSheetId="5">#REF!</definedName>
    <definedName name="copymexicoq22">#REF!</definedName>
    <definedName name="copymexicoq23" localSheetId="5">#REF!</definedName>
    <definedName name="copymexicoq23">#REF!</definedName>
    <definedName name="copymexicoq31" localSheetId="5">#REF!</definedName>
    <definedName name="copymexicoq31">#REF!</definedName>
    <definedName name="copymexicoq32" localSheetId="5">#REF!</definedName>
    <definedName name="copymexicoq32">#REF!</definedName>
    <definedName name="copymexicoq33" localSheetId="5">#REF!</definedName>
    <definedName name="copymexicoq33">#REF!</definedName>
    <definedName name="copymexicoq41" localSheetId="5">#REF!</definedName>
    <definedName name="copymexicoq41">#REF!</definedName>
    <definedName name="copymexicoq42" localSheetId="5">#REF!</definedName>
    <definedName name="copymexicoq42">#REF!</definedName>
    <definedName name="copymexicoq43" localSheetId="5">#REF!</definedName>
    <definedName name="copymexicoq43">#REF!</definedName>
    <definedName name="copyMEXICOsep1" localSheetId="5">#REF!</definedName>
    <definedName name="copyMEXICOsep1">#REF!</definedName>
    <definedName name="copyMEXICOsep2" localSheetId="5">#REF!</definedName>
    <definedName name="copyMEXICOsep2">#REF!</definedName>
    <definedName name="copymexicosep3" localSheetId="5">#REF!</definedName>
    <definedName name="copymexicosep3">#REF!</definedName>
    <definedName name="copyMEXICOTOT1" localSheetId="5">#REF!</definedName>
    <definedName name="copyMEXICOTOT1">#REF!</definedName>
    <definedName name="copyMEXICOTOT2" localSheetId="5">#REF!</definedName>
    <definedName name="copyMEXICOTOT2">#REF!</definedName>
    <definedName name="copyMEXICOTOT3" localSheetId="5">#REF!</definedName>
    <definedName name="copyMEXICOTOT3">#REF!</definedName>
    <definedName name="copymexicototal3" localSheetId="5">#REF!</definedName>
    <definedName name="copymexicototal3">#REF!</definedName>
    <definedName name="copymexicoyr21" localSheetId="5">#REF!</definedName>
    <definedName name="copymexicoyr21">#REF!</definedName>
    <definedName name="copymexicoyr22" localSheetId="5">#REF!</definedName>
    <definedName name="copymexicoyr22">#REF!</definedName>
    <definedName name="copymexicoyr23" localSheetId="5">#REF!</definedName>
    <definedName name="copymexicoyr23">#REF!</definedName>
    <definedName name="copymexicoyr31" localSheetId="5">#REF!</definedName>
    <definedName name="copymexicoyr31">#REF!</definedName>
    <definedName name="copymexicoyr32" localSheetId="5">#REF!</definedName>
    <definedName name="copymexicoyr32">#REF!</definedName>
    <definedName name="copymexicoyr33" localSheetId="5">#REF!</definedName>
    <definedName name="copymexicoyr33">#REF!</definedName>
    <definedName name="copyMEXICOYTD1" localSheetId="5">#REF!</definedName>
    <definedName name="copyMEXICOYTD1">#REF!</definedName>
    <definedName name="copyMEXICOYTD2" localSheetId="5">#REF!</definedName>
    <definedName name="copyMEXICOYTD2">#REF!</definedName>
    <definedName name="copymexicoytd3" localSheetId="5">#REF!</definedName>
    <definedName name="copymexicoytd3">#REF!</definedName>
    <definedName name="copyMEXICOYTD4" localSheetId="5">#REF!</definedName>
    <definedName name="copyMEXICOYTD4">#REF!</definedName>
    <definedName name="copynaapr1" localSheetId="5">#REF!</definedName>
    <definedName name="copynaapr1">#REF!</definedName>
    <definedName name="copynaapr2" localSheetId="5">#REF!</definedName>
    <definedName name="copynaapr2">#REF!</definedName>
    <definedName name="copynaapr3" localSheetId="5">#REF!</definedName>
    <definedName name="copynaapr3">#REF!</definedName>
    <definedName name="copynaaug1" localSheetId="5">#REF!</definedName>
    <definedName name="copynaaug1">#REF!</definedName>
    <definedName name="copynaaug2" localSheetId="5">#REF!</definedName>
    <definedName name="copynaaug2">#REF!</definedName>
    <definedName name="copynaaug3" localSheetId="5">#REF!</definedName>
    <definedName name="copynaaug3">#REF!</definedName>
    <definedName name="copynadec1" localSheetId="5">#REF!</definedName>
    <definedName name="copynadec1">#REF!</definedName>
    <definedName name="copynadec2" localSheetId="5">#REF!</definedName>
    <definedName name="copynadec2">#REF!</definedName>
    <definedName name="copynadec3" localSheetId="5">#REF!</definedName>
    <definedName name="copynadec3">#REF!</definedName>
    <definedName name="copynafeb1" localSheetId="5">#REF!</definedName>
    <definedName name="copynafeb1">#REF!</definedName>
    <definedName name="copynafeb2" localSheetId="5">#REF!</definedName>
    <definedName name="copynafeb2">#REF!</definedName>
    <definedName name="copynafeb3" localSheetId="5">#REF!</definedName>
    <definedName name="copynafeb3">#REF!</definedName>
    <definedName name="copynajan1" localSheetId="5">#REF!</definedName>
    <definedName name="copynajan1">#REF!</definedName>
    <definedName name="copynajan2" localSheetId="5">#REF!</definedName>
    <definedName name="copynajan2">#REF!</definedName>
    <definedName name="copynajan3" localSheetId="5">#REF!</definedName>
    <definedName name="copynajan3">#REF!</definedName>
    <definedName name="copynajul1" localSheetId="5">#REF!</definedName>
    <definedName name="copynajul1">#REF!</definedName>
    <definedName name="copynajul2" localSheetId="5">#REF!</definedName>
    <definedName name="copynajul2">#REF!</definedName>
    <definedName name="copynajul3" localSheetId="5">#REF!</definedName>
    <definedName name="copynajul3">#REF!</definedName>
    <definedName name="copynajun1" localSheetId="5">#REF!</definedName>
    <definedName name="copynajun1">#REF!</definedName>
    <definedName name="copynajun2" localSheetId="5">#REF!</definedName>
    <definedName name="copynajun2">#REF!</definedName>
    <definedName name="copynajun3" localSheetId="5">#REF!</definedName>
    <definedName name="copynajun3">#REF!</definedName>
    <definedName name="copynamar1" localSheetId="5">#REF!</definedName>
    <definedName name="copynamar1">#REF!</definedName>
    <definedName name="copynamar2" localSheetId="5">#REF!</definedName>
    <definedName name="copynamar2">#REF!</definedName>
    <definedName name="copynamar3" localSheetId="5">#REF!</definedName>
    <definedName name="copynamar3">#REF!</definedName>
    <definedName name="copynamay1" localSheetId="5">#REF!</definedName>
    <definedName name="copynamay1">#REF!</definedName>
    <definedName name="copynamay2" localSheetId="5">#REF!</definedName>
    <definedName name="copynamay2">#REF!</definedName>
    <definedName name="copynamay3" localSheetId="5">#REF!</definedName>
    <definedName name="copynamay3">#REF!</definedName>
    <definedName name="copynaMON1" localSheetId="5">#REF!</definedName>
    <definedName name="copynaMON1">#REF!</definedName>
    <definedName name="copynaMON2" localSheetId="5">#REF!</definedName>
    <definedName name="copynaMON2">#REF!</definedName>
    <definedName name="copynamon3" localSheetId="5">#REF!</definedName>
    <definedName name="copynamon3">#REF!</definedName>
    <definedName name="copynanov1" localSheetId="5">#REF!</definedName>
    <definedName name="copynanov1">#REF!</definedName>
    <definedName name="copynanov2" localSheetId="5">#REF!</definedName>
    <definedName name="copynanov2">#REF!</definedName>
    <definedName name="copynanov3" localSheetId="5">#REF!</definedName>
    <definedName name="copynanov3">#REF!</definedName>
    <definedName name="copynaoct1" localSheetId="5">#REF!</definedName>
    <definedName name="copynaoct1">#REF!</definedName>
    <definedName name="copynaoct2" localSheetId="5">#REF!</definedName>
    <definedName name="copynaoct2">#REF!</definedName>
    <definedName name="copynaoct3" localSheetId="5">#REF!</definedName>
    <definedName name="copynaoct3">#REF!</definedName>
    <definedName name="copynaq11" localSheetId="5">#REF!</definedName>
    <definedName name="copynaq11">#REF!</definedName>
    <definedName name="copynaq12" localSheetId="5">#REF!</definedName>
    <definedName name="copynaq12">#REF!</definedName>
    <definedName name="copynaq13" localSheetId="5">#REF!</definedName>
    <definedName name="copynaq13">#REF!</definedName>
    <definedName name="copynaq21" localSheetId="5">#REF!</definedName>
    <definedName name="copynaq21">#REF!</definedName>
    <definedName name="copynaq22" localSheetId="5">#REF!</definedName>
    <definedName name="copynaq22">#REF!</definedName>
    <definedName name="copynaq23" localSheetId="5">#REF!</definedName>
    <definedName name="copynaq23">#REF!</definedName>
    <definedName name="copynaq31" localSheetId="5">#REF!</definedName>
    <definedName name="copynaq31">#REF!</definedName>
    <definedName name="copynaq32" localSheetId="5">#REF!</definedName>
    <definedName name="copynaq32">#REF!</definedName>
    <definedName name="copynaq33" localSheetId="5">#REF!</definedName>
    <definedName name="copynaq33">#REF!</definedName>
    <definedName name="copynaq41" localSheetId="5">#REF!</definedName>
    <definedName name="copynaq41">#REF!</definedName>
    <definedName name="copynaq42" localSheetId="5">#REF!</definedName>
    <definedName name="copynaq42">#REF!</definedName>
    <definedName name="copynaq43" localSheetId="5">#REF!</definedName>
    <definedName name="copynaq43">#REF!</definedName>
    <definedName name="copynasep1" localSheetId="5">#REF!</definedName>
    <definedName name="copynasep1">#REF!</definedName>
    <definedName name="copynasep2" localSheetId="5">#REF!</definedName>
    <definedName name="copynasep2">#REF!</definedName>
    <definedName name="copynasep3" localSheetId="5">#REF!</definedName>
    <definedName name="copynasep3">#REF!</definedName>
    <definedName name="copyNASIAapr1" localSheetId="5">#REF!</definedName>
    <definedName name="copyNASIAapr1">#REF!</definedName>
    <definedName name="copyNASIAapr2" localSheetId="5">#REF!</definedName>
    <definedName name="copyNASIAapr2">#REF!</definedName>
    <definedName name="copynasiaapr3" localSheetId="5">#REF!</definedName>
    <definedName name="copynasiaapr3">#REF!</definedName>
    <definedName name="copyNASIAaug1" localSheetId="5">#REF!</definedName>
    <definedName name="copyNASIAaug1">#REF!</definedName>
    <definedName name="copyNASIAaug2" localSheetId="5">#REF!</definedName>
    <definedName name="copyNASIAaug2">#REF!</definedName>
    <definedName name="copynasiaaug3" localSheetId="5">#REF!</definedName>
    <definedName name="copynasiaaug3">#REF!</definedName>
    <definedName name="copyNASIAdec1" localSheetId="5">#REF!</definedName>
    <definedName name="copyNASIAdec1">#REF!</definedName>
    <definedName name="copyNASIAdec2" localSheetId="5">#REF!</definedName>
    <definedName name="copyNASIAdec2">#REF!</definedName>
    <definedName name="copynasiadec3" localSheetId="5">#REF!</definedName>
    <definedName name="copynasiadec3">#REF!</definedName>
    <definedName name="copyNASIAfeb1" localSheetId="5">#REF!</definedName>
    <definedName name="copyNASIAfeb1">#REF!</definedName>
    <definedName name="copyNASIAfeb2" localSheetId="5">#REF!</definedName>
    <definedName name="copyNASIAfeb2">#REF!</definedName>
    <definedName name="copynasiafeb3" localSheetId="5">#REF!</definedName>
    <definedName name="copynasiafeb3">#REF!</definedName>
    <definedName name="copyNASIAjan1" localSheetId="5">#REF!</definedName>
    <definedName name="copyNASIAjan1">#REF!</definedName>
    <definedName name="copyNASIAjan2" localSheetId="5">#REF!</definedName>
    <definedName name="copyNASIAjan2">#REF!</definedName>
    <definedName name="copynasiajan3" localSheetId="5">#REF!</definedName>
    <definedName name="copynasiajan3">#REF!</definedName>
    <definedName name="copyNASIAjul1" localSheetId="5">#REF!</definedName>
    <definedName name="copyNASIAjul1">#REF!</definedName>
    <definedName name="copyNASIAjul2" localSheetId="5">#REF!</definedName>
    <definedName name="copyNASIAjul2">#REF!</definedName>
    <definedName name="copynasiajul3" localSheetId="5">#REF!</definedName>
    <definedName name="copynasiajul3">#REF!</definedName>
    <definedName name="copyNASIAjun1" localSheetId="5">#REF!</definedName>
    <definedName name="copyNASIAjun1">#REF!</definedName>
    <definedName name="copyNASIAjun2" localSheetId="5">#REF!</definedName>
    <definedName name="copyNASIAjun2">#REF!</definedName>
    <definedName name="copynasiajun3" localSheetId="5">#REF!</definedName>
    <definedName name="copynasiajun3">#REF!</definedName>
    <definedName name="copyNASIAmar1" localSheetId="5">#REF!</definedName>
    <definedName name="copyNASIAmar1">#REF!</definedName>
    <definedName name="copyNASIAmar2" localSheetId="5">#REF!</definedName>
    <definedName name="copyNASIAmar2">#REF!</definedName>
    <definedName name="copynasiamar3" localSheetId="5">#REF!</definedName>
    <definedName name="copynasiamar3">#REF!</definedName>
    <definedName name="copyNASIAmay1" localSheetId="5">#REF!</definedName>
    <definedName name="copyNASIAmay1">#REF!</definedName>
    <definedName name="copyNASIAmay2" localSheetId="5">#REF!</definedName>
    <definedName name="copyNASIAmay2">#REF!</definedName>
    <definedName name="copynasiamay3" localSheetId="5">#REF!</definedName>
    <definedName name="copynasiamay3">#REF!</definedName>
    <definedName name="copyNASIAMON1" localSheetId="5">#REF!</definedName>
    <definedName name="copyNASIAMON1">#REF!</definedName>
    <definedName name="copyNASIAMON2" localSheetId="5">#REF!</definedName>
    <definedName name="copyNASIAMON2">#REF!</definedName>
    <definedName name="copynasiamon3" localSheetId="5">#REF!</definedName>
    <definedName name="copynasiamon3">#REF!</definedName>
    <definedName name="copyNASIAnov1" localSheetId="5">#REF!</definedName>
    <definedName name="copyNASIAnov1">#REF!</definedName>
    <definedName name="copyNASIAnov2" localSheetId="5">#REF!</definedName>
    <definedName name="copyNASIAnov2">#REF!</definedName>
    <definedName name="copynasianov3" localSheetId="5">#REF!</definedName>
    <definedName name="copynasianov3">#REF!</definedName>
    <definedName name="copyNASIAoct1" localSheetId="5">#REF!</definedName>
    <definedName name="copyNASIAoct1">#REF!</definedName>
    <definedName name="copyNASIAoct2" localSheetId="5">#REF!</definedName>
    <definedName name="copyNASIAoct2">#REF!</definedName>
    <definedName name="copynasiaoct3" localSheetId="5">#REF!</definedName>
    <definedName name="copynasiaoct3">#REF!</definedName>
    <definedName name="copynasiaq11" localSheetId="5">#REF!</definedName>
    <definedName name="copynasiaq11">#REF!</definedName>
    <definedName name="copynasiaq12" localSheetId="5">#REF!</definedName>
    <definedName name="copynasiaq12">#REF!</definedName>
    <definedName name="copynasiaq13" localSheetId="5">#REF!</definedName>
    <definedName name="copynasiaq13">#REF!</definedName>
    <definedName name="copynasiaq21" localSheetId="5">#REF!</definedName>
    <definedName name="copynasiaq21">#REF!</definedName>
    <definedName name="copynasiaq22" localSheetId="5">#REF!</definedName>
    <definedName name="copynasiaq22">#REF!</definedName>
    <definedName name="copynasiaq23" localSheetId="5">#REF!</definedName>
    <definedName name="copynasiaq23">#REF!</definedName>
    <definedName name="copynasiaq31" localSheetId="5">#REF!</definedName>
    <definedName name="copynasiaq31">#REF!</definedName>
    <definedName name="copynasiaq32" localSheetId="5">#REF!</definedName>
    <definedName name="copynasiaq32">#REF!</definedName>
    <definedName name="copynasiaq33" localSheetId="5">#REF!</definedName>
    <definedName name="copynasiaq33">#REF!</definedName>
    <definedName name="copynasiaq41" localSheetId="5">#REF!</definedName>
    <definedName name="copynasiaq41">#REF!</definedName>
    <definedName name="copynasiaq42" localSheetId="5">#REF!</definedName>
    <definedName name="copynasiaq42">#REF!</definedName>
    <definedName name="copynasiaq43" localSheetId="5">#REF!</definedName>
    <definedName name="copynasiaq43">#REF!</definedName>
    <definedName name="copyNASIAsep1" localSheetId="5">#REF!</definedName>
    <definedName name="copyNASIAsep1">#REF!</definedName>
    <definedName name="copyNASIAsep2" localSheetId="5">#REF!</definedName>
    <definedName name="copyNASIAsep2">#REF!</definedName>
    <definedName name="copynasiasep3" localSheetId="5">#REF!</definedName>
    <definedName name="copynasiasep3">#REF!</definedName>
    <definedName name="copyNASIATOT1" localSheetId="5">#REF!</definedName>
    <definedName name="copyNASIATOT1">#REF!</definedName>
    <definedName name="copyNASIATOT2" localSheetId="5">#REF!</definedName>
    <definedName name="copyNASIATOT2">#REF!</definedName>
    <definedName name="copyNASIATOT3" localSheetId="5">#REF!</definedName>
    <definedName name="copyNASIATOT3">#REF!</definedName>
    <definedName name="copynasiatotal3" localSheetId="5">#REF!</definedName>
    <definedName name="copynasiatotal3">#REF!</definedName>
    <definedName name="copynasiayr21" localSheetId="5">#REF!</definedName>
    <definedName name="copynasiayr21">#REF!</definedName>
    <definedName name="copynasiayr22" localSheetId="5">#REF!</definedName>
    <definedName name="copynasiayr22">#REF!</definedName>
    <definedName name="copynasiayr23" localSheetId="5">#REF!</definedName>
    <definedName name="copynasiayr23">#REF!</definedName>
    <definedName name="copynasiayr31" localSheetId="5">#REF!</definedName>
    <definedName name="copynasiayr31">#REF!</definedName>
    <definedName name="copynasiayr32" localSheetId="5">#REF!</definedName>
    <definedName name="copynasiayr32">#REF!</definedName>
    <definedName name="copynasiayr33" localSheetId="5">#REF!</definedName>
    <definedName name="copynasiayr33">#REF!</definedName>
    <definedName name="copyNASIAYTD1" localSheetId="5">#REF!</definedName>
    <definedName name="copyNASIAYTD1">#REF!</definedName>
    <definedName name="copyNASIAYTD2" localSheetId="5">#REF!</definedName>
    <definedName name="copyNASIAYTD2">#REF!</definedName>
    <definedName name="copynasiaytd3" localSheetId="5">#REF!</definedName>
    <definedName name="copynasiaytd3">#REF!</definedName>
    <definedName name="copyNASIAYTD4" localSheetId="5">#REF!</definedName>
    <definedName name="copyNASIAYTD4">#REF!</definedName>
    <definedName name="copynaTOT1" localSheetId="5">#REF!</definedName>
    <definedName name="copynaTOT1">#REF!</definedName>
    <definedName name="copynaTOT2" localSheetId="5">#REF!</definedName>
    <definedName name="copynaTOT2">#REF!</definedName>
    <definedName name="copynaTOT3" localSheetId="5">#REF!</definedName>
    <definedName name="copynaTOT3">#REF!</definedName>
    <definedName name="copynatotal3" localSheetId="5">#REF!</definedName>
    <definedName name="copynatotal3">#REF!</definedName>
    <definedName name="copynayr21" localSheetId="5">#REF!</definedName>
    <definedName name="copynayr21">#REF!</definedName>
    <definedName name="copynayr22" localSheetId="5">#REF!</definedName>
    <definedName name="copynayr22">#REF!</definedName>
    <definedName name="copynayr23" localSheetId="5">#REF!</definedName>
    <definedName name="copynayr23">#REF!</definedName>
    <definedName name="copynayr31" localSheetId="5">#REF!</definedName>
    <definedName name="copynayr31">#REF!</definedName>
    <definedName name="copynayr32" localSheetId="5">#REF!</definedName>
    <definedName name="copynayr32">#REF!</definedName>
    <definedName name="copynayr33" localSheetId="5">#REF!</definedName>
    <definedName name="copynayr33">#REF!</definedName>
    <definedName name="copynaYTD1" localSheetId="5">#REF!</definedName>
    <definedName name="copynaYTD1">#REF!</definedName>
    <definedName name="copynaYTD2" localSheetId="5">#REF!</definedName>
    <definedName name="copynaYTD2">#REF!</definedName>
    <definedName name="copynaytd3" localSheetId="5">#REF!</definedName>
    <definedName name="copynaytd3">#REF!</definedName>
    <definedName name="copynaYTD4" localSheetId="5">#REF!</definedName>
    <definedName name="copynaYTD4">#REF!</definedName>
    <definedName name="copySEAapr1" localSheetId="5">#REF!</definedName>
    <definedName name="copySEAapr1">#REF!</definedName>
    <definedName name="copySEAapr2" localSheetId="5">#REF!</definedName>
    <definedName name="copySEAapr2">#REF!</definedName>
    <definedName name="copyseaapr3" localSheetId="5">#REF!</definedName>
    <definedName name="copyseaapr3">#REF!</definedName>
    <definedName name="copySEAaug1" localSheetId="5">#REF!</definedName>
    <definedName name="copySEAaug1">#REF!</definedName>
    <definedName name="copySEAaug2" localSheetId="5">#REF!</definedName>
    <definedName name="copySEAaug2">#REF!</definedName>
    <definedName name="copyseaaug3" localSheetId="5">#REF!</definedName>
    <definedName name="copyseaaug3">#REF!</definedName>
    <definedName name="copySEAdec1" localSheetId="5">#REF!</definedName>
    <definedName name="copySEAdec1">#REF!</definedName>
    <definedName name="copySEAdec2" localSheetId="5">#REF!</definedName>
    <definedName name="copySEAdec2">#REF!</definedName>
    <definedName name="copyseadec3" localSheetId="5">#REF!</definedName>
    <definedName name="copyseadec3">#REF!</definedName>
    <definedName name="copySEAfeb1" localSheetId="5">#REF!</definedName>
    <definedName name="copySEAfeb1">#REF!</definedName>
    <definedName name="copySEAfeb2" localSheetId="5">#REF!</definedName>
    <definedName name="copySEAfeb2">#REF!</definedName>
    <definedName name="copyseafeb3" localSheetId="5">#REF!</definedName>
    <definedName name="copyseafeb3">#REF!</definedName>
    <definedName name="copySEAjan1" localSheetId="5">#REF!</definedName>
    <definedName name="copySEAjan1">#REF!</definedName>
    <definedName name="copySEAjan2" localSheetId="5">#REF!</definedName>
    <definedName name="copySEAjan2">#REF!</definedName>
    <definedName name="copyseajan3" localSheetId="5">#REF!</definedName>
    <definedName name="copyseajan3">#REF!</definedName>
    <definedName name="copySEAjul1" localSheetId="5">#REF!</definedName>
    <definedName name="copySEAjul1">#REF!</definedName>
    <definedName name="copySEAjul2" localSheetId="5">#REF!</definedName>
    <definedName name="copySEAjul2">#REF!</definedName>
    <definedName name="copyseajul3" localSheetId="5">#REF!</definedName>
    <definedName name="copyseajul3">#REF!</definedName>
    <definedName name="copySEAjun1" localSheetId="5">#REF!</definedName>
    <definedName name="copySEAjun1">#REF!</definedName>
    <definedName name="copySEAjun2" localSheetId="5">#REF!</definedName>
    <definedName name="copySEAjun2">#REF!</definedName>
    <definedName name="copyseajun3" localSheetId="5">#REF!</definedName>
    <definedName name="copyseajun3">#REF!</definedName>
    <definedName name="copySEAmar1" localSheetId="5">#REF!</definedName>
    <definedName name="copySEAmar1">#REF!</definedName>
    <definedName name="copySEAmar2" localSheetId="5">#REF!</definedName>
    <definedName name="copySEAmar2">#REF!</definedName>
    <definedName name="copyseamar3" localSheetId="5">#REF!</definedName>
    <definedName name="copyseamar3">#REF!</definedName>
    <definedName name="copySEAmay1" localSheetId="5">#REF!</definedName>
    <definedName name="copySEAmay1">#REF!</definedName>
    <definedName name="copySEAmay2" localSheetId="5">#REF!</definedName>
    <definedName name="copySEAmay2">#REF!</definedName>
    <definedName name="copyseamay3" localSheetId="5">#REF!</definedName>
    <definedName name="copyseamay3">#REF!</definedName>
    <definedName name="copySEAMON1" localSheetId="5">#REF!</definedName>
    <definedName name="copySEAMON1">#REF!</definedName>
    <definedName name="copySEAMON2" localSheetId="5">#REF!</definedName>
    <definedName name="copySEAMON2">#REF!</definedName>
    <definedName name="copyseamon3" localSheetId="5">#REF!</definedName>
    <definedName name="copyseamon3">#REF!</definedName>
    <definedName name="copySEAnov1" localSheetId="5">#REF!</definedName>
    <definedName name="copySEAnov1">#REF!</definedName>
    <definedName name="copySEAnov2" localSheetId="5">#REF!</definedName>
    <definedName name="copySEAnov2">#REF!</definedName>
    <definedName name="copyseanov3" localSheetId="5">#REF!</definedName>
    <definedName name="copyseanov3">#REF!</definedName>
    <definedName name="copySEAoct1" localSheetId="5">#REF!</definedName>
    <definedName name="copySEAoct1">#REF!</definedName>
    <definedName name="copySEAoct2" localSheetId="5">#REF!</definedName>
    <definedName name="copySEAoct2">#REF!</definedName>
    <definedName name="copyseaoct3" localSheetId="5">#REF!</definedName>
    <definedName name="copyseaoct3">#REF!</definedName>
    <definedName name="copyseaq11" localSheetId="5">#REF!</definedName>
    <definedName name="copyseaq11">#REF!</definedName>
    <definedName name="copyseaq12" localSheetId="5">#REF!</definedName>
    <definedName name="copyseaq12">#REF!</definedName>
    <definedName name="copyseaq13" localSheetId="5">#REF!</definedName>
    <definedName name="copyseaq13">#REF!</definedName>
    <definedName name="copyseaq21" localSheetId="5">#REF!</definedName>
    <definedName name="copyseaq21">#REF!</definedName>
    <definedName name="copyseaq22" localSheetId="5">#REF!</definedName>
    <definedName name="copyseaq22">#REF!</definedName>
    <definedName name="copyseaq23" localSheetId="5">#REF!</definedName>
    <definedName name="copyseaq23">#REF!</definedName>
    <definedName name="copyseaq31" localSheetId="5">#REF!</definedName>
    <definedName name="copyseaq31">#REF!</definedName>
    <definedName name="copyseaq32" localSheetId="5">#REF!</definedName>
    <definedName name="copyseaq32">#REF!</definedName>
    <definedName name="copyseaq33" localSheetId="5">#REF!</definedName>
    <definedName name="copyseaq33">#REF!</definedName>
    <definedName name="copyseaq41" localSheetId="5">#REF!</definedName>
    <definedName name="copyseaq41">#REF!</definedName>
    <definedName name="copyseaq42" localSheetId="5">#REF!</definedName>
    <definedName name="copyseaq42">#REF!</definedName>
    <definedName name="copyseaq43" localSheetId="5">#REF!</definedName>
    <definedName name="copyseaq43">#REF!</definedName>
    <definedName name="copySEAsep1" localSheetId="5">#REF!</definedName>
    <definedName name="copySEAsep1">#REF!</definedName>
    <definedName name="copySEAsep2" localSheetId="5">#REF!</definedName>
    <definedName name="copySEAsep2">#REF!</definedName>
    <definedName name="copyseasep3" localSheetId="5">#REF!</definedName>
    <definedName name="copyseasep3">#REF!</definedName>
    <definedName name="copySEATOT1" localSheetId="5">#REF!</definedName>
    <definedName name="copySEATOT1">#REF!</definedName>
    <definedName name="copySEATOT2" localSheetId="5">#REF!</definedName>
    <definedName name="copySEATOT2">#REF!</definedName>
    <definedName name="copySEATOT3" localSheetId="5">#REF!</definedName>
    <definedName name="copySEATOT3">#REF!</definedName>
    <definedName name="copyseatotal3" localSheetId="5">#REF!</definedName>
    <definedName name="copyseatotal3">#REF!</definedName>
    <definedName name="copyseayr21" localSheetId="5">#REF!</definedName>
    <definedName name="copyseayr21">#REF!</definedName>
    <definedName name="copyseayr22" localSheetId="5">#REF!</definedName>
    <definedName name="copyseayr22">#REF!</definedName>
    <definedName name="copyseayr23" localSheetId="5">#REF!</definedName>
    <definedName name="copyseayr23">#REF!</definedName>
    <definedName name="copyseayr31" localSheetId="5">#REF!</definedName>
    <definedName name="copyseayr31">#REF!</definedName>
    <definedName name="copyseayr32" localSheetId="5">#REF!</definedName>
    <definedName name="copyseayr32">#REF!</definedName>
    <definedName name="copyseayr33" localSheetId="5">#REF!</definedName>
    <definedName name="copyseayr33">#REF!</definedName>
    <definedName name="copySEAYTD1" localSheetId="5">#REF!</definedName>
    <definedName name="copySEAYTD1">#REF!</definedName>
    <definedName name="copySEAYTD2" localSheetId="5">#REF!</definedName>
    <definedName name="copySEAYTD2">#REF!</definedName>
    <definedName name="copyseaytd3" localSheetId="5">#REF!</definedName>
    <definedName name="copyseaytd3">#REF!</definedName>
    <definedName name="copySPapr1" localSheetId="5">#REF!</definedName>
    <definedName name="copySPapr1">#REF!</definedName>
    <definedName name="copySPapr2" localSheetId="5">#REF!</definedName>
    <definedName name="copySPapr2">#REF!</definedName>
    <definedName name="copyspapr3" localSheetId="5">#REF!</definedName>
    <definedName name="copyspapr3">#REF!</definedName>
    <definedName name="copySPaug1" localSheetId="5">#REF!</definedName>
    <definedName name="copySPaug1">#REF!</definedName>
    <definedName name="copySPaug2" localSheetId="5">#REF!</definedName>
    <definedName name="copySPaug2">#REF!</definedName>
    <definedName name="copyspaug3" localSheetId="5">#REF!</definedName>
    <definedName name="copyspaug3">#REF!</definedName>
    <definedName name="copySPdec1" localSheetId="5">#REF!</definedName>
    <definedName name="copySPdec1">#REF!</definedName>
    <definedName name="copySPdec2" localSheetId="5">#REF!</definedName>
    <definedName name="copySPdec2">#REF!</definedName>
    <definedName name="copyspdec3" localSheetId="5">#REF!</definedName>
    <definedName name="copyspdec3">#REF!</definedName>
    <definedName name="copySPfeb1" localSheetId="5">#REF!</definedName>
    <definedName name="copySPfeb1">#REF!</definedName>
    <definedName name="copySPfeb2" localSheetId="5">#REF!</definedName>
    <definedName name="copySPfeb2">#REF!</definedName>
    <definedName name="copyspfeb3" localSheetId="5">#REF!</definedName>
    <definedName name="copyspfeb3">#REF!</definedName>
    <definedName name="copySPjan1" localSheetId="5">#REF!</definedName>
    <definedName name="copySPjan1">#REF!</definedName>
    <definedName name="copySPjan2" localSheetId="5">#REF!</definedName>
    <definedName name="copySPjan2">#REF!</definedName>
    <definedName name="copyspjan3" localSheetId="5">#REF!</definedName>
    <definedName name="copyspjan3">#REF!</definedName>
    <definedName name="copySPjul1" localSheetId="5">#REF!</definedName>
    <definedName name="copySPjul1">#REF!</definedName>
    <definedName name="copySPjul2" localSheetId="5">#REF!</definedName>
    <definedName name="copySPjul2">#REF!</definedName>
    <definedName name="copyspjul3" localSheetId="5">#REF!</definedName>
    <definedName name="copyspjul3">#REF!</definedName>
    <definedName name="copySPjun1" localSheetId="5">#REF!</definedName>
    <definedName name="copySPjun1">#REF!</definedName>
    <definedName name="copySPjun2" localSheetId="5">#REF!</definedName>
    <definedName name="copySPjun2">#REF!</definedName>
    <definedName name="copyspjun3" localSheetId="5">#REF!</definedName>
    <definedName name="copyspjun3">#REF!</definedName>
    <definedName name="copySPmar1" localSheetId="5">#REF!</definedName>
    <definedName name="copySPmar1">#REF!</definedName>
    <definedName name="copySPmar2" localSheetId="5">#REF!</definedName>
    <definedName name="copySPmar2">#REF!</definedName>
    <definedName name="copyspmar3" localSheetId="5">#REF!</definedName>
    <definedName name="copyspmar3">#REF!</definedName>
    <definedName name="copySPmay1" localSheetId="5">#REF!</definedName>
    <definedName name="copySPmay1">#REF!</definedName>
    <definedName name="copySPmay2" localSheetId="5">#REF!</definedName>
    <definedName name="copySPmay2">#REF!</definedName>
    <definedName name="copyspmay3" localSheetId="5">#REF!</definedName>
    <definedName name="copyspmay3">#REF!</definedName>
    <definedName name="copySPMON1" localSheetId="5">#REF!</definedName>
    <definedName name="copySPMON1">#REF!</definedName>
    <definedName name="copySPMON2" localSheetId="5">#REF!</definedName>
    <definedName name="copySPMON2">#REF!</definedName>
    <definedName name="copyspmon3" localSheetId="5">#REF!</definedName>
    <definedName name="copyspmon3">#REF!</definedName>
    <definedName name="copySPnov1" localSheetId="5">#REF!</definedName>
    <definedName name="copySPnov1">#REF!</definedName>
    <definedName name="copySPnov2" localSheetId="5">#REF!</definedName>
    <definedName name="copySPnov2">#REF!</definedName>
    <definedName name="copyspnov3" localSheetId="5">#REF!</definedName>
    <definedName name="copyspnov3">#REF!</definedName>
    <definedName name="copySPoct1" localSheetId="5">#REF!</definedName>
    <definedName name="copySPoct1">#REF!</definedName>
    <definedName name="copySPoct2" localSheetId="5">#REF!</definedName>
    <definedName name="copySPoct2">#REF!</definedName>
    <definedName name="copyspoct3" localSheetId="5">#REF!</definedName>
    <definedName name="copyspoct3">#REF!</definedName>
    <definedName name="copyspq11" localSheetId="5">#REF!</definedName>
    <definedName name="copyspq11">#REF!</definedName>
    <definedName name="copyspq12" localSheetId="5">#REF!</definedName>
    <definedName name="copyspq12">#REF!</definedName>
    <definedName name="copyspq13" localSheetId="5">#REF!</definedName>
    <definedName name="copyspq13">#REF!</definedName>
    <definedName name="copyspq21" localSheetId="5">#REF!</definedName>
    <definedName name="copyspq21">#REF!</definedName>
    <definedName name="copyspq22" localSheetId="5">#REF!</definedName>
    <definedName name="copyspq22">#REF!</definedName>
    <definedName name="copyspq23" localSheetId="5">#REF!</definedName>
    <definedName name="copyspq23">#REF!</definedName>
    <definedName name="copyspq31" localSheetId="5">#REF!</definedName>
    <definedName name="copyspq31">#REF!</definedName>
    <definedName name="copyspq32" localSheetId="5">#REF!</definedName>
    <definedName name="copyspq32">#REF!</definedName>
    <definedName name="copyspq33" localSheetId="5">#REF!</definedName>
    <definedName name="copyspq33">#REF!</definedName>
    <definedName name="copyspq41" localSheetId="5">#REF!</definedName>
    <definedName name="copyspq41">#REF!</definedName>
    <definedName name="copyspq42" localSheetId="5">#REF!</definedName>
    <definedName name="copyspq42">#REF!</definedName>
    <definedName name="copyspq43" localSheetId="5">#REF!</definedName>
    <definedName name="copyspq43">#REF!</definedName>
    <definedName name="copySPsep1" localSheetId="5">#REF!</definedName>
    <definedName name="copySPsep1">#REF!</definedName>
    <definedName name="copySPsep2" localSheetId="5">#REF!</definedName>
    <definedName name="copySPsep2">#REF!</definedName>
    <definedName name="copyspsep3" localSheetId="5">#REF!</definedName>
    <definedName name="copyspsep3">#REF!</definedName>
    <definedName name="copySPTOT1" localSheetId="5">#REF!</definedName>
    <definedName name="copySPTOT1">#REF!</definedName>
    <definedName name="copySPTOT2" localSheetId="5">#REF!</definedName>
    <definedName name="copySPTOT2">#REF!</definedName>
    <definedName name="copySPTOT3" localSheetId="5">#REF!</definedName>
    <definedName name="copySPTOT3">#REF!</definedName>
    <definedName name="copysptotal3" localSheetId="5">#REF!</definedName>
    <definedName name="copysptotal3">#REF!</definedName>
    <definedName name="copyspyr21" localSheetId="5">#REF!</definedName>
    <definedName name="copyspyr21">#REF!</definedName>
    <definedName name="copyspyr22" localSheetId="5">#REF!</definedName>
    <definedName name="copyspyr22">#REF!</definedName>
    <definedName name="copyspyr23" localSheetId="5">#REF!</definedName>
    <definedName name="copyspyr23">#REF!</definedName>
    <definedName name="copyspyr31" localSheetId="5">#REF!</definedName>
    <definedName name="copyspyr31">#REF!</definedName>
    <definedName name="copyspyr32" localSheetId="5">#REF!</definedName>
    <definedName name="copyspyr32">#REF!</definedName>
    <definedName name="copyspyr33" localSheetId="5">#REF!</definedName>
    <definedName name="copyspyr33">#REF!</definedName>
    <definedName name="copySPYTD1" localSheetId="5">#REF!</definedName>
    <definedName name="copySPYTD1">#REF!</definedName>
    <definedName name="copySPYTD2" localSheetId="5">#REF!</definedName>
    <definedName name="copySPYTD2">#REF!</definedName>
    <definedName name="copyspytd3" localSheetId="5">#REF!</definedName>
    <definedName name="copyspytd3">#REF!</definedName>
    <definedName name="copySPYTD4" localSheetId="5">#REF!</definedName>
    <definedName name="copySPYTD4">#REF!</definedName>
    <definedName name="copyTOTALapr1" localSheetId="5">#REF!</definedName>
    <definedName name="copyTOTALapr1">#REF!</definedName>
    <definedName name="copyTOTALapr2" localSheetId="5">#REF!</definedName>
    <definedName name="copyTOTALapr2">#REF!</definedName>
    <definedName name="copytotalapr3" localSheetId="5">#REF!</definedName>
    <definedName name="copytotalapr3">#REF!</definedName>
    <definedName name="copyTOTALaug1" localSheetId="5">#REF!</definedName>
    <definedName name="copyTOTALaug1">#REF!</definedName>
    <definedName name="copyTOTALaug2" localSheetId="5">#REF!</definedName>
    <definedName name="copyTOTALaug2">#REF!</definedName>
    <definedName name="copytotalaug3" localSheetId="5">#REF!</definedName>
    <definedName name="copytotalaug3">#REF!</definedName>
    <definedName name="copyTOTALdec1" localSheetId="5">#REF!</definedName>
    <definedName name="copyTOTALdec1">#REF!</definedName>
    <definedName name="copyTOTALdec2" localSheetId="5">#REF!</definedName>
    <definedName name="copyTOTALdec2">#REF!</definedName>
    <definedName name="copytotaldec3" localSheetId="5">#REF!</definedName>
    <definedName name="copytotaldec3">#REF!</definedName>
    <definedName name="copyTOTALfeb1" localSheetId="5">#REF!</definedName>
    <definedName name="copyTOTALfeb1">#REF!</definedName>
    <definedName name="copyTOTALfeb2" localSheetId="5">#REF!</definedName>
    <definedName name="copyTOTALfeb2">#REF!</definedName>
    <definedName name="copytotalfeb3" localSheetId="5">#REF!</definedName>
    <definedName name="copytotalfeb3">#REF!</definedName>
    <definedName name="copyTOTALjan1" localSheetId="5">#REF!</definedName>
    <definedName name="copyTOTALjan1">#REF!</definedName>
    <definedName name="copyTOTALjan2" localSheetId="5">#REF!</definedName>
    <definedName name="copyTOTALjan2">#REF!</definedName>
    <definedName name="copytotaljan3" localSheetId="5">#REF!</definedName>
    <definedName name="copytotaljan3">#REF!</definedName>
    <definedName name="copyTOTALjul1" localSheetId="5">#REF!</definedName>
    <definedName name="copyTOTALjul1">#REF!</definedName>
    <definedName name="copyTOTALjul2" localSheetId="5">#REF!</definedName>
    <definedName name="copyTOTALjul2">#REF!</definedName>
    <definedName name="copytotaljul3" localSheetId="5">#REF!</definedName>
    <definedName name="copytotaljul3">#REF!</definedName>
    <definedName name="copyTOTALjun1" localSheetId="5">#REF!</definedName>
    <definedName name="copyTOTALjun1">#REF!</definedName>
    <definedName name="copyTOTALjun2" localSheetId="5">#REF!</definedName>
    <definedName name="copyTOTALjun2">#REF!</definedName>
    <definedName name="copytotaljun3" localSheetId="5">#REF!</definedName>
    <definedName name="copytotaljun3">#REF!</definedName>
    <definedName name="copyTOTALmar1" localSheetId="5">#REF!</definedName>
    <definedName name="copyTOTALmar1">#REF!</definedName>
    <definedName name="copyTOTALmar2" localSheetId="5">#REF!</definedName>
    <definedName name="copyTOTALmar2">#REF!</definedName>
    <definedName name="copytotalmar3" localSheetId="5">#REF!</definedName>
    <definedName name="copytotalmar3">#REF!</definedName>
    <definedName name="copyTOTALmay1" localSheetId="5">#REF!</definedName>
    <definedName name="copyTOTALmay1">#REF!</definedName>
    <definedName name="copyTOTALmay2" localSheetId="5">#REF!</definedName>
    <definedName name="copyTOTALmay2">#REF!</definedName>
    <definedName name="copytotalmay3" localSheetId="5">#REF!</definedName>
    <definedName name="copytotalmay3">#REF!</definedName>
    <definedName name="copyTOTALMON1" localSheetId="5">#REF!</definedName>
    <definedName name="copyTOTALMON1">#REF!</definedName>
    <definedName name="copyTOTALMON2" localSheetId="5">#REF!</definedName>
    <definedName name="copyTOTALMON2">#REF!</definedName>
    <definedName name="copytotalmon3" localSheetId="5">#REF!</definedName>
    <definedName name="copytotalmon3">#REF!</definedName>
    <definedName name="copyTOTALnov1" localSheetId="5">#REF!</definedName>
    <definedName name="copyTOTALnov1">#REF!</definedName>
    <definedName name="copyTOTALnov2" localSheetId="5">#REF!</definedName>
    <definedName name="copyTOTALnov2">#REF!</definedName>
    <definedName name="copytotalnov3" localSheetId="5">#REF!</definedName>
    <definedName name="copytotalnov3">#REF!</definedName>
    <definedName name="copyTOTALoct1" localSheetId="5">#REF!</definedName>
    <definedName name="copyTOTALoct1">#REF!</definedName>
    <definedName name="copyTOTALoct2" localSheetId="5">#REF!</definedName>
    <definedName name="copyTOTALoct2">#REF!</definedName>
    <definedName name="copytotaloct3" localSheetId="5">#REF!</definedName>
    <definedName name="copytotaloct3">#REF!</definedName>
    <definedName name="copytotalq11" localSheetId="5">#REF!</definedName>
    <definedName name="copytotalq11">#REF!</definedName>
    <definedName name="copytotalq12" localSheetId="5">#REF!</definedName>
    <definedName name="copytotalq12">#REF!</definedName>
    <definedName name="copytotalq13" localSheetId="5">#REF!</definedName>
    <definedName name="copytotalq13">#REF!</definedName>
    <definedName name="copytotalq21" localSheetId="5">#REF!</definedName>
    <definedName name="copytotalq21">#REF!</definedName>
    <definedName name="copytotalq22" localSheetId="5">#REF!</definedName>
    <definedName name="copytotalq22">#REF!</definedName>
    <definedName name="copytotalq23" localSheetId="5">#REF!</definedName>
    <definedName name="copytotalq23">#REF!</definedName>
    <definedName name="copytotalq31" localSheetId="5">#REF!</definedName>
    <definedName name="copytotalq31">#REF!</definedName>
    <definedName name="copytotalq32" localSheetId="5">#REF!</definedName>
    <definedName name="copytotalq32">#REF!</definedName>
    <definedName name="copytotalq33" localSheetId="5">#REF!</definedName>
    <definedName name="copytotalq33">#REF!</definedName>
    <definedName name="copytotalq41" localSheetId="5">#REF!</definedName>
    <definedName name="copytotalq41">#REF!</definedName>
    <definedName name="copytotalq42" localSheetId="5">#REF!</definedName>
    <definedName name="copytotalq42">#REF!</definedName>
    <definedName name="copytotalq43" localSheetId="5">#REF!</definedName>
    <definedName name="copytotalq43">#REF!</definedName>
    <definedName name="copyTOTALsep1" localSheetId="5">#REF!</definedName>
    <definedName name="copyTOTALsep1">#REF!</definedName>
    <definedName name="copyTOTALsep2" localSheetId="5">#REF!</definedName>
    <definedName name="copyTOTALsep2">#REF!</definedName>
    <definedName name="copytotalsep3" localSheetId="5">#REF!</definedName>
    <definedName name="copytotalsep3">#REF!</definedName>
    <definedName name="copyTOTALTOT1" localSheetId="5">#REF!</definedName>
    <definedName name="copyTOTALTOT1">#REF!</definedName>
    <definedName name="copyTOTALTOT2" localSheetId="5">#REF!</definedName>
    <definedName name="copyTOTALTOT2">#REF!</definedName>
    <definedName name="copytotaltot3" localSheetId="5">#REF!</definedName>
    <definedName name="copytotaltot3">#REF!</definedName>
    <definedName name="copytotalyr21" localSheetId="5">#REF!</definedName>
    <definedName name="copytotalyr21">#REF!</definedName>
    <definedName name="copytotalyr22" localSheetId="5">#REF!</definedName>
    <definedName name="copytotalyr22">#REF!</definedName>
    <definedName name="copytotalyr23" localSheetId="5">#REF!</definedName>
    <definedName name="copytotalyr23">#REF!</definedName>
    <definedName name="copytotalyr31" localSheetId="5">#REF!</definedName>
    <definedName name="copytotalyr31">#REF!</definedName>
    <definedName name="copytotalyr32" localSheetId="5">#REF!</definedName>
    <definedName name="copytotalyr32">#REF!</definedName>
    <definedName name="copytotalyr33" localSheetId="5">#REF!</definedName>
    <definedName name="copytotalyr33">#REF!</definedName>
    <definedName name="copyTOTALYTD1" localSheetId="5">#REF!</definedName>
    <definedName name="copyTOTALYTD1">#REF!</definedName>
    <definedName name="copyTOTALYTD2" localSheetId="5">#REF!</definedName>
    <definedName name="copyTOTALYTD2">#REF!</definedName>
    <definedName name="copytotalytd3" localSheetId="5">#REF!</definedName>
    <definedName name="copytotalytd3">#REF!</definedName>
    <definedName name="copyTOTALYTD4" localSheetId="5">#REF!</definedName>
    <definedName name="copyTOTALYTD4">#REF!</definedName>
    <definedName name="CORP_CM" localSheetId="5">#REF!</definedName>
    <definedName name="CORP_CM">#REF!</definedName>
    <definedName name="Corporate_Budget04_05">'[52]Depart Budget'!$C$49:$O$57</definedName>
    <definedName name="Corporate_FC">[52]Corporate!$C$74:$P$102</definedName>
    <definedName name="CUMPRIOR" localSheetId="9">'[53]B Sheet'!#REF!</definedName>
    <definedName name="CUMPRIOR" localSheetId="5">'[53]B Sheet'!#REF!</definedName>
    <definedName name="CUMPRIOR">'[53]B Sheet'!#REF!</definedName>
    <definedName name="Cur" localSheetId="9">#REF!</definedName>
    <definedName name="Cur" localSheetId="5">#REF!</definedName>
    <definedName name="Cur">#REF!</definedName>
    <definedName name="CurntPeriod" localSheetId="5">[27]Home!$C$5</definedName>
    <definedName name="CurntPeriod">[27]Home!$C$5</definedName>
    <definedName name="Curr" localSheetId="5">[33]Master!$C$8</definedName>
    <definedName name="Curr">[33]Master!$C$8</definedName>
    <definedName name="currency">[28]data!$B$5:$B$9</definedName>
    <definedName name="CurrentMonth">'[54]Menu Options'!$J$8</definedName>
    <definedName name="CurrentQuarter">'[31]C vs. P Sales &amp; PBIT'!$C$2</definedName>
    <definedName name="Customer">[55]Lookuptables!$I$1:$J$98</definedName>
    <definedName name="CY" localSheetId="5">[56]Master!$C$12</definedName>
    <definedName name="CY">[56]Master!$C$12</definedName>
    <definedName name="CY_1">0</definedName>
    <definedName name="cybiz" localSheetId="9">#REF!</definedName>
    <definedName name="cybiz" localSheetId="5">#REF!</definedName>
    <definedName name="cybiz">#REF!</definedName>
    <definedName name="d" localSheetId="5">[57]BS!$F$8</definedName>
    <definedName name="D">"'file://comp2/c/my documents/vh group/vil/tar9900/roi/roi0001.xls'#$roia_y_2000_2001.$"</definedName>
    <definedName name="d___0">NA()</definedName>
    <definedName name="d_1" localSheetId="9">#REF!</definedName>
    <definedName name="d_1" localSheetId="5">#REF!</definedName>
    <definedName name="d_1">#REF!</definedName>
    <definedName name="D_A2002">'[11]Capex,Depr,&amp; JV'!$B$48:$Z$54</definedName>
    <definedName name="Data">#N/A</definedName>
    <definedName name="data0" localSheetId="9">'[58]Received from Vaijayanti'!#REF!</definedName>
    <definedName name="data0" localSheetId="5">'[58]Received from Vaijayanti'!#REF!</definedName>
    <definedName name="data0">'[58]Received from Vaijayanti'!#REF!</definedName>
    <definedName name="DATA1" localSheetId="9">#REF!</definedName>
    <definedName name="data1" localSheetId="5">[59]Intl!$A$4:$Q$29</definedName>
    <definedName name="DATA1">#REF!</definedName>
    <definedName name="data10" localSheetId="9">'[60]Received from Vaijayanti'!#REF!</definedName>
    <definedName name="data10" localSheetId="5">'[60]Received from Vaijayanti'!#REF!</definedName>
    <definedName name="data10">'[60]Received from Vaijayanti'!#REF!</definedName>
    <definedName name="data100" localSheetId="9">'[60]Received from Vaijayanti'!#REF!</definedName>
    <definedName name="data100" localSheetId="5">'[60]Received from Vaijayanti'!#REF!</definedName>
    <definedName name="data100">'[60]Received from Vaijayanti'!#REF!</definedName>
    <definedName name="data101" localSheetId="9">'[60]Received from Vaijayanti'!#REF!</definedName>
    <definedName name="data101" localSheetId="5">'[60]Received from Vaijayanti'!#REF!</definedName>
    <definedName name="data101">'[60]Received from Vaijayanti'!#REF!</definedName>
    <definedName name="data102" localSheetId="9">'[60]Received from Vaijayanti'!#REF!</definedName>
    <definedName name="data102" localSheetId="5">'[60]Received from Vaijayanti'!#REF!</definedName>
    <definedName name="data102">'[60]Received from Vaijayanti'!#REF!</definedName>
    <definedName name="data103" localSheetId="9">'[60]Received from Vaijayanti'!#REF!</definedName>
    <definedName name="data103" localSheetId="5">'[60]Received from Vaijayanti'!#REF!</definedName>
    <definedName name="data103">'[60]Received from Vaijayanti'!#REF!</definedName>
    <definedName name="data104" localSheetId="9">'[60]Received from Vaijayanti'!#REF!</definedName>
    <definedName name="data104" localSheetId="5">'[60]Received from Vaijayanti'!#REF!</definedName>
    <definedName name="data104">'[60]Received from Vaijayanti'!#REF!</definedName>
    <definedName name="data105" localSheetId="9">'[60]Received from Vaijayanti'!#REF!</definedName>
    <definedName name="data105" localSheetId="5">'[60]Received from Vaijayanti'!#REF!</definedName>
    <definedName name="data105">'[60]Received from Vaijayanti'!#REF!</definedName>
    <definedName name="data106" localSheetId="9">'[60]Received from Vaijayanti'!#REF!</definedName>
    <definedName name="data106" localSheetId="5">'[60]Received from Vaijayanti'!#REF!</definedName>
    <definedName name="data106">'[60]Received from Vaijayanti'!#REF!</definedName>
    <definedName name="data107" localSheetId="9">'[60]Received from Vaijayanti'!#REF!</definedName>
    <definedName name="data107" localSheetId="5">'[60]Received from Vaijayanti'!#REF!</definedName>
    <definedName name="data107">'[60]Received from Vaijayanti'!#REF!</definedName>
    <definedName name="data108" localSheetId="9">'[60]Received from Vaijayanti'!#REF!</definedName>
    <definedName name="data108" localSheetId="5">'[60]Received from Vaijayanti'!#REF!</definedName>
    <definedName name="data108">'[60]Received from Vaijayanti'!#REF!</definedName>
    <definedName name="data109" localSheetId="9">'[60]Received from Vaijayanti'!#REF!</definedName>
    <definedName name="data109" localSheetId="5">'[60]Received from Vaijayanti'!#REF!</definedName>
    <definedName name="data109">'[60]Received from Vaijayanti'!#REF!</definedName>
    <definedName name="data11" localSheetId="9">'[60]Received from Vaijayanti'!#REF!</definedName>
    <definedName name="data11" localSheetId="5">'[60]Received from Vaijayanti'!#REF!</definedName>
    <definedName name="data11">'[60]Received from Vaijayanti'!#REF!</definedName>
    <definedName name="data110" localSheetId="9">'[60]Received from Vaijayanti'!#REF!</definedName>
    <definedName name="data110" localSheetId="5">'[60]Received from Vaijayanti'!#REF!</definedName>
    <definedName name="data110">'[60]Received from Vaijayanti'!#REF!</definedName>
    <definedName name="Data11000" localSheetId="9">'[58]Received from Vaijayanti'!#REF!</definedName>
    <definedName name="Data11000" localSheetId="5">'[58]Received from Vaijayanti'!#REF!</definedName>
    <definedName name="Data11000">'[58]Received from Vaijayanti'!#REF!</definedName>
    <definedName name="data111" localSheetId="9">'[60]Received from Vaijayanti'!#REF!</definedName>
    <definedName name="data111" localSheetId="5">'[60]Received from Vaijayanti'!#REF!</definedName>
    <definedName name="data111">'[60]Received from Vaijayanti'!#REF!</definedName>
    <definedName name="data112" localSheetId="9">'[60]Received from Vaijayanti'!#REF!</definedName>
    <definedName name="data112" localSheetId="5">'[60]Received from Vaijayanti'!#REF!</definedName>
    <definedName name="data112">'[60]Received from Vaijayanti'!#REF!</definedName>
    <definedName name="data113" localSheetId="9">'[60]Received from Vaijayanti'!#REF!</definedName>
    <definedName name="data113" localSheetId="5">'[60]Received from Vaijayanti'!#REF!</definedName>
    <definedName name="data113">'[60]Received from Vaijayanti'!#REF!</definedName>
    <definedName name="data114" localSheetId="9">'[60]Received from Vaijayanti'!#REF!</definedName>
    <definedName name="data114" localSheetId="5">'[60]Received from Vaijayanti'!#REF!</definedName>
    <definedName name="data114">'[60]Received from Vaijayanti'!#REF!</definedName>
    <definedName name="data115" localSheetId="9">'[60]Received from Vaijayanti'!#REF!</definedName>
    <definedName name="data115" localSheetId="5">'[60]Received from Vaijayanti'!#REF!</definedName>
    <definedName name="data115">'[60]Received from Vaijayanti'!#REF!</definedName>
    <definedName name="data116" localSheetId="9">'[60]Received from Vaijayanti'!#REF!</definedName>
    <definedName name="data116" localSheetId="5">'[60]Received from Vaijayanti'!#REF!</definedName>
    <definedName name="data116">'[60]Received from Vaijayanti'!#REF!</definedName>
    <definedName name="data117" localSheetId="9">'[60]Received from Vaijayanti'!#REF!</definedName>
    <definedName name="data117" localSheetId="5">'[60]Received from Vaijayanti'!#REF!</definedName>
    <definedName name="data117">'[60]Received from Vaijayanti'!#REF!</definedName>
    <definedName name="data118" localSheetId="9">'[60]Received from Vaijayanti'!#REF!</definedName>
    <definedName name="data118" localSheetId="5">'[60]Received from Vaijayanti'!#REF!</definedName>
    <definedName name="data118">'[60]Received from Vaijayanti'!#REF!</definedName>
    <definedName name="data119" localSheetId="9">'[60]Received from Vaijayanti'!#REF!</definedName>
    <definedName name="data119" localSheetId="5">'[60]Received from Vaijayanti'!#REF!</definedName>
    <definedName name="data119">'[60]Received from Vaijayanti'!#REF!</definedName>
    <definedName name="data12" localSheetId="9">'[60]Received from Vaijayanti'!#REF!</definedName>
    <definedName name="data12" localSheetId="5">'[60]Received from Vaijayanti'!#REF!</definedName>
    <definedName name="data12">'[60]Received from Vaijayanti'!#REF!</definedName>
    <definedName name="data120" localSheetId="9">'[60]Received from Vaijayanti'!#REF!</definedName>
    <definedName name="data120" localSheetId="5">'[60]Received from Vaijayanti'!#REF!</definedName>
    <definedName name="data120">'[60]Received from Vaijayanti'!#REF!</definedName>
    <definedName name="data121" localSheetId="9">'[60]Received from Vaijayanti'!#REF!</definedName>
    <definedName name="data121" localSheetId="5">'[60]Received from Vaijayanti'!#REF!</definedName>
    <definedName name="data121">'[60]Received from Vaijayanti'!#REF!</definedName>
    <definedName name="data122" localSheetId="9">'[60]Received from Vaijayanti'!#REF!</definedName>
    <definedName name="data122" localSheetId="5">'[60]Received from Vaijayanti'!#REF!</definedName>
    <definedName name="data122">'[60]Received from Vaijayanti'!#REF!</definedName>
    <definedName name="data123" localSheetId="9">'[60]Received from Vaijayanti'!#REF!</definedName>
    <definedName name="data123" localSheetId="5">'[60]Received from Vaijayanti'!#REF!</definedName>
    <definedName name="data123">'[60]Received from Vaijayanti'!#REF!</definedName>
    <definedName name="data124" localSheetId="9">'[60]Received from Vaijayanti'!#REF!</definedName>
    <definedName name="data124" localSheetId="5">'[60]Received from Vaijayanti'!#REF!</definedName>
    <definedName name="data124">'[60]Received from Vaijayanti'!#REF!</definedName>
    <definedName name="data125" localSheetId="9">'[58]Received from Vaijayanti'!#REF!</definedName>
    <definedName name="data125" localSheetId="5">'[58]Received from Vaijayanti'!#REF!</definedName>
    <definedName name="data125">'[58]Received from Vaijayanti'!#REF!</definedName>
    <definedName name="data126" localSheetId="9">'[58]Received from Vaijayanti'!#REF!</definedName>
    <definedName name="data126" localSheetId="5">'[58]Received from Vaijayanti'!#REF!</definedName>
    <definedName name="data126">'[58]Received from Vaijayanti'!#REF!</definedName>
    <definedName name="data127" localSheetId="9">'[60]Received from Vaijayanti'!#REF!</definedName>
    <definedName name="data127" localSheetId="5">'[60]Received from Vaijayanti'!#REF!</definedName>
    <definedName name="data127">'[60]Received from Vaijayanti'!#REF!</definedName>
    <definedName name="data128" localSheetId="9">'[60]Received from Vaijayanti'!#REF!</definedName>
    <definedName name="data128" localSheetId="5">'[60]Received from Vaijayanti'!#REF!</definedName>
    <definedName name="data128">'[60]Received from Vaijayanti'!#REF!</definedName>
    <definedName name="data129" localSheetId="9">'[60]Received from Vaijayanti'!#REF!</definedName>
    <definedName name="data129" localSheetId="5">'[60]Received from Vaijayanti'!#REF!</definedName>
    <definedName name="data129">'[60]Received from Vaijayanti'!#REF!</definedName>
    <definedName name="data13" localSheetId="9">'[60]Received from Vaijayanti'!#REF!</definedName>
    <definedName name="data13" localSheetId="5">'[60]Received from Vaijayanti'!#REF!</definedName>
    <definedName name="data13">'[60]Received from Vaijayanti'!#REF!</definedName>
    <definedName name="data130" localSheetId="9">'[60]Received from Vaijayanti'!#REF!</definedName>
    <definedName name="data130" localSheetId="5">'[60]Received from Vaijayanti'!#REF!</definedName>
    <definedName name="data130">'[60]Received from Vaijayanti'!#REF!</definedName>
    <definedName name="data131" localSheetId="9">'[60]Received from Vaijayanti'!#REF!</definedName>
    <definedName name="data131" localSheetId="5">'[60]Received from Vaijayanti'!#REF!</definedName>
    <definedName name="data131">'[60]Received from Vaijayanti'!#REF!</definedName>
    <definedName name="data132" localSheetId="9">'[60]Received from Vaijayanti'!#REF!</definedName>
    <definedName name="data132" localSheetId="5">'[60]Received from Vaijayanti'!#REF!</definedName>
    <definedName name="data132">'[60]Received from Vaijayanti'!#REF!</definedName>
    <definedName name="data133" localSheetId="9">'[60]Received from Vaijayanti'!#REF!</definedName>
    <definedName name="data133" localSheetId="5">'[60]Received from Vaijayanti'!#REF!</definedName>
    <definedName name="data133">'[60]Received from Vaijayanti'!#REF!</definedName>
    <definedName name="data134" localSheetId="9">'[60]Received from Vaijayanti'!#REF!</definedName>
    <definedName name="data134" localSheetId="5">'[60]Received from Vaijayanti'!#REF!</definedName>
    <definedName name="data134">'[60]Received from Vaijayanti'!#REF!</definedName>
    <definedName name="data135" localSheetId="9">'[60]Received from Vaijayanti'!#REF!</definedName>
    <definedName name="data135" localSheetId="5">'[60]Received from Vaijayanti'!#REF!</definedName>
    <definedName name="data135">'[60]Received from Vaijayanti'!#REF!</definedName>
    <definedName name="data136" localSheetId="9">'[60]Received from Vaijayanti'!#REF!</definedName>
    <definedName name="data136" localSheetId="5">'[60]Received from Vaijayanti'!#REF!</definedName>
    <definedName name="data136">'[60]Received from Vaijayanti'!#REF!</definedName>
    <definedName name="data137" localSheetId="9">'[60]Received from Vaijayanti'!#REF!</definedName>
    <definedName name="data137" localSheetId="5">'[60]Received from Vaijayanti'!#REF!</definedName>
    <definedName name="data137">'[60]Received from Vaijayanti'!#REF!</definedName>
    <definedName name="data138" localSheetId="9">'[60]Received from Vaijayanti'!#REF!</definedName>
    <definedName name="data138" localSheetId="5">'[60]Received from Vaijayanti'!#REF!</definedName>
    <definedName name="data138">'[60]Received from Vaijayanti'!#REF!</definedName>
    <definedName name="data139" localSheetId="9">'[60]Received from Vaijayanti'!#REF!</definedName>
    <definedName name="data139" localSheetId="5">'[60]Received from Vaijayanti'!#REF!</definedName>
    <definedName name="data139">'[60]Received from Vaijayanti'!#REF!</definedName>
    <definedName name="data14" localSheetId="9">'[60]Received from Vaijayanti'!#REF!</definedName>
    <definedName name="data14" localSheetId="5">'[60]Received from Vaijayanti'!#REF!</definedName>
    <definedName name="data14">'[60]Received from Vaijayanti'!#REF!</definedName>
    <definedName name="data140" localSheetId="9">'[58]Received from Vaijayanti'!#REF!</definedName>
    <definedName name="data140" localSheetId="5">'[58]Received from Vaijayanti'!#REF!</definedName>
    <definedName name="data140">'[58]Received from Vaijayanti'!#REF!</definedName>
    <definedName name="data141" localSheetId="9">'[58]Received from Vaijayanti'!#REF!</definedName>
    <definedName name="data141" localSheetId="5">'[58]Received from Vaijayanti'!#REF!</definedName>
    <definedName name="data141">'[58]Received from Vaijayanti'!#REF!</definedName>
    <definedName name="data142" localSheetId="9">'[58]Received from Vaijayanti'!#REF!</definedName>
    <definedName name="data142" localSheetId="5">'[58]Received from Vaijayanti'!#REF!</definedName>
    <definedName name="data142">'[58]Received from Vaijayanti'!#REF!</definedName>
    <definedName name="data143" localSheetId="9">'[58]Received from Vaijayanti'!#REF!</definedName>
    <definedName name="data143" localSheetId="5">'[58]Received from Vaijayanti'!#REF!</definedName>
    <definedName name="data143">'[58]Received from Vaijayanti'!#REF!</definedName>
    <definedName name="data144" localSheetId="9">'[58]Received from Vaijayanti'!#REF!</definedName>
    <definedName name="data144" localSheetId="5">'[58]Received from Vaijayanti'!#REF!</definedName>
    <definedName name="data144">'[58]Received from Vaijayanti'!#REF!</definedName>
    <definedName name="data145" localSheetId="9">'[58]Received from Vaijayanti'!#REF!</definedName>
    <definedName name="data145" localSheetId="5">'[58]Received from Vaijayanti'!#REF!</definedName>
    <definedName name="data145">'[58]Received from Vaijayanti'!#REF!</definedName>
    <definedName name="data146" localSheetId="9">'[58]Received from Vaijayanti'!#REF!</definedName>
    <definedName name="data146" localSheetId="5">'[58]Received from Vaijayanti'!#REF!</definedName>
    <definedName name="data146">'[58]Received from Vaijayanti'!#REF!</definedName>
    <definedName name="data147" localSheetId="9">'[58]Received from Vaijayanti'!#REF!</definedName>
    <definedName name="data147" localSheetId="5">'[58]Received from Vaijayanti'!#REF!</definedName>
    <definedName name="data147">'[58]Received from Vaijayanti'!#REF!</definedName>
    <definedName name="data148" localSheetId="9">'[58]Received from Vaijayanti'!#REF!</definedName>
    <definedName name="data148" localSheetId="5">'[58]Received from Vaijayanti'!#REF!</definedName>
    <definedName name="data148">'[58]Received from Vaijayanti'!#REF!</definedName>
    <definedName name="data149" localSheetId="9">'[58]Received from Vaijayanti'!#REF!</definedName>
    <definedName name="data149" localSheetId="5">'[58]Received from Vaijayanti'!#REF!</definedName>
    <definedName name="data149">'[58]Received from Vaijayanti'!#REF!</definedName>
    <definedName name="data15" localSheetId="9">'[58]Received from Vaijayanti'!#REF!</definedName>
    <definedName name="data15" localSheetId="5">'[58]Received from Vaijayanti'!#REF!</definedName>
    <definedName name="data15">'[58]Received from Vaijayanti'!#REF!</definedName>
    <definedName name="data150" localSheetId="9">'[58]Received from Vaijayanti'!#REF!</definedName>
    <definedName name="data150" localSheetId="5">'[58]Received from Vaijayanti'!#REF!</definedName>
    <definedName name="data150">'[58]Received from Vaijayanti'!#REF!</definedName>
    <definedName name="data151" localSheetId="9">'[58]Received from Vaijayanti'!#REF!</definedName>
    <definedName name="data151" localSheetId="5">'[58]Received from Vaijayanti'!#REF!</definedName>
    <definedName name="data151">'[58]Received from Vaijayanti'!#REF!</definedName>
    <definedName name="data152" localSheetId="9">'[58]Received from Vaijayanti'!#REF!</definedName>
    <definedName name="data152" localSheetId="5">'[58]Received from Vaijayanti'!#REF!</definedName>
    <definedName name="data152">'[58]Received from Vaijayanti'!#REF!</definedName>
    <definedName name="data153" localSheetId="9">'[58]Received from Vaijayanti'!#REF!</definedName>
    <definedName name="data153" localSheetId="5">'[58]Received from Vaijayanti'!#REF!</definedName>
    <definedName name="data153">'[58]Received from Vaijayanti'!#REF!</definedName>
    <definedName name="data154" localSheetId="9">'[58]Received from Vaijayanti'!#REF!</definedName>
    <definedName name="data154" localSheetId="5">'[58]Received from Vaijayanti'!#REF!</definedName>
    <definedName name="data154">'[58]Received from Vaijayanti'!#REF!</definedName>
    <definedName name="data155" localSheetId="9">'[58]Received from Vaijayanti'!#REF!</definedName>
    <definedName name="data155" localSheetId="5">'[58]Received from Vaijayanti'!#REF!</definedName>
    <definedName name="data155">'[58]Received from Vaijayanti'!#REF!</definedName>
    <definedName name="data156" localSheetId="9">'[58]Received from Vaijayanti'!#REF!</definedName>
    <definedName name="data156" localSheetId="5">'[58]Received from Vaijayanti'!#REF!</definedName>
    <definedName name="data156">'[58]Received from Vaijayanti'!#REF!</definedName>
    <definedName name="data157" localSheetId="9">'[58]Received from Vaijayanti'!#REF!</definedName>
    <definedName name="data157" localSheetId="5">'[58]Received from Vaijayanti'!#REF!</definedName>
    <definedName name="data157">'[58]Received from Vaijayanti'!#REF!</definedName>
    <definedName name="data158" localSheetId="9">'[58]Received from Vaijayanti'!#REF!</definedName>
    <definedName name="data158" localSheetId="5">'[58]Received from Vaijayanti'!#REF!</definedName>
    <definedName name="data158">'[58]Received from Vaijayanti'!#REF!</definedName>
    <definedName name="data159" localSheetId="9">'[58]Received from Vaijayanti'!#REF!</definedName>
    <definedName name="data159" localSheetId="5">'[58]Received from Vaijayanti'!#REF!</definedName>
    <definedName name="data159">'[58]Received from Vaijayanti'!#REF!</definedName>
    <definedName name="data16" localSheetId="9">'[58]Received from Vaijayanti'!#REF!</definedName>
    <definedName name="data16" localSheetId="5">'[58]Received from Vaijayanti'!#REF!</definedName>
    <definedName name="data16">'[58]Received from Vaijayanti'!#REF!</definedName>
    <definedName name="data160" localSheetId="9">'[58]Received from Vaijayanti'!#REF!</definedName>
    <definedName name="data160" localSheetId="5">'[58]Received from Vaijayanti'!#REF!</definedName>
    <definedName name="data160">'[58]Received from Vaijayanti'!#REF!</definedName>
    <definedName name="data161" localSheetId="9">'[58]Received from Vaijayanti'!#REF!</definedName>
    <definedName name="data161" localSheetId="5">'[58]Received from Vaijayanti'!#REF!</definedName>
    <definedName name="data161">'[58]Received from Vaijayanti'!#REF!</definedName>
    <definedName name="data162" localSheetId="9">'[58]Received from Vaijayanti'!#REF!</definedName>
    <definedName name="data162" localSheetId="5">'[58]Received from Vaijayanti'!#REF!</definedName>
    <definedName name="data162">'[58]Received from Vaijayanti'!#REF!</definedName>
    <definedName name="data163" localSheetId="9">'[58]Received from Vaijayanti'!#REF!</definedName>
    <definedName name="data163" localSheetId="5">'[58]Received from Vaijayanti'!#REF!</definedName>
    <definedName name="data163">'[58]Received from Vaijayanti'!#REF!</definedName>
    <definedName name="data164" localSheetId="9">'[58]Received from Vaijayanti'!#REF!</definedName>
    <definedName name="data164" localSheetId="5">'[58]Received from Vaijayanti'!#REF!</definedName>
    <definedName name="data164">'[58]Received from Vaijayanti'!#REF!</definedName>
    <definedName name="data165" localSheetId="9">'[58]Received from Vaijayanti'!#REF!</definedName>
    <definedName name="data165" localSheetId="5">'[58]Received from Vaijayanti'!#REF!</definedName>
    <definedName name="data165">'[58]Received from Vaijayanti'!#REF!</definedName>
    <definedName name="data166" localSheetId="9">'[58]Received from Vaijayanti'!#REF!</definedName>
    <definedName name="data166" localSheetId="5">'[58]Received from Vaijayanti'!#REF!</definedName>
    <definedName name="data166">'[58]Received from Vaijayanti'!#REF!</definedName>
    <definedName name="data167" localSheetId="9">'[58]Received from Vaijayanti'!#REF!</definedName>
    <definedName name="data167" localSheetId="5">'[58]Received from Vaijayanti'!#REF!</definedName>
    <definedName name="data167">'[58]Received from Vaijayanti'!#REF!</definedName>
    <definedName name="data168" localSheetId="9">'[58]Received from Vaijayanti'!#REF!</definedName>
    <definedName name="data168" localSheetId="5">'[58]Received from Vaijayanti'!#REF!</definedName>
    <definedName name="data168">'[58]Received from Vaijayanti'!#REF!</definedName>
    <definedName name="data169" localSheetId="9">#REF!</definedName>
    <definedName name="data169" localSheetId="5">#REF!</definedName>
    <definedName name="data169">#REF!</definedName>
    <definedName name="data17" localSheetId="9">'[58]Received from Vaijayanti'!#REF!</definedName>
    <definedName name="data17" localSheetId="5">'[58]Received from Vaijayanti'!#REF!</definedName>
    <definedName name="data17">'[58]Received from Vaijayanti'!#REF!</definedName>
    <definedName name="data170" localSheetId="9">'[58]Received from Vaijayanti'!#REF!</definedName>
    <definedName name="data170" localSheetId="5">'[58]Received from Vaijayanti'!#REF!</definedName>
    <definedName name="data170">'[58]Received from Vaijayanti'!#REF!</definedName>
    <definedName name="data171" localSheetId="9">'[58]Received from Vaijayanti'!#REF!</definedName>
    <definedName name="data171" localSheetId="5">'[58]Received from Vaijayanti'!#REF!</definedName>
    <definedName name="data171">'[58]Received from Vaijayanti'!#REF!</definedName>
    <definedName name="data172" localSheetId="9">#REF!</definedName>
    <definedName name="data172" localSheetId="5">#REF!</definedName>
    <definedName name="data172">#REF!</definedName>
    <definedName name="data173" localSheetId="9">#REF!</definedName>
    <definedName name="data173" localSheetId="5">#REF!</definedName>
    <definedName name="data173">#REF!</definedName>
    <definedName name="data174" localSheetId="9">#REF!</definedName>
    <definedName name="data174" localSheetId="5">#REF!</definedName>
    <definedName name="data174">#REF!</definedName>
    <definedName name="data175" localSheetId="9">#REF!</definedName>
    <definedName name="data175" localSheetId="5">#REF!</definedName>
    <definedName name="data175">#REF!</definedName>
    <definedName name="data176" localSheetId="9">#REF!</definedName>
    <definedName name="data176" localSheetId="5">#REF!</definedName>
    <definedName name="data176">#REF!</definedName>
    <definedName name="data177" localSheetId="9">#REF!</definedName>
    <definedName name="data177" localSheetId="5">#REF!</definedName>
    <definedName name="data177">#REF!</definedName>
    <definedName name="data178" localSheetId="9">#REF!</definedName>
    <definedName name="data178" localSheetId="5">#REF!</definedName>
    <definedName name="data178">#REF!</definedName>
    <definedName name="data179" localSheetId="9">#REF!</definedName>
    <definedName name="data179" localSheetId="5">#REF!</definedName>
    <definedName name="data179">#REF!</definedName>
    <definedName name="data18" localSheetId="9">'[60]Received from Vaijayanti'!#REF!</definedName>
    <definedName name="data18" localSheetId="5">'[60]Received from Vaijayanti'!#REF!</definedName>
    <definedName name="data18">'[60]Received from Vaijayanti'!#REF!</definedName>
    <definedName name="data180" localSheetId="9">#REF!</definedName>
    <definedName name="data180" localSheetId="5">#REF!</definedName>
    <definedName name="data180">#REF!</definedName>
    <definedName name="Data181" localSheetId="9">#REF!</definedName>
    <definedName name="Data181" localSheetId="5">#REF!</definedName>
    <definedName name="Data181">#REF!</definedName>
    <definedName name="data19" localSheetId="9">'[60]Received from Vaijayanti'!#REF!</definedName>
    <definedName name="data19" localSheetId="5">'[60]Received from Vaijayanti'!#REF!</definedName>
    <definedName name="data19">'[60]Received from Vaijayanti'!#REF!</definedName>
    <definedName name="DATA2" localSheetId="9">#REF!</definedName>
    <definedName name="DATA2" localSheetId="5">#REF!</definedName>
    <definedName name="DATA2">#REF!</definedName>
    <definedName name="data20" localSheetId="9">'[60]Received from Vaijayanti'!#REF!</definedName>
    <definedName name="data20" localSheetId="5">'[60]Received from Vaijayanti'!#REF!</definedName>
    <definedName name="data20">'[60]Received from Vaijayanti'!#REF!</definedName>
    <definedName name="data21" localSheetId="9">'[60]Received from Vaijayanti'!#REF!</definedName>
    <definedName name="data21" localSheetId="5">'[60]Received from Vaijayanti'!#REF!</definedName>
    <definedName name="data21">'[60]Received from Vaijayanti'!#REF!</definedName>
    <definedName name="data22" localSheetId="9">'[60]Received from Vaijayanti'!#REF!</definedName>
    <definedName name="data22" localSheetId="5">'[60]Received from Vaijayanti'!#REF!</definedName>
    <definedName name="data22">'[60]Received from Vaijayanti'!#REF!</definedName>
    <definedName name="data23" localSheetId="9">'[60]Received from Vaijayanti'!#REF!</definedName>
    <definedName name="data23" localSheetId="5">'[60]Received from Vaijayanti'!#REF!</definedName>
    <definedName name="data23">'[60]Received from Vaijayanti'!#REF!</definedName>
    <definedName name="data24" localSheetId="9">'[60]Received from Vaijayanti'!#REF!</definedName>
    <definedName name="data24" localSheetId="5">'[60]Received from Vaijayanti'!#REF!</definedName>
    <definedName name="data24">'[60]Received from Vaijayanti'!#REF!</definedName>
    <definedName name="data25" localSheetId="9">'[60]Received from Vaijayanti'!#REF!</definedName>
    <definedName name="data25" localSheetId="5">'[60]Received from Vaijayanti'!#REF!</definedName>
    <definedName name="data25">'[60]Received from Vaijayanti'!#REF!</definedName>
    <definedName name="data26" localSheetId="9">'[60]Received from Vaijayanti'!#REF!</definedName>
    <definedName name="data26" localSheetId="5">'[60]Received from Vaijayanti'!#REF!</definedName>
    <definedName name="data26">'[60]Received from Vaijayanti'!#REF!</definedName>
    <definedName name="data27" localSheetId="9">'[60]Received from Vaijayanti'!#REF!</definedName>
    <definedName name="data27" localSheetId="5">'[60]Received from Vaijayanti'!#REF!</definedName>
    <definedName name="data27">'[60]Received from Vaijayanti'!#REF!</definedName>
    <definedName name="data28" localSheetId="9">'[60]Received from Vaijayanti'!#REF!</definedName>
    <definedName name="data28" localSheetId="5">'[60]Received from Vaijayanti'!#REF!</definedName>
    <definedName name="data28">'[60]Received from Vaijayanti'!#REF!</definedName>
    <definedName name="data29" localSheetId="9">'[60]Received from Vaijayanti'!#REF!</definedName>
    <definedName name="data29" localSheetId="5">'[60]Received from Vaijayanti'!#REF!</definedName>
    <definedName name="data29">'[60]Received from Vaijayanti'!#REF!</definedName>
    <definedName name="DATA3" localSheetId="9">#REF!</definedName>
    <definedName name="DATA3" localSheetId="5">#REF!</definedName>
    <definedName name="DATA3">#REF!</definedName>
    <definedName name="data30" localSheetId="9">'[60]Received from Vaijayanti'!#REF!</definedName>
    <definedName name="data30" localSheetId="5">'[60]Received from Vaijayanti'!#REF!</definedName>
    <definedName name="data30">'[60]Received from Vaijayanti'!#REF!</definedName>
    <definedName name="data31" localSheetId="9">'[60]Received from Vaijayanti'!#REF!</definedName>
    <definedName name="data31" localSheetId="5">'[60]Received from Vaijayanti'!#REF!</definedName>
    <definedName name="data31">'[60]Received from Vaijayanti'!#REF!</definedName>
    <definedName name="data32" localSheetId="9">'[58]Received from Vaijayanti'!#REF!</definedName>
    <definedName name="data32" localSheetId="5">'[58]Received from Vaijayanti'!#REF!</definedName>
    <definedName name="data32">'[58]Received from Vaijayanti'!#REF!</definedName>
    <definedName name="data33" localSheetId="9">'[58]Received from Vaijayanti'!#REF!</definedName>
    <definedName name="data33" localSheetId="5">'[58]Received from Vaijayanti'!#REF!</definedName>
    <definedName name="data33">'[58]Received from Vaijayanti'!#REF!</definedName>
    <definedName name="data34" localSheetId="9">'[58]Received from Vaijayanti'!#REF!</definedName>
    <definedName name="data34" localSheetId="5">'[58]Received from Vaijayanti'!#REF!</definedName>
    <definedName name="data34">'[58]Received from Vaijayanti'!#REF!</definedName>
    <definedName name="data35" localSheetId="9">'[58]Received from Vaijayanti'!#REF!</definedName>
    <definedName name="data35" localSheetId="5">'[58]Received from Vaijayanti'!#REF!</definedName>
    <definedName name="data35">'[58]Received from Vaijayanti'!#REF!</definedName>
    <definedName name="data36" localSheetId="9">'[58]Received from Vaijayanti'!#REF!</definedName>
    <definedName name="data36" localSheetId="5">'[58]Received from Vaijayanti'!#REF!</definedName>
    <definedName name="data36">'[58]Received from Vaijayanti'!#REF!</definedName>
    <definedName name="data37" localSheetId="9">'[58]Received from Vaijayanti'!#REF!</definedName>
    <definedName name="data37" localSheetId="5">'[58]Received from Vaijayanti'!#REF!</definedName>
    <definedName name="data37">'[58]Received from Vaijayanti'!#REF!</definedName>
    <definedName name="data38" localSheetId="9">'[58]Received from Vaijayanti'!#REF!</definedName>
    <definedName name="data38" localSheetId="5">'[58]Received from Vaijayanti'!#REF!</definedName>
    <definedName name="data38">'[58]Received from Vaijayanti'!#REF!</definedName>
    <definedName name="data39" localSheetId="9">'[58]Received from Vaijayanti'!#REF!</definedName>
    <definedName name="data39" localSheetId="5">'[58]Received from Vaijayanti'!#REF!</definedName>
    <definedName name="data39">'[58]Received from Vaijayanti'!#REF!</definedName>
    <definedName name="DATA4" localSheetId="9">#REF!</definedName>
    <definedName name="DATA4" localSheetId="5">#REF!</definedName>
    <definedName name="DATA4">#REF!</definedName>
    <definedName name="data40" localSheetId="9">'[58]Received from Vaijayanti'!#REF!</definedName>
    <definedName name="data40" localSheetId="5">'[58]Received from Vaijayanti'!#REF!</definedName>
    <definedName name="data40">'[58]Received from Vaijayanti'!#REF!</definedName>
    <definedName name="data41" localSheetId="9">'[58]Received from Vaijayanti'!#REF!</definedName>
    <definedName name="data41" localSheetId="5">'[58]Received from Vaijayanti'!#REF!</definedName>
    <definedName name="data41">'[58]Received from Vaijayanti'!#REF!</definedName>
    <definedName name="data42" localSheetId="9">'[58]Received from Vaijayanti'!#REF!</definedName>
    <definedName name="data42" localSheetId="5">'[58]Received from Vaijayanti'!#REF!</definedName>
    <definedName name="data42">'[58]Received from Vaijayanti'!#REF!</definedName>
    <definedName name="data43" localSheetId="9">'[58]Received from Vaijayanti'!#REF!</definedName>
    <definedName name="data43" localSheetId="5">'[58]Received from Vaijayanti'!#REF!</definedName>
    <definedName name="data43">'[58]Received from Vaijayanti'!#REF!</definedName>
    <definedName name="data44" localSheetId="9">'[58]Received from Vaijayanti'!#REF!</definedName>
    <definedName name="data44" localSheetId="5">'[58]Received from Vaijayanti'!#REF!</definedName>
    <definedName name="data44">'[58]Received from Vaijayanti'!#REF!</definedName>
    <definedName name="data45" localSheetId="9">'[58]Received from Vaijayanti'!#REF!</definedName>
    <definedName name="data45" localSheetId="5">'[58]Received from Vaijayanti'!#REF!</definedName>
    <definedName name="data45">'[58]Received from Vaijayanti'!#REF!</definedName>
    <definedName name="data46" localSheetId="9">'[58]Received from Vaijayanti'!#REF!</definedName>
    <definedName name="data46" localSheetId="5">'[58]Received from Vaijayanti'!#REF!</definedName>
    <definedName name="data46">'[58]Received from Vaijayanti'!#REF!</definedName>
    <definedName name="data47" localSheetId="9">'[58]Received from Vaijayanti'!#REF!</definedName>
    <definedName name="data47" localSheetId="5">'[58]Received from Vaijayanti'!#REF!</definedName>
    <definedName name="data47">'[58]Received from Vaijayanti'!#REF!</definedName>
    <definedName name="data48" localSheetId="9">'[58]Received from Vaijayanti'!#REF!</definedName>
    <definedName name="data48" localSheetId="5">'[58]Received from Vaijayanti'!#REF!</definedName>
    <definedName name="data48">'[58]Received from Vaijayanti'!#REF!</definedName>
    <definedName name="data49" localSheetId="9">'[58]Received from Vaijayanti'!#REF!</definedName>
    <definedName name="data49" localSheetId="5">'[58]Received from Vaijayanti'!#REF!</definedName>
    <definedName name="data49">'[58]Received from Vaijayanti'!#REF!</definedName>
    <definedName name="DATA5" localSheetId="9">#REF!</definedName>
    <definedName name="DATA5" localSheetId="5">#REF!</definedName>
    <definedName name="DATA5">#REF!</definedName>
    <definedName name="data50" localSheetId="9">'[58]Received from Vaijayanti'!#REF!</definedName>
    <definedName name="data50" localSheetId="5">'[58]Received from Vaijayanti'!#REF!</definedName>
    <definedName name="data50">'[58]Received from Vaijayanti'!#REF!</definedName>
    <definedName name="data51" localSheetId="9">'[58]Received from Vaijayanti'!#REF!</definedName>
    <definedName name="data51" localSheetId="5">'[58]Received from Vaijayanti'!#REF!</definedName>
    <definedName name="data51">'[58]Received from Vaijayanti'!#REF!</definedName>
    <definedName name="data52" localSheetId="9">'[58]Received from Vaijayanti'!#REF!</definedName>
    <definedName name="data52" localSheetId="5">'[58]Received from Vaijayanti'!#REF!</definedName>
    <definedName name="data52">'[58]Received from Vaijayanti'!#REF!</definedName>
    <definedName name="data53" localSheetId="9">'[58]Received from Vaijayanti'!#REF!</definedName>
    <definedName name="data53" localSheetId="5">'[58]Received from Vaijayanti'!#REF!</definedName>
    <definedName name="data53">'[58]Received from Vaijayanti'!#REF!</definedName>
    <definedName name="data54" localSheetId="9">'[58]Received from Vaijayanti'!#REF!</definedName>
    <definedName name="data54" localSheetId="5">'[58]Received from Vaijayanti'!#REF!</definedName>
    <definedName name="data54">'[58]Received from Vaijayanti'!#REF!</definedName>
    <definedName name="data55" localSheetId="9">'[58]Received from Vaijayanti'!#REF!</definedName>
    <definedName name="data55" localSheetId="5">'[58]Received from Vaijayanti'!#REF!</definedName>
    <definedName name="data55">'[58]Received from Vaijayanti'!#REF!</definedName>
    <definedName name="data56" localSheetId="9">'[58]Received from Vaijayanti'!#REF!</definedName>
    <definedName name="data56" localSheetId="5">'[58]Received from Vaijayanti'!#REF!</definedName>
    <definedName name="data56">'[58]Received from Vaijayanti'!#REF!</definedName>
    <definedName name="data57" localSheetId="9">'[58]Received from Vaijayanti'!#REF!</definedName>
    <definedName name="data57" localSheetId="5">'[58]Received from Vaijayanti'!#REF!</definedName>
    <definedName name="data57">'[58]Received from Vaijayanti'!#REF!</definedName>
    <definedName name="data58" localSheetId="9">'[58]Received from Vaijayanti'!#REF!</definedName>
    <definedName name="data58" localSheetId="5">'[58]Received from Vaijayanti'!#REF!</definedName>
    <definedName name="data58">'[58]Received from Vaijayanti'!#REF!</definedName>
    <definedName name="data59" localSheetId="9">'[58]Received from Vaijayanti'!#REF!</definedName>
    <definedName name="data59" localSheetId="5">'[58]Received from Vaijayanti'!#REF!</definedName>
    <definedName name="data59">'[58]Received from Vaijayanti'!#REF!</definedName>
    <definedName name="DATA6" localSheetId="9">#REF!</definedName>
    <definedName name="DATA6" localSheetId="5">#REF!</definedName>
    <definedName name="DATA6">#REF!</definedName>
    <definedName name="data60" localSheetId="9">'[58]Received from Vaijayanti'!#REF!</definedName>
    <definedName name="data60" localSheetId="5">'[58]Received from Vaijayanti'!#REF!</definedName>
    <definedName name="data60">'[58]Received from Vaijayanti'!#REF!</definedName>
    <definedName name="data61" localSheetId="9">'[58]Received from Vaijayanti'!#REF!</definedName>
    <definedName name="data61" localSheetId="5">'[58]Received from Vaijayanti'!#REF!</definedName>
    <definedName name="data61">'[58]Received from Vaijayanti'!#REF!</definedName>
    <definedName name="data62" localSheetId="9">'[58]Received from Vaijayanti'!#REF!</definedName>
    <definedName name="data62" localSheetId="5">'[58]Received from Vaijayanti'!#REF!</definedName>
    <definedName name="data62">'[58]Received from Vaijayanti'!#REF!</definedName>
    <definedName name="data63" localSheetId="9">'[58]Received from Vaijayanti'!#REF!</definedName>
    <definedName name="data63" localSheetId="5">'[58]Received from Vaijayanti'!#REF!</definedName>
    <definedName name="data63">'[58]Received from Vaijayanti'!#REF!</definedName>
    <definedName name="data64" localSheetId="9">'[58]Received from Vaijayanti'!#REF!</definedName>
    <definedName name="data64" localSheetId="5">'[58]Received from Vaijayanti'!#REF!</definedName>
    <definedName name="data64">'[58]Received from Vaijayanti'!#REF!</definedName>
    <definedName name="data65" localSheetId="9">'[58]Received from Vaijayanti'!#REF!</definedName>
    <definedName name="data65" localSheetId="5">'[58]Received from Vaijayanti'!#REF!</definedName>
    <definedName name="data65">'[58]Received from Vaijayanti'!#REF!</definedName>
    <definedName name="data66" localSheetId="9">'[58]Received from Vaijayanti'!#REF!</definedName>
    <definedName name="data66" localSheetId="5">'[58]Received from Vaijayanti'!#REF!</definedName>
    <definedName name="data66">'[58]Received from Vaijayanti'!#REF!</definedName>
    <definedName name="data67" localSheetId="9">'[58]Received from Vaijayanti'!#REF!</definedName>
    <definedName name="data67" localSheetId="5">'[58]Received from Vaijayanti'!#REF!</definedName>
    <definedName name="data67">'[58]Received from Vaijayanti'!#REF!</definedName>
    <definedName name="data68" localSheetId="9">'[58]Received from Vaijayanti'!#REF!</definedName>
    <definedName name="data68" localSheetId="5">'[58]Received from Vaijayanti'!#REF!</definedName>
    <definedName name="data68">'[58]Received from Vaijayanti'!#REF!</definedName>
    <definedName name="data69" localSheetId="9">'[58]Received from Vaijayanti'!#REF!</definedName>
    <definedName name="data69" localSheetId="5">'[58]Received from Vaijayanti'!#REF!</definedName>
    <definedName name="data69">'[58]Received from Vaijayanti'!#REF!</definedName>
    <definedName name="data7" localSheetId="9">'[58]Received from Vaijayanti'!#REF!</definedName>
    <definedName name="data7" localSheetId="5">'[58]Received from Vaijayanti'!#REF!</definedName>
    <definedName name="data7">'[58]Received from Vaijayanti'!#REF!</definedName>
    <definedName name="data70" localSheetId="9">'[58]Received from Vaijayanti'!#REF!</definedName>
    <definedName name="data70" localSheetId="5">'[58]Received from Vaijayanti'!#REF!</definedName>
    <definedName name="data70">'[58]Received from Vaijayanti'!#REF!</definedName>
    <definedName name="data71" localSheetId="9">'[58]Received from Vaijayanti'!#REF!</definedName>
    <definedName name="data71" localSheetId="5">'[58]Received from Vaijayanti'!#REF!</definedName>
    <definedName name="data71">'[58]Received from Vaijayanti'!#REF!</definedName>
    <definedName name="data72" localSheetId="9">'[58]Received from Vaijayanti'!#REF!</definedName>
    <definedName name="data72" localSheetId="5">'[58]Received from Vaijayanti'!#REF!</definedName>
    <definedName name="data72">'[58]Received from Vaijayanti'!#REF!</definedName>
    <definedName name="data73" localSheetId="9">'[58]Received from Vaijayanti'!#REF!</definedName>
    <definedName name="data73" localSheetId="5">'[58]Received from Vaijayanti'!#REF!</definedName>
    <definedName name="data73">'[58]Received from Vaijayanti'!#REF!</definedName>
    <definedName name="data74" localSheetId="9">'[58]Received from Vaijayanti'!#REF!</definedName>
    <definedName name="data74" localSheetId="5">'[58]Received from Vaijayanti'!#REF!</definedName>
    <definedName name="data74">'[58]Received from Vaijayanti'!#REF!</definedName>
    <definedName name="data75" localSheetId="9">'[58]Received from Vaijayanti'!#REF!</definedName>
    <definedName name="data75" localSheetId="5">'[58]Received from Vaijayanti'!#REF!</definedName>
    <definedName name="data75">'[58]Received from Vaijayanti'!#REF!</definedName>
    <definedName name="data76" localSheetId="9">'[58]Received from Vaijayanti'!#REF!</definedName>
    <definedName name="data76" localSheetId="5">'[58]Received from Vaijayanti'!#REF!</definedName>
    <definedName name="data76">'[58]Received from Vaijayanti'!#REF!</definedName>
    <definedName name="data77" localSheetId="9">'[58]Received from Vaijayanti'!#REF!</definedName>
    <definedName name="data77" localSheetId="5">'[58]Received from Vaijayanti'!#REF!</definedName>
    <definedName name="data77">'[58]Received from Vaijayanti'!#REF!</definedName>
    <definedName name="data78" localSheetId="9">'[58]Received from Vaijayanti'!#REF!</definedName>
    <definedName name="data78" localSheetId="5">'[58]Received from Vaijayanti'!#REF!</definedName>
    <definedName name="data78">'[58]Received from Vaijayanti'!#REF!</definedName>
    <definedName name="data79" localSheetId="9">'[58]Received from Vaijayanti'!#REF!</definedName>
    <definedName name="data79" localSheetId="5">'[58]Received from Vaijayanti'!#REF!</definedName>
    <definedName name="data79">'[58]Received from Vaijayanti'!#REF!</definedName>
    <definedName name="data8" localSheetId="9">'[58]Received from Vaijayanti'!#REF!</definedName>
    <definedName name="data8" localSheetId="5">'[58]Received from Vaijayanti'!#REF!</definedName>
    <definedName name="data8">'[58]Received from Vaijayanti'!#REF!</definedName>
    <definedName name="data80" localSheetId="9">'[58]Received from Vaijayanti'!#REF!</definedName>
    <definedName name="data80" localSheetId="5">'[58]Received from Vaijayanti'!#REF!</definedName>
    <definedName name="data80">'[58]Received from Vaijayanti'!#REF!</definedName>
    <definedName name="data81" localSheetId="9">'[58]Received from Vaijayanti'!#REF!</definedName>
    <definedName name="data81" localSheetId="5">'[58]Received from Vaijayanti'!#REF!</definedName>
    <definedName name="data81">'[58]Received from Vaijayanti'!#REF!</definedName>
    <definedName name="data82" localSheetId="9">'[58]Received from Vaijayanti'!#REF!</definedName>
    <definedName name="data82" localSheetId="5">'[58]Received from Vaijayanti'!#REF!</definedName>
    <definedName name="data82">'[58]Received from Vaijayanti'!#REF!</definedName>
    <definedName name="data83" localSheetId="9">'[58]Received from Vaijayanti'!#REF!</definedName>
    <definedName name="data83" localSheetId="5">'[58]Received from Vaijayanti'!#REF!</definedName>
    <definedName name="data83">'[58]Received from Vaijayanti'!#REF!</definedName>
    <definedName name="data84" localSheetId="9">'[58]Received from Vaijayanti'!#REF!</definedName>
    <definedName name="data84" localSheetId="5">'[58]Received from Vaijayanti'!#REF!</definedName>
    <definedName name="data84">'[58]Received from Vaijayanti'!#REF!</definedName>
    <definedName name="data85" localSheetId="9">'[58]Received from Vaijayanti'!#REF!</definedName>
    <definedName name="data85" localSheetId="5">'[58]Received from Vaijayanti'!#REF!</definedName>
    <definedName name="data85">'[58]Received from Vaijayanti'!#REF!</definedName>
    <definedName name="data86" localSheetId="9">'[58]Received from Vaijayanti'!#REF!</definedName>
    <definedName name="data86" localSheetId="5">'[58]Received from Vaijayanti'!#REF!</definedName>
    <definedName name="data86">'[58]Received from Vaijayanti'!#REF!</definedName>
    <definedName name="data87" localSheetId="9">'[58]Received from Vaijayanti'!#REF!</definedName>
    <definedName name="data87" localSheetId="5">'[58]Received from Vaijayanti'!#REF!</definedName>
    <definedName name="data87">'[58]Received from Vaijayanti'!#REF!</definedName>
    <definedName name="data88" localSheetId="9">'[58]Received from Vaijayanti'!#REF!</definedName>
    <definedName name="data88" localSheetId="5">'[58]Received from Vaijayanti'!#REF!</definedName>
    <definedName name="data88">'[58]Received from Vaijayanti'!#REF!</definedName>
    <definedName name="data89" localSheetId="9">'[58]Received from Vaijayanti'!#REF!</definedName>
    <definedName name="data89" localSheetId="5">'[58]Received from Vaijayanti'!#REF!</definedName>
    <definedName name="data89">'[58]Received from Vaijayanti'!#REF!</definedName>
    <definedName name="data9" localSheetId="9">'[58]Received from Vaijayanti'!#REF!</definedName>
    <definedName name="data9" localSheetId="5">'[58]Received from Vaijayanti'!#REF!</definedName>
    <definedName name="data9">'[58]Received from Vaijayanti'!#REF!</definedName>
    <definedName name="data90" localSheetId="9">'[58]Received from Vaijayanti'!#REF!</definedName>
    <definedName name="data90" localSheetId="5">'[58]Received from Vaijayanti'!#REF!</definedName>
    <definedName name="data90">'[58]Received from Vaijayanti'!#REF!</definedName>
    <definedName name="data91" localSheetId="9">'[58]Received from Vaijayanti'!#REF!</definedName>
    <definedName name="data91" localSheetId="5">'[58]Received from Vaijayanti'!#REF!</definedName>
    <definedName name="data91">'[58]Received from Vaijayanti'!#REF!</definedName>
    <definedName name="data92" localSheetId="9">'[58]Received from Vaijayanti'!#REF!</definedName>
    <definedName name="data92" localSheetId="5">'[58]Received from Vaijayanti'!#REF!</definedName>
    <definedName name="data92">'[58]Received from Vaijayanti'!#REF!</definedName>
    <definedName name="data93" localSheetId="9">'[58]Received from Vaijayanti'!#REF!</definedName>
    <definedName name="data93" localSheetId="5">'[58]Received from Vaijayanti'!#REF!</definedName>
    <definedName name="data93">'[58]Received from Vaijayanti'!#REF!</definedName>
    <definedName name="data94" localSheetId="9">'[58]Received from Vaijayanti'!#REF!</definedName>
    <definedName name="data94" localSheetId="5">'[58]Received from Vaijayanti'!#REF!</definedName>
    <definedName name="data94">'[58]Received from Vaijayanti'!#REF!</definedName>
    <definedName name="data95" localSheetId="9">'[58]Received from Vaijayanti'!#REF!</definedName>
    <definedName name="data95" localSheetId="5">'[58]Received from Vaijayanti'!#REF!</definedName>
    <definedName name="data95">'[58]Received from Vaijayanti'!#REF!</definedName>
    <definedName name="data96" localSheetId="9">'[58]Received from Vaijayanti'!#REF!</definedName>
    <definedName name="data96" localSheetId="5">'[58]Received from Vaijayanti'!#REF!</definedName>
    <definedName name="data96">'[58]Received from Vaijayanti'!#REF!</definedName>
    <definedName name="data97" localSheetId="9">'[58]Received from Vaijayanti'!#REF!</definedName>
    <definedName name="data97" localSheetId="5">'[58]Received from Vaijayanti'!#REF!</definedName>
    <definedName name="data97">'[58]Received from Vaijayanti'!#REF!</definedName>
    <definedName name="data98" localSheetId="9">'[58]Received from Vaijayanti'!#REF!</definedName>
    <definedName name="data98" localSheetId="5">'[58]Received from Vaijayanti'!#REF!</definedName>
    <definedName name="data98">'[58]Received from Vaijayanti'!#REF!</definedName>
    <definedName name="data99" localSheetId="9">'[58]Received from Vaijayanti'!#REF!</definedName>
    <definedName name="data99" localSheetId="5">'[58]Received from Vaijayanti'!#REF!</definedName>
    <definedName name="data99">'[58]Received from Vaijayanti'!#REF!</definedName>
    <definedName name="_xlnm.Database" localSheetId="9">#REF!</definedName>
    <definedName name="_xlnm.Database" localSheetId="5">#REF!</definedName>
    <definedName name="_xlnm.Database">#REF!</definedName>
    <definedName name="date" localSheetId="5">#REF!</definedName>
    <definedName name="date">[61]Master!$B$3</definedName>
    <definedName name="date_table">[11]wcvalues!$AB$2:$AC$26</definedName>
    <definedName name="DB" localSheetId="9">#REF!</definedName>
    <definedName name="DB" localSheetId="5">#REF!</definedName>
    <definedName name="DB">#REF!</definedName>
    <definedName name="dbase" localSheetId="9">'[62]R&amp;E'!#REF!</definedName>
    <definedName name="dbase" localSheetId="5">'[62]R&amp;E'!#REF!</definedName>
    <definedName name="dbase">'[62]R&amp;E'!#REF!</definedName>
    <definedName name="dbaseexp" localSheetId="9">'[62]R&amp;E'!#REF!</definedName>
    <definedName name="dbaseexp" localSheetId="5">'[62]R&amp;E'!#REF!</definedName>
    <definedName name="dbaseexp">'[62]R&amp;E'!#REF!</definedName>
    <definedName name="DBLastYear" localSheetId="9">#REF!</definedName>
    <definedName name="DBLastYear" localSheetId="5">#REF!</definedName>
    <definedName name="DBLastYear">#REF!</definedName>
    <definedName name="Decimal" localSheetId="5">[56]Master!$C$21</definedName>
    <definedName name="Decimal">[56]Master!$C$21</definedName>
    <definedName name="Delivery">[26]Delivery!$C$1:$N$48</definedName>
    <definedName name="Den">[63]Master!$C$9</definedName>
    <definedName name="dep_pm" localSheetId="9">#REF!</definedName>
    <definedName name="dep_pm" localSheetId="5">#REF!</definedName>
    <definedName name="dep_pm">#REF!</definedName>
    <definedName name="Department" localSheetId="9">#REF!</definedName>
    <definedName name="Department" localSheetId="5">#REF!</definedName>
    <definedName name="Department">#REF!</definedName>
    <definedName name="depcom_pa" localSheetId="9">#REF!</definedName>
    <definedName name="depcom_pa" localSheetId="5">#REF!</definedName>
    <definedName name="depcom_pa">#REF!</definedName>
    <definedName name="Depr_Amort" localSheetId="5">#REF!</definedName>
    <definedName name="Depr_Amort">#REF!</definedName>
    <definedName name="Deprec">'[11]Capex,Depr,&amp; JV'!$C$10:$I$42</definedName>
    <definedName name="Depreciation" localSheetId="1" hidden="1">{"'Act-Fcst Summary'!$A$1:$L$59","'Act-Fcst Summary'!$M$5:$N$5"}</definedName>
    <definedName name="Depreciation" localSheetId="6" hidden="1">{"'Act-Fcst Summary'!$A$1:$L$59","'Act-Fcst Summary'!$M$5:$N$5"}</definedName>
    <definedName name="Depreciation" localSheetId="10" hidden="1">{"'Act-Fcst Summary'!$A$1:$L$59","'Act-Fcst Summary'!$M$5:$N$5"}</definedName>
    <definedName name="Depreciation" localSheetId="12" hidden="1">{"'Act-Fcst Summary'!$A$1:$L$59","'Act-Fcst Summary'!$M$5:$N$5"}</definedName>
    <definedName name="Depreciation" localSheetId="4" hidden="1">{"'Act-Fcst Summary'!$A$1:$L$59","'Act-Fcst Summary'!$M$5:$N$5"}</definedName>
    <definedName name="Depreciation" localSheetId="9" hidden="1">{"'Act-Fcst Summary'!$A$1:$L$59","'Act-Fcst Summary'!$M$5:$N$5"}</definedName>
    <definedName name="Depreciation" localSheetId="5" hidden="1">{"'Act-Fcst Summary'!$A$1:$L$59","'Act-Fcst Summary'!$M$5:$N$5"}</definedName>
    <definedName name="Depreciation" localSheetId="3" hidden="1">{"'Act-Fcst Summary'!$A$1:$L$59","'Act-Fcst Summary'!$M$5:$N$5"}</definedName>
    <definedName name="Depreciation" localSheetId="11" hidden="1">{"'Act-Fcst Summary'!$A$1:$L$59","'Act-Fcst Summary'!$M$5:$N$5"}</definedName>
    <definedName name="Depreciation" localSheetId="13" hidden="1">{"'Act-Fcst Summary'!$A$1:$L$59","'Act-Fcst Summary'!$M$5:$N$5"}</definedName>
    <definedName name="Depreciation" hidden="1">{"'Act-Fcst Summary'!$A$1:$L$59","'Act-Fcst Summary'!$M$5:$N$5"}</definedName>
    <definedName name="depsch_pa" localSheetId="9">#REF!</definedName>
    <definedName name="depsch_pa" localSheetId="5">#REF!</definedName>
    <definedName name="depsch_pa">#REF!</definedName>
    <definedName name="Deptt" localSheetId="9">#REF!</definedName>
    <definedName name="Deptt" localSheetId="5">#REF!</definedName>
    <definedName name="Deptt">#REF!</definedName>
    <definedName name="depveh_pa" localSheetId="5">#REF!</definedName>
    <definedName name="depveh_pa">#REF!</definedName>
    <definedName name="dfgrrwer" localSheetId="1">MATCH(0.01,End_Bal,-1)+1</definedName>
    <definedName name="dfgrrwer" localSheetId="6">MATCH(0.01,End_Bal,-1)+1</definedName>
    <definedName name="dfgrrwer" localSheetId="10">MATCH(0.01,End_Bal,-1)+1</definedName>
    <definedName name="dfgrrwer" localSheetId="12">MATCH(0.01,End_Bal,-1)+1</definedName>
    <definedName name="dfgrrwer" localSheetId="4">MATCH(0.01,End_Bal,-1)+1</definedName>
    <definedName name="dfgrrwer" localSheetId="9">MATCH(0.01,End_Bal,-1)+1</definedName>
    <definedName name="dfgrrwer" localSheetId="5">MATCH(0.01,End_Bal,-1)+1</definedName>
    <definedName name="dfgrrwer" localSheetId="3">MATCH(0.01,End_Bal,-1)+1</definedName>
    <definedName name="dfgrrwer" localSheetId="11">MATCH(0.01,End_Bal,-1)+1</definedName>
    <definedName name="dfgrrwer" localSheetId="13">MATCH(0.01,End_Bal,-1)+1</definedName>
    <definedName name="dfgrrwer">MATCH(0.01,End_Bal,-1)+1</definedName>
    <definedName name="dflt2" localSheetId="5">'[64]Customize Your Statement'!$G$21</definedName>
    <definedName name="dflt2">'[64]Customize Your Statement'!$G$21</definedName>
    <definedName name="Diff" localSheetId="9">#REF!</definedName>
    <definedName name="Diff" localSheetId="5">#REF!</definedName>
    <definedName name="Diff">#REF!</definedName>
    <definedName name="direct" localSheetId="5">[65]employees!$H$1:$H$65536</definedName>
    <definedName name="direct">[66]employees!$H$1:$H$65536</definedName>
    <definedName name="disp2002">[11]Disposals!$B$49:$Z$55</definedName>
    <definedName name="display_area_2" localSheetId="9">#REF!</definedName>
    <definedName name="display_area_2" localSheetId="5">#REF!</definedName>
    <definedName name="display_area_2">#REF!</definedName>
    <definedName name="Disposals">[11]Disposals!$C$10:$I$46</definedName>
    <definedName name="Div">"$"</definedName>
    <definedName name="Div_12">[49]Index!$C$2</definedName>
    <definedName name="Div_13">[49]Index!$C$2</definedName>
    <definedName name="Div_14">[49]Index!$C$2</definedName>
    <definedName name="Div_17">[50]Index!$C$2</definedName>
    <definedName name="Div_18">[50]Index!$C$2</definedName>
    <definedName name="Div_20">[49]Index!$C$2</definedName>
    <definedName name="Div_24">[49]Index!$C$2</definedName>
    <definedName name="Div_25">[49]Index!$C$2</definedName>
    <definedName name="Div_26">[49]Index!$C$2</definedName>
    <definedName name="Div_27">[49]Index!$C$2</definedName>
    <definedName name="Div_32">[49]Index!$C$2</definedName>
    <definedName name="Div_33">[49]Index!$C$2</definedName>
    <definedName name="Div_34">[49]Index!$C$2</definedName>
    <definedName name="Div_40">[49]Index!$C$2</definedName>
    <definedName name="Div_41">[49]Index!$C$2</definedName>
    <definedName name="Div_46">[49]Index!$C$2</definedName>
    <definedName name="Div_47">[49]Index!$C$2</definedName>
    <definedName name="Div_48">[49]Index!$C$2</definedName>
    <definedName name="Div_50">[49]Index!$C$2</definedName>
    <definedName name="Div_51">[49]Index!$C$2</definedName>
    <definedName name="Div_52">[49]Index!$C$2</definedName>
    <definedName name="Div_53">[49]Index!$C$2</definedName>
    <definedName name="Div_54">[49]Index!$C$2</definedName>
    <definedName name="Div_55">[49]Index!$C$2</definedName>
    <definedName name="Div_56">[49]Index!$C$2</definedName>
    <definedName name="Div_57">[49]Index!$C$2</definedName>
    <definedName name="Div_58">[49]Index!$C$2</definedName>
    <definedName name="Div_59">[49]Index!$C$2</definedName>
    <definedName name="Div_6">[49]Index!$C$2</definedName>
    <definedName name="Div_60">[49]Index!$C$2</definedName>
    <definedName name="Div_61">[49]Index!$C$2</definedName>
    <definedName name="dollars" localSheetId="9">#REF!</definedName>
    <definedName name="dollars" localSheetId="5">#REF!</definedName>
    <definedName name="dollars">#REF!</definedName>
    <definedName name="dollars1" localSheetId="9">[67]EBU!#REF!</definedName>
    <definedName name="dollars1" localSheetId="5">[67]EBU!#REF!</definedName>
    <definedName name="dollars1">[67]EBU!#REF!</definedName>
    <definedName name="dollars2" localSheetId="9">[68]EBU!#REF!</definedName>
    <definedName name="dollars2" localSheetId="5">[68]EBU!#REF!</definedName>
    <definedName name="dollars2">[68]EBU!#REF!</definedName>
    <definedName name="dollars3" localSheetId="5">[68]EBU!#REF!</definedName>
    <definedName name="dollars3">[68]EBU!#REF!</definedName>
    <definedName name="dollars4" localSheetId="5">[68]EBU!#REF!</definedName>
    <definedName name="dollars4">[68]EBU!#REF!</definedName>
    <definedName name="DOP" localSheetId="5">[44]Master!$E$10</definedName>
    <definedName name="DOP">[44]Master!$E$10</definedName>
    <definedName name="DR" localSheetId="9">'[47]28 Mar 06'!#REF!</definedName>
    <definedName name="DR" localSheetId="5">'[47]28 Mar 06'!#REF!</definedName>
    <definedName name="DR">'[47]28 Mar 06'!#REF!</definedName>
    <definedName name="ds" localSheetId="9">#REF!</definedName>
    <definedName name="ds" localSheetId="5">#REF!</definedName>
    <definedName name="ds">#REF!</definedName>
    <definedName name="dsdsd" localSheetId="9">#REF!</definedName>
    <definedName name="dsdsd" localSheetId="5">#REF!</definedName>
    <definedName name="dsdsd">#REF!</definedName>
    <definedName name="dt">37711</definedName>
    <definedName name="dwcdjwd">#N/A</definedName>
    <definedName name="e" localSheetId="5">#REF!</definedName>
    <definedName name="E">[69]F_1!$C$34</definedName>
    <definedName name="EA_P_26__1999___1" localSheetId="9">#REF!</definedName>
    <definedName name="EA_P_26__1999___1" localSheetId="5">#REF!</definedName>
    <definedName name="EA_P_26__1999___1">#REF!</definedName>
    <definedName name="East2005">'[17]EA P&amp;L-L'!$G$110:$AQ$142</definedName>
    <definedName name="East2005QTD">'[17]EA P&amp;L-L'!$G$398:$AQ$430</definedName>
    <definedName name="East2005YTD">'[17]EA P&amp;L-L'!$G$254:$AQ$286</definedName>
    <definedName name="East2006">'[17]EA P&amp;L-L'!$G$74:$AQ$106</definedName>
    <definedName name="East2006QTD">'[17]EA P&amp;L-L'!$G$362:$AQ$394</definedName>
    <definedName name="East2006YTD">'[17]EA P&amp;L-L'!$G$218:$AQ$250</definedName>
    <definedName name="East2007">'[17]EA P&amp;L-L'!$G$2:$AQ$34</definedName>
    <definedName name="East2007AOP">'[17]EA P&amp;L-L'!$G$38:$AQ$70</definedName>
    <definedName name="East2007QTD">'[17]EA P&amp;L-L'!$G$290:$AQ$322</definedName>
    <definedName name="East2007QTDAOP">'[17]EA P&amp;L-L'!$G$326:$AQ$358</definedName>
    <definedName name="East2007YTD">'[17]EA P&amp;L-L'!$G$146:$AQ$178</definedName>
    <definedName name="East2007YTDAOP">'[17]EA P&amp;L-L'!$G$182:$AQ$214</definedName>
    <definedName name="East2008">'[17]EA P&amp;L-L'!$G$542:$AQ$574</definedName>
    <definedName name="East2008AOP">'[17]EA P&amp;L-L'!$G$434:$AQ$466</definedName>
    <definedName name="East2008QTD">'[17]EA P&amp;L-L'!$G$578:$AQ$610</definedName>
    <definedName name="East2008QTDAOP">'[17]EA P&amp;L-L'!$G$470:$AQ$502</definedName>
    <definedName name="East2008YTD">'[17]EA P&amp;L-L'!$G$614:$AQ$646</definedName>
    <definedName name="East2008YTDAOP">'[17]EA P&amp;L-L'!$G$506:$AQ$538</definedName>
    <definedName name="edlwn">#N/A</definedName>
    <definedName name="ee">'[70]fig to words'!$G$1:$G$12</definedName>
    <definedName name="end" localSheetId="5">#REF!</definedName>
    <definedName name="end">[36]Master!$C$4</definedName>
    <definedName name="End_Bal">'[71]Amortization Table'!$I$17:$I$376</definedName>
    <definedName name="end_date">'[11]Capex,Depr,&amp; JV'!$C$4</definedName>
    <definedName name="ENG_CM" localSheetId="9">#REF!</definedName>
    <definedName name="ENG_CM" localSheetId="5">#REF!</definedName>
    <definedName name="ENG_CM">#REF!</definedName>
    <definedName name="entamt" localSheetId="9">IF(#REF!&lt;#REF!,#REF!/12,IF(AND(#REF!&gt;(#REF!-1),#REF!&lt;(#REF!+1)),(#REF!/12)/(#REF!-#REF!+1)*(#REF!-#REF!+1),0))</definedName>
    <definedName name="entamt" localSheetId="5">IF(#REF!&lt;#REF!,#REF!/12,IF(AND(#REF!&gt;(#REF!-1),#REF!&lt;(#REF!+1)),(#REF!/12)/(#REF!-#REF!+1)*(#REF!-#REF!+1),0))</definedName>
    <definedName name="entamt">IF(#REF!&lt;#REF!,#REF!/12,IF(AND(#REF!&gt;(#REF!-1),#REF!&lt;(#REF!+1)),(#REF!/12)/(#REF!-#REF!+1)*(#REF!-#REF!+1),0))</definedName>
    <definedName name="Entity" localSheetId="9">#REF!</definedName>
    <definedName name="Entity" localSheetId="5">#REF!</definedName>
    <definedName name="Entity">#REF!</definedName>
    <definedName name="Ersteller_Ist" localSheetId="9">#REF!</definedName>
    <definedName name="Ersteller_Ist" localSheetId="5">#REF!</definedName>
    <definedName name="Ersteller_Ist">#REF!</definedName>
    <definedName name="Ersteller_Plan" localSheetId="9">#REF!</definedName>
    <definedName name="Ersteller_Plan" localSheetId="5">#REF!</definedName>
    <definedName name="Ersteller_Plan">#REF!</definedName>
    <definedName name="ethrthrthtyj" localSheetId="1">IF(Loan_Amount*Interest_Rate*Loan_Years*Loan_Start&gt;0,1,0)</definedName>
    <definedName name="ethrthrthtyj" localSheetId="6">IF(Loan_Amount*Interest_Rate*Loan_Years*Loan_Start&gt;0,1,0)</definedName>
    <definedName name="ethrthrthtyj" localSheetId="10">IF(Loan_Amount*Interest_Rate*Loan_Years*Loan_Start&gt;0,1,0)</definedName>
    <definedName name="ethrthrthtyj" localSheetId="12">IF(Loan_Amount*Interest_Rate*Loan_Years*Loan_Start&gt;0,1,0)</definedName>
    <definedName name="ethrthrthtyj" localSheetId="4">IF(Loan_Amount*Interest_Rate*Loan_Years*Loan_Start&gt;0,1,0)</definedName>
    <definedName name="ethrthrthtyj" localSheetId="9">IF(Loan_Amount*Interest_Rate*Loan_Years*Loan_Start&gt;0,1,0)</definedName>
    <definedName name="ethrthrthtyj" localSheetId="5">IF(Loan_Amount*Interest_Rate*Loan_Years*Loan_Start&gt;0,1,0)</definedName>
    <definedName name="ethrthrthtyj" localSheetId="3">IF(Loan_Amount*Interest_Rate*Loan_Years*Loan_Start&gt;0,1,0)</definedName>
    <definedName name="ethrthrthtyj" localSheetId="11">IF(Loan_Amount*Interest_Rate*Loan_Years*Loan_Start&gt;0,1,0)</definedName>
    <definedName name="ethrthrthtyj" localSheetId="13">IF(Loan_Amount*Interest_Rate*Loan_Years*Loan_Start&gt;0,1,0)</definedName>
    <definedName name="ethrthrthtyj">IF(Loan_Amount*Interest_Rate*Loan_Years*Loan_Start&gt;0,1,0)</definedName>
    <definedName name="ex" localSheetId="9">[72]Master!#REF!</definedName>
    <definedName name="ex" localSheetId="5">[72]Master!#REF!</definedName>
    <definedName name="ex">[72]Master!#REF!</definedName>
    <definedName name="Excel_BuiltIn__FilterDatabase_1_1" localSheetId="9">#REF!</definedName>
    <definedName name="Excel_BuiltIn__FilterDatabase_1_1" localSheetId="5">#REF!</definedName>
    <definedName name="Excel_BuiltIn__FilterDatabase_1_1">#REF!</definedName>
    <definedName name="Excel_BuiltIn__FilterDatabase_19" localSheetId="9">#REF!</definedName>
    <definedName name="Excel_BuiltIn__FilterDatabase_19" localSheetId="5">#REF!</definedName>
    <definedName name="Excel_BuiltIn__FilterDatabase_19">#REF!</definedName>
    <definedName name="Excel_BuiltIn__FilterDatabase_2_1" localSheetId="9">#REF!</definedName>
    <definedName name="Excel_BuiltIn__FilterDatabase_2_1" localSheetId="5">#REF!</definedName>
    <definedName name="Excel_BuiltIn__FilterDatabase_2_1">#REF!</definedName>
    <definedName name="Excel_BuiltIn_Database" localSheetId="5">#REF!</definedName>
    <definedName name="Excel_BuiltIn_Database">#REF!</definedName>
    <definedName name="Excel_BuiltIn_Database_0" localSheetId="9">#REF!</definedName>
    <definedName name="Excel_BuiltIn_Database_0" localSheetId="5">#REF!</definedName>
    <definedName name="Excel_BuiltIn_Database_0">#REF!</definedName>
    <definedName name="Excel_BuiltIn_Print_Area_11" localSheetId="9">#REF!</definedName>
    <definedName name="Excel_BuiltIn_Print_Area_11" localSheetId="5">#REF!</definedName>
    <definedName name="Excel_BuiltIn_Print_Area_11">#REF!</definedName>
    <definedName name="Excel_BuiltIn_Print_Area_2" localSheetId="9">#REF!</definedName>
    <definedName name="Excel_BuiltIn_Print_Area_2" localSheetId="5">#REF!</definedName>
    <definedName name="Excel_BuiltIn_Print_Area_2">#REF!</definedName>
    <definedName name="Excel_BuiltIn_Print_Area_3" localSheetId="9">#REF!</definedName>
    <definedName name="Excel_BuiltIn_Print_Area_3" localSheetId="5">#REF!</definedName>
    <definedName name="Excel_BuiltIn_Print_Area_3">#REF!</definedName>
    <definedName name="Excel_BuiltIn_Print_Area_4" localSheetId="9">#REF!</definedName>
    <definedName name="Excel_BuiltIn_Print_Area_4" localSheetId="5">#REF!</definedName>
    <definedName name="Excel_BuiltIn_Print_Area_4">#REF!</definedName>
    <definedName name="Excel_BuiltIn_Print_Area_5" localSheetId="9">#REF!</definedName>
    <definedName name="Excel_BuiltIn_Print_Area_5" localSheetId="5">#REF!</definedName>
    <definedName name="Excel_BuiltIn_Print_Area_5">#REF!</definedName>
    <definedName name="Excel_BuiltIn_Print_Titles_11">#N/A</definedName>
    <definedName name="Excel_BuiltIn_Print_Titles_12">#N/A</definedName>
    <definedName name="Excel_BuiltIn_Print_Titles_14">#N/A</definedName>
    <definedName name="Exp.Code">[73]code!$B$14:$B$29</definedName>
    <definedName name="Exps_Head" localSheetId="9">#REF!</definedName>
    <definedName name="Exps_Head" localSheetId="5">#REF!</definedName>
    <definedName name="Exps_Head">#REF!</definedName>
    <definedName name="Extra_Pay" localSheetId="9">#REF!</definedName>
    <definedName name="Extra_Pay" localSheetId="5">#REF!</definedName>
    <definedName name="Extra_Pay">#REF!</definedName>
    <definedName name="f">'[57]Names Links'!$B$12</definedName>
    <definedName name="fa" localSheetId="9">#REF!</definedName>
    <definedName name="fa" localSheetId="5">#REF!</definedName>
    <definedName name="fa">#REF!</definedName>
    <definedName name="fahdskjf">#N/A</definedName>
    <definedName name="fasfasfsafas" localSheetId="1" hidden="1">{"'Act-Fcst Summary'!$A$1:$L$59","'Act-Fcst Summary'!$M$5:$N$5"}</definedName>
    <definedName name="fasfasfsafas" localSheetId="6" hidden="1">{"'Act-Fcst Summary'!$A$1:$L$59","'Act-Fcst Summary'!$M$5:$N$5"}</definedName>
    <definedName name="fasfasfsafas" localSheetId="10" hidden="1">{"'Act-Fcst Summary'!$A$1:$L$59","'Act-Fcst Summary'!$M$5:$N$5"}</definedName>
    <definedName name="fasfasfsafas" localSheetId="12" hidden="1">{"'Act-Fcst Summary'!$A$1:$L$59","'Act-Fcst Summary'!$M$5:$N$5"}</definedName>
    <definedName name="fasfasfsafas" localSheetId="4" hidden="1">{"'Act-Fcst Summary'!$A$1:$L$59","'Act-Fcst Summary'!$M$5:$N$5"}</definedName>
    <definedName name="fasfasfsafas" localSheetId="9" hidden="1">{"'Act-Fcst Summary'!$A$1:$L$59","'Act-Fcst Summary'!$M$5:$N$5"}</definedName>
    <definedName name="fasfasfsafas" localSheetId="5" hidden="1">{"'Act-Fcst Summary'!$A$1:$L$59","'Act-Fcst Summary'!$M$5:$N$5"}</definedName>
    <definedName name="fasfasfsafas" localSheetId="3" hidden="1">{"'Act-Fcst Summary'!$A$1:$L$59","'Act-Fcst Summary'!$M$5:$N$5"}</definedName>
    <definedName name="fasfasfsafas" localSheetId="11" hidden="1">{"'Act-Fcst Summary'!$A$1:$L$59","'Act-Fcst Summary'!$M$5:$N$5"}</definedName>
    <definedName name="fasfasfsafas" localSheetId="13" hidden="1">{"'Act-Fcst Summary'!$A$1:$L$59","'Act-Fcst Summary'!$M$5:$N$5"}</definedName>
    <definedName name="fasfasfsafas" hidden="1">{"'Act-Fcst Summary'!$A$1:$L$59","'Act-Fcst Summary'!$M$5:$N$5"}</definedName>
    <definedName name="fasfs" localSheetId="1" hidden="1">{"'Act-Fcst Summary'!$A$1:$L$59","'Act-Fcst Summary'!$M$5:$N$5"}</definedName>
    <definedName name="fasfs" localSheetId="6" hidden="1">{"'Act-Fcst Summary'!$A$1:$L$59","'Act-Fcst Summary'!$M$5:$N$5"}</definedName>
    <definedName name="fasfs" localSheetId="10" hidden="1">{"'Act-Fcst Summary'!$A$1:$L$59","'Act-Fcst Summary'!$M$5:$N$5"}</definedName>
    <definedName name="fasfs" localSheetId="12" hidden="1">{"'Act-Fcst Summary'!$A$1:$L$59","'Act-Fcst Summary'!$M$5:$N$5"}</definedName>
    <definedName name="fasfs" localSheetId="4" hidden="1">{"'Act-Fcst Summary'!$A$1:$L$59","'Act-Fcst Summary'!$M$5:$N$5"}</definedName>
    <definedName name="fasfs" localSheetId="9" hidden="1">{"'Act-Fcst Summary'!$A$1:$L$59","'Act-Fcst Summary'!$M$5:$N$5"}</definedName>
    <definedName name="fasfs" localSheetId="5" hidden="1">{"'Act-Fcst Summary'!$A$1:$L$59","'Act-Fcst Summary'!$M$5:$N$5"}</definedName>
    <definedName name="fasfs" localSheetId="3" hidden="1">{"'Act-Fcst Summary'!$A$1:$L$59","'Act-Fcst Summary'!$M$5:$N$5"}</definedName>
    <definedName name="fasfs" localSheetId="11" hidden="1">{"'Act-Fcst Summary'!$A$1:$L$59","'Act-Fcst Summary'!$M$5:$N$5"}</definedName>
    <definedName name="fasfs" localSheetId="13" hidden="1">{"'Act-Fcst Summary'!$A$1:$L$59","'Act-Fcst Summary'!$M$5:$N$5"}</definedName>
    <definedName name="fasfs" hidden="1">{"'Act-Fcst Summary'!$A$1:$L$59","'Act-Fcst Summary'!$M$5:$N$5"}</definedName>
    <definedName name="Fassung_HR" localSheetId="9">#REF!</definedName>
    <definedName name="Fassung_HR" localSheetId="5">#REF!</definedName>
    <definedName name="Fassung_HR">#REF!</definedName>
    <definedName name="FBTapr">(VLOOKUP([74]FBT!$B1,'[75]Med Reimb.'!$B$8:$F$18,32,0)*[74]FBT!$E$3+VLOOKUP([74]FBT!$B1,[74]Telephone!$B$8:$BF$23,32,0)*[74]FBT!$E$4+VLOOKUP([74]FBT!$B1,[74]VEhicle!$B$8:$AR$28,32,0)*[74]FBT!$E$5+VLOOKUP([74]FBT!$B1,[74]LTA!$B$8:$BG$37,32,0)*[74]FBT!$E$6)*[74]FBT!$E$1</definedName>
    <definedName name="FBTaug">(VLOOKUP([74]FBT!$B1,'[75]Med Reimb.'!$B$8:$F$18,36,0)*[74]FBT!$E$3+VLOOKUP([74]FBT!$B1,[74]Telephone!$B$8:$BF$23,36,0)*[74]FBT!$E$4+VLOOKUP([74]FBT!$B1,[74]VEhicle!$B$8:$AR$28,36,0)*[74]FBT!$E$5+VLOOKUP([74]FBT!$B1,[74]LTA!$B$8:$BG$37,36,0)*[74]FBT!$E$6)*[74]FBT!$E$1</definedName>
    <definedName name="FBTdec">(VLOOKUP([74]FBT!$B1,'[75]Med Reimb.'!$B$8:$F$18,40,0)*[74]FBT!$E$3+VLOOKUP([74]FBT!$B1,[74]Telephone!$B$8:$BF$23,40,0)*[74]FBT!$E$4+VLOOKUP([74]FBT!$B1,[74]VEhicle!$B$8:$AR$28,40,0)*[74]FBT!$E$5+VLOOKUP([74]FBT!$B1,[74]LTA!$B$8:$BG$37,40,0)*[74]FBT!$E$6)*[74]FBT!$E$1</definedName>
    <definedName name="FBTfeb">(VLOOKUP([74]FBT!$B1,'[75]Med Reimb.'!$B$8:$F$18,42,0)*[74]FBT!$E$3+VLOOKUP([74]FBT!$B1,[74]Telephone!$B$8:$BF$23,42,0)*[74]FBT!$E$4+VLOOKUP([74]FBT!$B1,[74]VEhicle!$B$8:$AR$28,42,0)*[74]FBT!$E$5+VLOOKUP([74]FBT!$B1,[74]LTA!$B$8:$BG$37,42,0)*[74]FBT!$E$6)*[74]FBT!$E$1</definedName>
    <definedName name="FBTjan">(VLOOKUP([74]FBT!$B1,'[75]Med Reimb.'!$B$8:$F$18,41,0)*[74]FBT!$E$3+VLOOKUP([74]FBT!$B1,[74]Telephone!$B$8:$BF$23,41,0)*[74]FBT!$E$4+VLOOKUP([74]FBT!$B1,[74]VEhicle!$B$8:$AR$28,41,0)*[74]FBT!$E$5+VLOOKUP([74]FBT!$B1,[74]LTA!$B$8:$BG$37,41,0)*[74]FBT!$E$6)*[74]FBT!$E$1</definedName>
    <definedName name="FBTjul">(VLOOKUP([74]FBT!$B1,'[75]Med Reimb.'!$B$8:$F$18,35,0)*[74]FBT!$E$3+VLOOKUP([74]FBT!$B1,[74]Telephone!$B$8:$BF$23,35,0)*[74]FBT!$E$4+VLOOKUP([74]FBT!$B1,[74]VEhicle!$B$8:$AR$28,35,0)*[74]FBT!$E$5+VLOOKUP([74]FBT!$B1,[74]LTA!$B$8:$BG$37,35,0)*[74]FBT!$E$6)*[74]FBT!$E$1</definedName>
    <definedName name="FBTjun">(VLOOKUP([74]FBT!$B1,'[75]Med Reimb.'!$B$8:$F$18,34,0)*[74]FBT!$E$3+VLOOKUP([74]FBT!$B1,[74]Telephone!$B$8:$BF$23,34,0)*[74]FBT!$E$4+VLOOKUP([74]FBT!$B1,[74]VEhicle!$B$8:$AR$28,34,0)*[74]FBT!$E$5+VLOOKUP([74]FBT!$B1,[74]LTA!$B$8:$BG$37,34,0)*[74]FBT!$E$6)*[74]FBT!$E$1</definedName>
    <definedName name="FBTLTAMar">(VLOOKUP([74]FBT!$B1,[74]LTA!$B$8:$BG$37,43,0)-VLOOKUP([74]FBT!$B1,[74]LTA!$B$8:$BG$37,45,0))*[74]FBT!$E$6</definedName>
    <definedName name="FBTmay">(VLOOKUP([74]FBT!$B1,'[75]Med Reimb.'!$B$8:$F$18,33,0)*[74]FBT!$E$3+VLOOKUP([74]FBT!$B1,[74]Telephone!$B$8:$BF$23,33,0)*[74]FBT!$E$4+VLOOKUP([74]FBT!$B1,[74]VEhicle!$B$8:$AR$28,33,0)*[74]FBT!$E$5+VLOOKUP([74]FBT!$B1,[74]LTA!$B$8:$BG$37,33,0)*[74]FBT!$E$6)*[74]FBT!$E$1</definedName>
    <definedName name="FBTMedMar">((VLOOKUP([74]FBT!$B1,'[75]Med Reimb.'!$B$8:$F$18,43,0)-(VLOOKUP([74]FBT!$B1,'[75]Med Reimb.'!$B$8:$F$18,45,0)))*[74]FBT!$E$3)</definedName>
    <definedName name="FBTnov">(VLOOKUP([74]FBT!$B1,'[75]Med Reimb.'!$B$8:$F$18,39,0)*[74]FBT!$E$3+VLOOKUP([74]FBT!$B1,[74]Telephone!$B$8:$BF$23,39,0)*[74]FBT!$E$4+VLOOKUP([74]FBT!$B1,[74]VEhicle!$B$8:$AR$28,39,0)*[74]FBT!$E$5+VLOOKUP([74]FBT!$B1,[74]LTA!$B$8:$BG$37,39,0)*[74]FBT!$E$6)*[74]FBT!$E$1</definedName>
    <definedName name="FBToct">(VLOOKUP([74]FBT!$B1,'[75]Med Reimb.'!$B$8:$F$18,38,0)*[74]FBT!$E$3+VLOOKUP([74]FBT!$B1,[74]Telephone!$B$8:$BF$23,38,0)*[74]FBT!$E$4+VLOOKUP([74]FBT!$B1,[74]VEhicle!$B$8:$AR$28,38,0)*[74]FBT!$E$5+VLOOKUP([74]FBT!$B1,[74]LTA!$B$8:$BG$37,38,0)*[74]FBT!$E$6)*[74]FBT!$E$1</definedName>
    <definedName name="FBTsep">(VLOOKUP([74]FBT!$B1,'[75]Med Reimb.'!$B$8:$F$18,37,0)*[74]FBT!$E$3+VLOOKUP([74]FBT!$B1,[74]Telephone!$B$8:$BF$23,37,0)*[74]FBT!$E$4+VLOOKUP([74]FBT!$B1,[74]VEhicle!$B$8:$AR$28,37,0)*[74]FBT!$E$5+VLOOKUP([74]FBT!$B1,[74]LTA!$B$8:$BG$37,37,0)*[74]FBT!$E$6)*[74]FBT!$E$1</definedName>
    <definedName name="FBTTelMar">((VLOOKUP([74]FBT!$B1,[74]Telephone!$B$8:$BF$23,43,0)-(VLOOKUP([74]FBT!$B1,[74]Telephone!$B$8:$BF$23,45,0)))*[74]FBT!$E$4)</definedName>
    <definedName name="FBTVehMar">((VLOOKUP([74]FBT!$B1,[74]VEhicle!$B$8:$AR$28,43,0)-VLOOKUP([74]FBT!$B1,[74]VEhicle!$B$8:$AT$28,45,0)))*[74]FBT!$E$5</definedName>
    <definedName name="FcastLastMonth" localSheetId="9">#REF!</definedName>
    <definedName name="FcastLastMonth" localSheetId="5">#REF!</definedName>
    <definedName name="FcastLastMonth">#REF!</definedName>
    <definedName name="FcastMonth" localSheetId="9">#REF!</definedName>
    <definedName name="FcastMonth" localSheetId="5">#REF!</definedName>
    <definedName name="FcastMonth">#REF!</definedName>
    <definedName name="FcastMonthMonth" localSheetId="9">#REF!</definedName>
    <definedName name="FcastMonthMonth" localSheetId="5">#REF!</definedName>
    <definedName name="FcastMonthMonth">#REF!</definedName>
    <definedName name="FcastThisYear" localSheetId="5">#REF!</definedName>
    <definedName name="FcastThisYear">#REF!</definedName>
    <definedName name="FCST" localSheetId="5">#REF!</definedName>
    <definedName name="FCST">#REF!</definedName>
    <definedName name="fd" localSheetId="1" hidden="1">{"'Act-Fcst Summary'!$A$1:$L$59","'Act-Fcst Summary'!$M$5:$N$5"}</definedName>
    <definedName name="fd" localSheetId="6" hidden="1">{"'Act-Fcst Summary'!$A$1:$L$59","'Act-Fcst Summary'!$M$5:$N$5"}</definedName>
    <definedName name="fd" localSheetId="10" hidden="1">{"'Act-Fcst Summary'!$A$1:$L$59","'Act-Fcst Summary'!$M$5:$N$5"}</definedName>
    <definedName name="fd" localSheetId="12" hidden="1">{"'Act-Fcst Summary'!$A$1:$L$59","'Act-Fcst Summary'!$M$5:$N$5"}</definedName>
    <definedName name="fd" localSheetId="4" hidden="1">{"'Act-Fcst Summary'!$A$1:$L$59","'Act-Fcst Summary'!$M$5:$N$5"}</definedName>
    <definedName name="fd" localSheetId="9" hidden="1">{"'Act-Fcst Summary'!$A$1:$L$59","'Act-Fcst Summary'!$M$5:$N$5"}</definedName>
    <definedName name="fd" localSheetId="5" hidden="1">{"'Act-Fcst Summary'!$A$1:$L$59","'Act-Fcst Summary'!$M$5:$N$5"}</definedName>
    <definedName name="fd" localSheetId="3" hidden="1">{"'Act-Fcst Summary'!$A$1:$L$59","'Act-Fcst Summary'!$M$5:$N$5"}</definedName>
    <definedName name="fd" localSheetId="11" hidden="1">{"'Act-Fcst Summary'!$A$1:$L$59","'Act-Fcst Summary'!$M$5:$N$5"}</definedName>
    <definedName name="fd" localSheetId="13" hidden="1">{"'Act-Fcst Summary'!$A$1:$L$59","'Act-Fcst Summary'!$M$5:$N$5"}</definedName>
    <definedName name="fd" hidden="1">{"'Act-Fcst Summary'!$A$1:$L$59","'Act-Fcst Summary'!$M$5:$N$5"}</definedName>
    <definedName name="fdasa">MATCH(0.01,[76]!End_Bal,-1)+1</definedName>
    <definedName name="fdsfdasf" localSheetId="9">#REF!</definedName>
    <definedName name="fdsfdasf" localSheetId="5">#REF!</definedName>
    <definedName name="fdsfdasf">#REF!</definedName>
    <definedName name="FEMALETAX" localSheetId="1">#N/A</definedName>
    <definedName name="FEMALETAX" localSheetId="6">#N/A</definedName>
    <definedName name="FEMALETAX" localSheetId="10">#N/A</definedName>
    <definedName name="FEMALETAX" localSheetId="12">#N/A</definedName>
    <definedName name="FEMALETAX" localSheetId="4">#N/A</definedName>
    <definedName name="FEMALETAX" localSheetId="5">#N/A</definedName>
    <definedName name="FEMALETAX" localSheetId="3">#N/A</definedName>
    <definedName name="FEMALETAX" localSheetId="11">#N/A</definedName>
    <definedName name="FEMALETAX" localSheetId="13">#N/A</definedName>
    <definedName name="FEMALETAX">#N/A</definedName>
    <definedName name="FF_945_956" localSheetId="9">#REF!</definedName>
    <definedName name="FF_945_956" localSheetId="5">#REF!</definedName>
    <definedName name="FF_945_956">#REF!</definedName>
    <definedName name="FF_967" localSheetId="9">#REF!</definedName>
    <definedName name="FF_967" localSheetId="5">#REF!</definedName>
    <definedName name="FF_967">#REF!</definedName>
    <definedName name="ffaf" localSheetId="1" hidden="1">{"'Act-Fcst Summary'!$A$1:$L$59","'Act-Fcst Summary'!$M$5:$N$5"}</definedName>
    <definedName name="ffaf" localSheetId="6" hidden="1">{"'Act-Fcst Summary'!$A$1:$L$59","'Act-Fcst Summary'!$M$5:$N$5"}</definedName>
    <definedName name="ffaf" localSheetId="10" hidden="1">{"'Act-Fcst Summary'!$A$1:$L$59","'Act-Fcst Summary'!$M$5:$N$5"}</definedName>
    <definedName name="ffaf" localSheetId="12" hidden="1">{"'Act-Fcst Summary'!$A$1:$L$59","'Act-Fcst Summary'!$M$5:$N$5"}</definedName>
    <definedName name="ffaf" localSheetId="4" hidden="1">{"'Act-Fcst Summary'!$A$1:$L$59","'Act-Fcst Summary'!$M$5:$N$5"}</definedName>
    <definedName name="ffaf" localSheetId="9" hidden="1">{"'Act-Fcst Summary'!$A$1:$L$59","'Act-Fcst Summary'!$M$5:$N$5"}</definedName>
    <definedName name="ffaf" localSheetId="5" hidden="1">{"'Act-Fcst Summary'!$A$1:$L$59","'Act-Fcst Summary'!$M$5:$N$5"}</definedName>
    <definedName name="ffaf" localSheetId="3" hidden="1">{"'Act-Fcst Summary'!$A$1:$L$59","'Act-Fcst Summary'!$M$5:$N$5"}</definedName>
    <definedName name="ffaf" localSheetId="11" hidden="1">{"'Act-Fcst Summary'!$A$1:$L$59","'Act-Fcst Summary'!$M$5:$N$5"}</definedName>
    <definedName name="ffaf" localSheetId="13" hidden="1">{"'Act-Fcst Summary'!$A$1:$L$59","'Act-Fcst Summary'!$M$5:$N$5"}</definedName>
    <definedName name="ffaf" hidden="1">{"'Act-Fcst Summary'!$A$1:$L$59","'Act-Fcst Summary'!$M$5:$N$5"}</definedName>
    <definedName name="fff" localSheetId="9">#REF!</definedName>
    <definedName name="fff" localSheetId="5">#REF!</definedName>
    <definedName name="fff">#REF!</definedName>
    <definedName name="FinancialsPlant" localSheetId="9">'[13]intbutot wksheet current'!#REF!</definedName>
    <definedName name="FinancialsPlant" localSheetId="5">'[13]intbutot wksheet current'!#REF!</definedName>
    <definedName name="FinancialsPlant">'[13]intbutot wksheet current'!#REF!</definedName>
    <definedName name="FLAG" localSheetId="9">#REF!</definedName>
    <definedName name="FLAG" localSheetId="5">#REF!</definedName>
    <definedName name="FLAG">#REF!</definedName>
    <definedName name="fleetadds" localSheetId="9">#REF!</definedName>
    <definedName name="fleetadds" localSheetId="5">#REF!</definedName>
    <definedName name="fleetadds">#REF!</definedName>
    <definedName name="FORMII" localSheetId="9">#REF!</definedName>
    <definedName name="FORMII" localSheetId="5">#REF!</definedName>
    <definedName name="FORMII">#REF!</definedName>
    <definedName name="FORMIII" localSheetId="5">#REF!</definedName>
    <definedName name="FORMIII">#REF!</definedName>
    <definedName name="fre" localSheetId="1" hidden="1">{"'Act-Fcst Summary'!$A$1:$L$59","'Act-Fcst Summary'!$M$5:$N$5"}</definedName>
    <definedName name="fre" localSheetId="6" hidden="1">{"'Act-Fcst Summary'!$A$1:$L$59","'Act-Fcst Summary'!$M$5:$N$5"}</definedName>
    <definedName name="fre" localSheetId="10" hidden="1">{"'Act-Fcst Summary'!$A$1:$L$59","'Act-Fcst Summary'!$M$5:$N$5"}</definedName>
    <definedName name="fre" localSheetId="12" hidden="1">{"'Act-Fcst Summary'!$A$1:$L$59","'Act-Fcst Summary'!$M$5:$N$5"}</definedName>
    <definedName name="fre" localSheetId="4" hidden="1">{"'Act-Fcst Summary'!$A$1:$L$59","'Act-Fcst Summary'!$M$5:$N$5"}</definedName>
    <definedName name="fre" localSheetId="9" hidden="1">{"'Act-Fcst Summary'!$A$1:$L$59","'Act-Fcst Summary'!$M$5:$N$5"}</definedName>
    <definedName name="fre" localSheetId="5" hidden="1">{"'Act-Fcst Summary'!$A$1:$L$59","'Act-Fcst Summary'!$M$5:$N$5"}</definedName>
    <definedName name="fre" localSheetId="3" hidden="1">{"'Act-Fcst Summary'!$A$1:$L$59","'Act-Fcst Summary'!$M$5:$N$5"}</definedName>
    <definedName name="fre" localSheetId="11" hidden="1">{"'Act-Fcst Summary'!$A$1:$L$59","'Act-Fcst Summary'!$M$5:$N$5"}</definedName>
    <definedName name="fre" localSheetId="13" hidden="1">{"'Act-Fcst Summary'!$A$1:$L$59","'Act-Fcst Summary'!$M$5:$N$5"}</definedName>
    <definedName name="fre" hidden="1">{"'Act-Fcst Summary'!$A$1:$L$59","'Act-Fcst Summary'!$M$5:$N$5"}</definedName>
    <definedName name="freq">'[11]Capex,Depr,&amp; JV'!$C$2</definedName>
    <definedName name="Frequency" localSheetId="9">#REF!</definedName>
    <definedName name="Frequency" localSheetId="5">#REF!</definedName>
    <definedName name="Frequency">#REF!</definedName>
    <definedName name="Fridley_Charts">'[26]All Charts'!$A$73:$N$144</definedName>
    <definedName name="From" localSheetId="5">[77]Master!$C$6</definedName>
    <definedName name="From">[77]Master!$C$6</definedName>
    <definedName name="ftm">SUMIF('[78]Tally TB'!F$1:F$65536,'[78]Trial Balance'!XFC1,'[78]Tally TB'!C$1:C$65536)</definedName>
    <definedName name="fuell" localSheetId="9">#REF!</definedName>
    <definedName name="fuell" localSheetId="5">#REF!</definedName>
    <definedName name="fuell">#REF!</definedName>
    <definedName name="FY" localSheetId="5">[79]Master!$B$2</definedName>
    <definedName name="FY">[79]Master!$B$2</definedName>
    <definedName name="GensetSum" localSheetId="9">#REF!</definedName>
    <definedName name="GensetSum" localSheetId="5">#REF!</definedName>
    <definedName name="GensetSum">#REF!</definedName>
    <definedName name="ggg" localSheetId="9">#REF!</definedName>
    <definedName name="ggg" localSheetId="5">#REF!</definedName>
    <definedName name="ggg">#REF!</definedName>
    <definedName name="GL">[80]Sheet1!$A$1:$E$89</definedName>
    <definedName name="glaustable" localSheetId="9">#REF!</definedName>
    <definedName name="glaustable" localSheetId="5">#REF!</definedName>
    <definedName name="glaustable">#REF!</definedName>
    <definedName name="GRAPHUPDATE" localSheetId="9">#REF!</definedName>
    <definedName name="GRAPHUPDATE" localSheetId="5">#REF!</definedName>
    <definedName name="GRAPHUPDATE">#REF!</definedName>
    <definedName name="h">[57]TELCO!$AH$3</definedName>
    <definedName name="Header_Row">ROW('[71]Amortization Table'!$A$16:$IV$16)</definedName>
    <definedName name="HEADPASTE" localSheetId="9">[81]DATA!#REF!</definedName>
    <definedName name="HEADPASTE" localSheetId="5">[81]DATA!#REF!</definedName>
    <definedName name="HEADPASTE">[81]DATA!#REF!</definedName>
    <definedName name="HiPot" localSheetId="9">#REF!</definedName>
    <definedName name="HiPot" localSheetId="5">#REF!</definedName>
    <definedName name="HiPot">#REF!</definedName>
    <definedName name="home" localSheetId="9">#REF!</definedName>
    <definedName name="home" localSheetId="5">#REF!</definedName>
    <definedName name="home">#REF!</definedName>
    <definedName name="Hrs" localSheetId="9">#REF!</definedName>
    <definedName name="Hrs" localSheetId="5">#REF!</definedName>
    <definedName name="Hrs">#REF!</definedName>
    <definedName name="HSBC_Bank___Current_A_c_No._105_607493_001" localSheetId="9">#REF!</definedName>
    <definedName name="HSBC_Bank___Current_A_c_No._105_607493_001" localSheetId="5">#REF!</definedName>
    <definedName name="HSBC_Bank___Current_A_c_No._105_607493_001">#REF!</definedName>
    <definedName name="HTML_1" localSheetId="9">'[82]TML bills'!#REF!</definedName>
    <definedName name="HTML_1" localSheetId="5">'[82]TML bills'!#REF!</definedName>
    <definedName name="HTML_1">'[82]TML bills'!#REF!</definedName>
    <definedName name="HTML_2" localSheetId="9">'[82]TML bills'!#REF!</definedName>
    <definedName name="HTML_2" localSheetId="5">'[82]TML bills'!#REF!</definedName>
    <definedName name="HTML_2">'[82]TML bills'!#REF!</definedName>
    <definedName name="HTML_3" localSheetId="9">'[82]TML bills'!#REF!</definedName>
    <definedName name="HTML_3" localSheetId="5">'[82]TML bills'!#REF!</definedName>
    <definedName name="HTML_3">'[82]TML bills'!#REF!</definedName>
    <definedName name="HTML_4" localSheetId="9">'[82]TML bills'!#REF!</definedName>
    <definedName name="HTML_4" localSheetId="5">'[82]TML bills'!#REF!</definedName>
    <definedName name="HTML_4">'[82]TML bills'!#REF!</definedName>
    <definedName name="HTML_CodePage" hidden="1">1252</definedName>
    <definedName name="HTML_Control" localSheetId="1" hidden="1">{"'Act-Fcst Summary'!$A$1:$L$59","'Act-Fcst Summary'!$M$5:$N$5"}</definedName>
    <definedName name="HTML_Control" localSheetId="6" hidden="1">{"'Act-Fcst Summary'!$A$1:$L$59","'Act-Fcst Summary'!$M$5:$N$5"}</definedName>
    <definedName name="HTML_Control" localSheetId="10" hidden="1">{"'Act-Fcst Summary'!$A$1:$L$59","'Act-Fcst Summary'!$M$5:$N$5"}</definedName>
    <definedName name="HTML_Control" localSheetId="12" hidden="1">{"'Act-Fcst Summary'!$A$1:$L$59","'Act-Fcst Summary'!$M$5:$N$5"}</definedName>
    <definedName name="HTML_Control" localSheetId="4" hidden="1">{"'Act-Fcst Summary'!$A$1:$L$59","'Act-Fcst Summary'!$M$5:$N$5"}</definedName>
    <definedName name="HTML_Control" localSheetId="9" hidden="1">{"'Act-Fcst Summary'!$A$1:$L$59","'Act-Fcst Summary'!$M$5:$N$5"}</definedName>
    <definedName name="HTML_Control" localSheetId="5" hidden="1">{"'Act-Fcst Summary'!$A$1:$L$59","'Act-Fcst Summary'!$M$5:$N$5"}</definedName>
    <definedName name="HTML_Control" localSheetId="3" hidden="1">{"'Act-Fcst Summary'!$A$1:$L$59","'Act-Fcst Summary'!$M$5:$N$5"}</definedName>
    <definedName name="HTML_Control" localSheetId="11" hidden="1">{"'Act-Fcst Summary'!$A$1:$L$59","'Act-Fcst Summary'!$M$5:$N$5"}</definedName>
    <definedName name="HTML_Control" localSheetId="13" hidden="1">{"'Act-Fcst Summary'!$A$1:$L$59","'Act-Fcst Summary'!$M$5:$N$5"}</definedName>
    <definedName name="HTML_Control" hidden="1">{"'Act-Fcst Summary'!$A$1:$L$59","'Act-Fcst Summary'!$M$5:$N$5"}</definedName>
    <definedName name="HTML_Control1" localSheetId="1" hidden="1">{"'Act-Fcst Summary'!$A$1:$L$59","'Act-Fcst Summary'!$M$5:$N$5"}</definedName>
    <definedName name="HTML_Control1" localSheetId="6" hidden="1">{"'Act-Fcst Summary'!$A$1:$L$59","'Act-Fcst Summary'!$M$5:$N$5"}</definedName>
    <definedName name="HTML_Control1" localSheetId="10" hidden="1">{"'Act-Fcst Summary'!$A$1:$L$59","'Act-Fcst Summary'!$M$5:$N$5"}</definedName>
    <definedName name="HTML_Control1" localSheetId="12" hidden="1">{"'Act-Fcst Summary'!$A$1:$L$59","'Act-Fcst Summary'!$M$5:$N$5"}</definedName>
    <definedName name="HTML_Control1" localSheetId="4" hidden="1">{"'Act-Fcst Summary'!$A$1:$L$59","'Act-Fcst Summary'!$M$5:$N$5"}</definedName>
    <definedName name="HTML_Control1" localSheetId="9" hidden="1">{"'Act-Fcst Summary'!$A$1:$L$59","'Act-Fcst Summary'!$M$5:$N$5"}</definedName>
    <definedName name="HTML_Control1" localSheetId="5" hidden="1">{"'Act-Fcst Summary'!$A$1:$L$59","'Act-Fcst Summary'!$M$5:$N$5"}</definedName>
    <definedName name="HTML_Control1" localSheetId="3" hidden="1">{"'Act-Fcst Summary'!$A$1:$L$59","'Act-Fcst Summary'!$M$5:$N$5"}</definedName>
    <definedName name="HTML_Control1" localSheetId="11" hidden="1">{"'Act-Fcst Summary'!$A$1:$L$59","'Act-Fcst Summary'!$M$5:$N$5"}</definedName>
    <definedName name="HTML_Control1" localSheetId="13" hidden="1">{"'Act-Fcst Summary'!$A$1:$L$59","'Act-Fcst Summary'!$M$5:$N$5"}</definedName>
    <definedName name="HTML_Control1" hidden="1">{"'Act-Fcst Summary'!$A$1:$L$59","'Act-Fcst Summary'!$M$5:$N$5"}</definedName>
    <definedName name="HTML_Description" hidden="1">""</definedName>
    <definedName name="HTML_Email" hidden="1">""</definedName>
    <definedName name="HTML_Header" hidden="1">"Act-Fcst Summary"</definedName>
    <definedName name="HTML_LastUpdate" hidden="1">"12/9/97"</definedName>
    <definedName name="HTML_LineAfter" hidden="1">TRUE</definedName>
    <definedName name="HTML_LineBefore" hidden="1">TRUE</definedName>
    <definedName name="HTML_Name" hidden="1">"Cummins Aftermarket"</definedName>
    <definedName name="HTML_OBDlg2" hidden="1">TRUE</definedName>
    <definedName name="HTML_OBDlg4" hidden="1">TRUE</definedName>
    <definedName name="HTML_OS" hidden="1">0</definedName>
    <definedName name="HTML_PathFile" hidden="1">"E:\fin_sys_rptg\act-fcst-sum.htm"</definedName>
    <definedName name="HTML_tables" localSheetId="9">'[82]TML bills'!#REF!</definedName>
    <definedName name="HTML_tables" localSheetId="5">'[82]TML bills'!#REF!</definedName>
    <definedName name="HTML_tables">'[82]TML bills'!#REF!</definedName>
    <definedName name="HTML_Title" hidden="1">"Cummins Powercare"</definedName>
    <definedName name="HyperionCurrency">'[83]2 workings DO NOT MODIFY-op'!$B$74:$B$102</definedName>
    <definedName name="i" localSheetId="9">#REF!</definedName>
    <definedName name="i" localSheetId="5">#REF!</definedName>
    <definedName name="i">#REF!</definedName>
    <definedName name="i_4" localSheetId="9">#REF!</definedName>
    <definedName name="i_4" localSheetId="5">#REF!</definedName>
    <definedName name="i_4">#REF!</definedName>
    <definedName name="I2Data">OFFSET([84]I2!$A$1,0,0,COUNTA([84]I2!$A$1:$A$65536),3)</definedName>
    <definedName name="IDLIST">[85]IDs_by_Service!$E$2:$E$122</definedName>
    <definedName name="IL">OFFSET([84]IL!$A$1,0,0,COUNTA([84]IL!$A$1:$A$65536),3)</definedName>
    <definedName name="inc" localSheetId="9">#REF!</definedName>
    <definedName name="inc" localSheetId="5">#REF!</definedName>
    <definedName name="inc">#REF!</definedName>
    <definedName name="INCOPY" localSheetId="9">#REF!</definedName>
    <definedName name="INCOPY" localSheetId="5">#REF!</definedName>
    <definedName name="INCOPY">#REF!</definedName>
    <definedName name="ind" localSheetId="5">#REF!</definedName>
    <definedName name="ind">#REF!</definedName>
    <definedName name="INDEXHOME" localSheetId="5">#REF!</definedName>
    <definedName name="INDEXHOME">#REF!</definedName>
    <definedName name="indirect">[86]employees!$I$1:$I$65536</definedName>
    <definedName name="indust96" localSheetId="9">#REF!</definedName>
    <definedName name="indust96" localSheetId="5">#REF!</definedName>
    <definedName name="indust96">#REF!</definedName>
    <definedName name="innnnnnnnnnnnnnn">#N/A</definedName>
    <definedName name="Int" localSheetId="9">#REF!</definedName>
    <definedName name="Int" localSheetId="5">#REF!</definedName>
    <definedName name="Int">#REF!</definedName>
    <definedName name="Interest_Rate">'[71]Amortization Table'!$D$6</definedName>
    <definedName name="INV" localSheetId="9">#REF!</definedName>
    <definedName name="INV" localSheetId="5">#REF!</definedName>
    <definedName name="INV">#REF!</definedName>
    <definedName name="InvDollarM">'[26]Inv$M'!$C$1:$N$48</definedName>
    <definedName name="inventory2002">[11]wcvalues!$A$2:$Y$17</definedName>
    <definedName name="inventory2003" localSheetId="9">#REF!,#REF!</definedName>
    <definedName name="inventory2003" localSheetId="5">#REF!,#REF!</definedName>
    <definedName name="inventory2003">#REF!,#REF!</definedName>
    <definedName name="INVEST1" localSheetId="9">#REF!</definedName>
    <definedName name="INVEST1" localSheetId="5">#REF!</definedName>
    <definedName name="INVEST1">#REF!</definedName>
    <definedName name="INVEST2" localSheetId="9">#REF!</definedName>
    <definedName name="INVEST2" localSheetId="5">#REF!</definedName>
    <definedName name="INVEST2">#REF!</definedName>
    <definedName name="InvHist_DeptMoEndTotals" localSheetId="9">#REF!</definedName>
    <definedName name="InvHist_DeptMoEndTotals" localSheetId="5">#REF!</definedName>
    <definedName name="InvHist_DeptMoEndTotals">#REF!</definedName>
    <definedName name="invoice" localSheetId="5">#REF!</definedName>
    <definedName name="invoice">#REF!</definedName>
    <definedName name="InvTurns">[26]InvTurns!$C$1:$N$48</definedName>
    <definedName name="ISVITM">[17]Dynamic!$B$44:$N$47</definedName>
    <definedName name="ITAX" localSheetId="1">#N/A</definedName>
    <definedName name="ITAX" localSheetId="6">#N/A</definedName>
    <definedName name="ITAX" localSheetId="10">#N/A</definedName>
    <definedName name="ITAX" localSheetId="12">#N/A</definedName>
    <definedName name="ITAX" localSheetId="4">#N/A</definedName>
    <definedName name="ITAX" localSheetId="5">#N/A</definedName>
    <definedName name="ITAX" localSheetId="3">#N/A</definedName>
    <definedName name="ITAX" localSheetId="11">#N/A</definedName>
    <definedName name="ITAX" localSheetId="13">#N/A</definedName>
    <definedName name="ITAX">#N/A</definedName>
    <definedName name="item_list">[87]Control!$B$3:$B$135</definedName>
    <definedName name="j" localSheetId="1">IF(Loan_Amount*Interest_Rate*Loan_Years*Loan_Start&gt;0,1,0)</definedName>
    <definedName name="j" localSheetId="6">IF(Loan_Amount*Interest_Rate*Loan_Years*Loan_Start&gt;0,1,0)</definedName>
    <definedName name="j" localSheetId="10">IF(Loan_Amount*Interest_Rate*Loan_Years*Loan_Start&gt;0,1,0)</definedName>
    <definedName name="j" localSheetId="12">IF(Loan_Amount*Interest_Rate*Loan_Years*Loan_Start&gt;0,1,0)</definedName>
    <definedName name="j" localSheetId="4">IF(Loan_Amount*Interest_Rate*Loan_Years*Loan_Start&gt;0,1,0)</definedName>
    <definedName name="j" localSheetId="9">IF(Loan_Amount*Interest_Rate*Loan_Years*Loan_Start&gt;0,1,0)</definedName>
    <definedName name="j" localSheetId="5">IF(Loan_Amount*Interest_Rate*Loan_Years*Loan_Start&gt;0,1,0)</definedName>
    <definedName name="j" localSheetId="3">IF(Loan_Amount*Interest_Rate*Loan_Years*Loan_Start&gt;0,1,0)</definedName>
    <definedName name="j" localSheetId="11">IF(Loan_Amount*Interest_Rate*Loan_Years*Loan_Start&gt;0,1,0)</definedName>
    <definedName name="j" localSheetId="13">IF(Loan_Amount*Interest_Rate*Loan_Years*Loan_Start&gt;0,1,0)</definedName>
    <definedName name="j">IF(Loan_Amount*Interest_Rate*Loan_Years*Loan_Start&gt;0,1,0)</definedName>
    <definedName name="JAN_02" localSheetId="9">#REF!</definedName>
    <definedName name="JAN_02" localSheetId="5">#REF!</definedName>
    <definedName name="JAN_02">#REF!</definedName>
    <definedName name="JAN_02_ACTUAL" localSheetId="9">#REF!</definedName>
    <definedName name="JAN_02_ACTUAL" localSheetId="5">#REF!</definedName>
    <definedName name="JAN_02_ACTUAL">#REF!</definedName>
    <definedName name="janice">#N/A</definedName>
    <definedName name="JAP2005QTD">'[17]JAP P&amp;L-L'!$G$398:$AQ$430</definedName>
    <definedName name="JAP2005YTD">'[17]JAP P&amp;L-L'!$G$254:$AQ$286</definedName>
    <definedName name="JAP2006QTD">'[17]JAP P&amp;L-L'!$G$362:$AQ$394</definedName>
    <definedName name="JAP2006YTD">'[17]JAP P&amp;L-L'!$G$218:$AQ$250</definedName>
    <definedName name="JAP2007AOP">'[17]JAP P&amp;L-L'!$G$38:$AQ$70</definedName>
    <definedName name="JAP2007QTD">'[17]JAP P&amp;L-L'!$G$290:$AQ$322</definedName>
    <definedName name="JAP2007QTDAOP">'[17]JAP P&amp;L-L'!$G$326:$AQ$358</definedName>
    <definedName name="JAP2007YTD">'[17]JAP P&amp;L-L'!$G$146:$AQ$178</definedName>
    <definedName name="JAP2007YTDAOP">'[17]JAP P&amp;L-L'!$G$182:$AQ$214</definedName>
    <definedName name="JAP2008AOP">'[17]JAP P&amp;L-L'!$G$434:$AQ$466</definedName>
    <definedName name="JAP2008QTD">'[17]JAP P&amp;L-L'!$G$578:$AQ$610</definedName>
    <definedName name="JAP2008QTDAOP">'[17]JAP P&amp;L-L'!$G$470:$AQ$502</definedName>
    <definedName name="JAP2008YTD">'[17]JAP P&amp;L-L'!$G$614:$AQ$646</definedName>
    <definedName name="JAP2008YTDAOP">'[17]JAP P&amp;L-L'!$G$506:$AQ$538</definedName>
    <definedName name="jaygurudev" localSheetId="9">#REF!</definedName>
    <definedName name="jaygurudev" localSheetId="5">#REF!</definedName>
    <definedName name="jaygurudev">#REF!</definedName>
    <definedName name="jjj">#N/A</definedName>
    <definedName name="jt">[57]BS!$I$15</definedName>
    <definedName name="jul00" localSheetId="9">#REF!</definedName>
    <definedName name="jul00" localSheetId="5">#REF!</definedName>
    <definedName name="jul00">#REF!</definedName>
    <definedName name="jykukuykuy" localSheetId="1">MATCH(0.01,End_Bal,-1)+1</definedName>
    <definedName name="jykukuykuy" localSheetId="6">MATCH(0.01,End_Bal,-1)+1</definedName>
    <definedName name="jykukuykuy" localSheetId="10">MATCH(0.01,End_Bal,-1)+1</definedName>
    <definedName name="jykukuykuy" localSheetId="12">MATCH(0.01,End_Bal,-1)+1</definedName>
    <definedName name="jykukuykuy" localSheetId="4">MATCH(0.01,End_Bal,-1)+1</definedName>
    <definedName name="jykukuykuy" localSheetId="9">MATCH(0.01,End_Bal,-1)+1</definedName>
    <definedName name="jykukuykuy" localSheetId="5">MATCH(0.01,End_Bal,-1)+1</definedName>
    <definedName name="jykukuykuy" localSheetId="3">MATCH(0.01,End_Bal,-1)+1</definedName>
    <definedName name="jykukuykuy" localSheetId="11">MATCH(0.01,End_Bal,-1)+1</definedName>
    <definedName name="jykukuykuy" localSheetId="13">MATCH(0.01,End_Bal,-1)+1</definedName>
    <definedName name="jykukuykuy">MATCH(0.01,End_Bal,-1)+1</definedName>
    <definedName name="K" localSheetId="5">#REF!</definedName>
    <definedName name="k">[88]ACC!$A$1</definedName>
    <definedName name="KB" localSheetId="5">'[13]intbutot wksheet current'!#REF!</definedName>
    <definedName name="KB">'[13]intbutot wksheet current'!#REF!</definedName>
    <definedName name="keodjwe">#N/A</definedName>
    <definedName name="Khimji_Kunverji___Co." localSheetId="9">[89]AP!#REF!</definedName>
    <definedName name="Khimji_Kunverji___Co." localSheetId="5">[89]AP!#REF!</definedName>
    <definedName name="Khimji_Kunverji___Co.">[89]AP!#REF!</definedName>
    <definedName name="Kit_Recon" localSheetId="9">#REF!</definedName>
    <definedName name="Kit_Recon" localSheetId="5">#REF!</definedName>
    <definedName name="Kit_Recon">#REF!</definedName>
    <definedName name="KOR2005QTD">'[17]KOR P&amp;L-L'!$G$398:$AQ$430</definedName>
    <definedName name="KOR2005YTD">'[17]KOR P&amp;L-L'!$G$254:$AQ$286</definedName>
    <definedName name="KOR2006QTD">'[17]KOR P&amp;L-L'!$G$362:$AQ$394</definedName>
    <definedName name="KOR2006YTD">'[17]KOR P&amp;L-L'!$G$218:$AQ$250</definedName>
    <definedName name="KOR2007AOP">'[17]KOR P&amp;L-L'!$G$38:$AQ$70</definedName>
    <definedName name="KOR2007QTD">'[17]KOR P&amp;L-L'!$G$290:$AQ$322</definedName>
    <definedName name="KOR2007QTDAOP">'[17]KOR P&amp;L-L'!$G$326:$AQ$358</definedName>
    <definedName name="KOR2007YTD">'[17]KOR P&amp;L-L'!$G$146:$AQ$178</definedName>
    <definedName name="KOR2007YTDAOP">'[17]KOR P&amp;L-L'!$G$182:$AQ$214</definedName>
    <definedName name="KOR2008AOP">'[17]KOR P&amp;L-L'!$G$434:$AQ$466</definedName>
    <definedName name="KOR2008QTD">'[17]KOR P&amp;L-L'!$G$578:$AQ$610</definedName>
    <definedName name="KOR2008QTDAOP">'[17]KOR P&amp;L-L'!$G$470:$AQ$502</definedName>
    <definedName name="KOR2008YTD">'[17]KOR P&amp;L-L'!$G$614:$AQ$646</definedName>
    <definedName name="KOR2008YTDAOP">'[17]KOR P&amp;L-L'!$G$506:$AQ$538</definedName>
    <definedName name="Kostenstelle" localSheetId="9">#REF!</definedName>
    <definedName name="Kostenstelle" localSheetId="5">#REF!</definedName>
    <definedName name="Kostenstelle">#REF!</definedName>
    <definedName name="kru" localSheetId="1">MATCH(0.01,End_Bal,-1)+1</definedName>
    <definedName name="kru" localSheetId="6">MATCH(0.01,End_Bal,-1)+1</definedName>
    <definedName name="kru" localSheetId="10">MATCH(0.01,End_Bal,-1)+1</definedName>
    <definedName name="kru" localSheetId="12">MATCH(0.01,End_Bal,-1)+1</definedName>
    <definedName name="kru" localSheetId="4">MATCH(0.01,End_Bal,-1)+1</definedName>
    <definedName name="kru" localSheetId="9">MATCH(0.01,End_Bal,-1)+1</definedName>
    <definedName name="kru" localSheetId="5">MATCH(0.01,End_Bal,-1)+1</definedName>
    <definedName name="kru" localSheetId="3">MATCH(0.01,End_Bal,-1)+1</definedName>
    <definedName name="kru" localSheetId="11">MATCH(0.01,End_Bal,-1)+1</definedName>
    <definedName name="kru" localSheetId="13">MATCH(0.01,End_Bal,-1)+1</definedName>
    <definedName name="kru">MATCH(0.01,End_Bal,-1)+1</definedName>
    <definedName name="KV_AC" localSheetId="9">#REF!</definedName>
    <definedName name="KV_AC" localSheetId="5">#REF!</definedName>
    <definedName name="KV_AC">#REF!</definedName>
    <definedName name="kw" localSheetId="1">MATCH(0.01,End_Bal,-1)+1</definedName>
    <definedName name="kw" localSheetId="6">MATCH(0.01,End_Bal,-1)+1</definedName>
    <definedName name="kw" localSheetId="10">MATCH(0.01,End_Bal,-1)+1</definedName>
    <definedName name="kw" localSheetId="12">MATCH(0.01,End_Bal,-1)+1</definedName>
    <definedName name="kw" localSheetId="4">MATCH(0.01,End_Bal,-1)+1</definedName>
    <definedName name="kw" localSheetId="9">MATCH(0.01,End_Bal,-1)+1</definedName>
    <definedName name="kw" localSheetId="5">MATCH(0.01,End_Bal,-1)+1</definedName>
    <definedName name="kw" localSheetId="3">MATCH(0.01,End_Bal,-1)+1</definedName>
    <definedName name="kw" localSheetId="11">MATCH(0.01,End_Bal,-1)+1</definedName>
    <definedName name="kw" localSheetId="13">MATCH(0.01,End_Bal,-1)+1</definedName>
    <definedName name="kw">MATCH(0.01,End_Bal,-1)+1</definedName>
    <definedName name="l" localSheetId="9">#REF!</definedName>
    <definedName name="l" localSheetId="5">#REF!</definedName>
    <definedName name="l">#REF!</definedName>
    <definedName name="L10STC" localSheetId="9">#REF!</definedName>
    <definedName name="L10STC" localSheetId="5">#REF!</definedName>
    <definedName name="L10STC">#REF!</definedName>
    <definedName name="Last_Row" localSheetId="1">#N/A</definedName>
    <definedName name="Last_Row" localSheetId="6">#N/A</definedName>
    <definedName name="Last_Row" localSheetId="10">#N/A</definedName>
    <definedName name="Last_Row" localSheetId="12">#N/A</definedName>
    <definedName name="Last_Row" localSheetId="4">#N/A</definedName>
    <definedName name="Last_Row" localSheetId="9">#N/A</definedName>
    <definedName name="Last_Row" localSheetId="5">#N/A</definedName>
    <definedName name="Last_Row" localSheetId="3">#N/A</definedName>
    <definedName name="Last_Row" localSheetId="11">#N/A</definedName>
    <definedName name="Last_Row" localSheetId="13">#N/A</definedName>
    <definedName name="Last_Row">#N/A</definedName>
    <definedName name="LastMonthMonth" localSheetId="9">#REF!</definedName>
    <definedName name="LastMonthMonth" localSheetId="5">#REF!</definedName>
    <definedName name="LastMonthMonth">#REF!</definedName>
    <definedName name="LastMonthYear" localSheetId="9">#REF!</definedName>
    <definedName name="LastMonthYear" localSheetId="5">#REF!</definedName>
    <definedName name="LastMonthYear">#REF!</definedName>
    <definedName name="LastYear" localSheetId="9">#REF!</definedName>
    <definedName name="LastYear" localSheetId="5">#REF!</definedName>
    <definedName name="LastYear">#REF!</definedName>
    <definedName name="LeadTime" localSheetId="5">#REF!</definedName>
    <definedName name="LeadTime">#REF!</definedName>
    <definedName name="list">[86]employees!$D$1:$D$65536</definedName>
    <definedName name="List_1" localSheetId="5">'[90]Long-Term Borrowings'!$K$2:$K$3</definedName>
    <definedName name="List_1">'[90]Long-Term Borrowings'!$K$2:$K$3</definedName>
    <definedName name="lll">#N/A</definedName>
    <definedName name="Loan_Amount">'[71]Amortization Table'!$D$5</definedName>
    <definedName name="Loan_Start">'[71]Amortization Table'!$D$9</definedName>
    <definedName name="Loan_Years">'[71]Amortization Table'!$D$7</definedName>
    <definedName name="m" localSheetId="9">'[4]sch to acc'!#REF!</definedName>
    <definedName name="m" localSheetId="5">#REF!</definedName>
    <definedName name="m">'[4]sch to acc'!#REF!</definedName>
    <definedName name="M_No" localSheetId="5">[33]Master!$D$15</definedName>
    <definedName name="M_No">[33]Master!$D$15</definedName>
    <definedName name="MACRO1" localSheetId="9">'[91]EA TOTAL'!#REF!</definedName>
    <definedName name="MACRO1" localSheetId="5">'[91]EA TOTAL'!#REF!</definedName>
    <definedName name="MACRO1">'[91]EA TOTAL'!#REF!</definedName>
    <definedName name="MACRO1x" localSheetId="9">'[92]EA TOTAL'!#REF!</definedName>
    <definedName name="MACRO1x" localSheetId="5">'[92]EA TOTAL'!#REF!</definedName>
    <definedName name="MACRO1x">'[92]EA TOTAL'!#REF!</definedName>
    <definedName name="Makro11" localSheetId="9">#REF!</definedName>
    <definedName name="Makro11" localSheetId="5">#REF!</definedName>
    <definedName name="Makro11">#REF!</definedName>
    <definedName name="Makro5" localSheetId="9">#REF!</definedName>
    <definedName name="Makro5" localSheetId="5">#REF!</definedName>
    <definedName name="Makro5">#REF!</definedName>
    <definedName name="MALETAX" localSheetId="1">ROUND(IF(inc&lt;150001,0,IF(inc&lt;300001,(inc-150000)*0.1,IF(inc&lt;500001,(inc-300000)*0.2+15000,(inc-500000)*0.3+55000))),0)</definedName>
    <definedName name="MALETAX" localSheetId="6">ROUND(IF(inc&lt;150001,0,IF(inc&lt;300001,(inc-150000)*0.1,IF(inc&lt;500001,(inc-300000)*0.2+15000,(inc-500000)*0.3+55000))),0)</definedName>
    <definedName name="MALETAX" localSheetId="10">ROUND(IF(inc&lt;150001,0,IF(inc&lt;300001,(inc-150000)*0.1,IF(inc&lt;500001,(inc-300000)*0.2+15000,(inc-500000)*0.3+55000))),0)</definedName>
    <definedName name="MALETAX" localSheetId="12">ROUND(IF(inc&lt;150001,0,IF(inc&lt;300001,(inc-150000)*0.1,IF(inc&lt;500001,(inc-300000)*0.2+15000,(inc-500000)*0.3+55000))),0)</definedName>
    <definedName name="MALETAX" localSheetId="4">ROUND(IF(inc&lt;150001,0,IF(inc&lt;300001,(inc-150000)*0.1,IF(inc&lt;500001,(inc-300000)*0.2+15000,(inc-500000)*0.3+55000))),0)</definedName>
    <definedName name="MALETAX" localSheetId="3">ROUND(IF(inc&lt;150001,0,IF(inc&lt;300001,(inc-150000)*0.1,IF(inc&lt;500001,(inc-300000)*0.2+15000,(inc-500000)*0.3+55000))),0)</definedName>
    <definedName name="MALETAX" localSheetId="11">ROUND(IF(inc&lt;150001,0,IF(inc&lt;300001,(inc-150000)*0.1,IF(inc&lt;500001,(inc-300000)*0.2+15000,(inc-500000)*0.3+55000))),0)</definedName>
    <definedName name="MALETAX" localSheetId="13">ROUND(IF(inc&lt;150001,0,IF(inc&lt;300001,(inc-150000)*0.1,IF(inc&lt;500001,(inc-300000)*0.2+15000,(inc-500000)*0.3+55000))),0)</definedName>
    <definedName name="MALETAX">ROUND(IF(inc&lt;150001,0,IF(inc&lt;300001,(inc-150000)*0.1,IF(inc&lt;500001,(inc-300000)*0.2+15000,(inc-500000)*0.3+55000))),0)</definedName>
    <definedName name="Map">VLOOKUP('[78]Tally TB'!XFA1,[78]Mapping!XFA$1:XFC$65536,2,0)</definedName>
    <definedName name="Mapping">VLOOKUP('[93]Trial Balance'!XFA1,[93]Mapping!$A$5:$C$280,3,0)</definedName>
    <definedName name="Mark_Up" localSheetId="5">'[79]Profit Calculation'!$E$4</definedName>
    <definedName name="Mark_Up">'[79]Profit Calculation'!$E$4</definedName>
    <definedName name="Markets" localSheetId="9">#REF!</definedName>
    <definedName name="Markets" localSheetId="5">#REF!</definedName>
    <definedName name="Markets">#REF!</definedName>
    <definedName name="Master">[94]Master!$A$1:$A$3</definedName>
    <definedName name="MIX" localSheetId="9">#REF!</definedName>
    <definedName name="MIX" localSheetId="5">#REF!</definedName>
    <definedName name="MIX">#REF!</definedName>
    <definedName name="ml" localSheetId="9">'[4]sch to acc'!#REF!</definedName>
    <definedName name="ml" localSheetId="5">'[4]sch to acc'!#REF!</definedName>
    <definedName name="ml">'[4]sch to acc'!#REF!</definedName>
    <definedName name="Mode">[95]Control!$D$2:$D$3</definedName>
    <definedName name="Monat_als_Zahl" localSheetId="9">#REF!</definedName>
    <definedName name="Monat_als_Zahl" localSheetId="5">#REF!</definedName>
    <definedName name="Monat_als_Zahl">#REF!</definedName>
    <definedName name="Monat_Jahr" localSheetId="9">#REF!</definedName>
    <definedName name="Monat_Jahr" localSheetId="5">#REF!</definedName>
    <definedName name="Monat_Jahr">#REF!</definedName>
    <definedName name="monend" localSheetId="9">SUM(#REF!)-SUM(#REF!)</definedName>
    <definedName name="monend" localSheetId="5">SUM(#REF!)-SUM(#REF!)</definedName>
    <definedName name="monend">SUM(#REF!)-SUM(#REF!)</definedName>
    <definedName name="Month" localSheetId="5">[96]Support!$C$1</definedName>
    <definedName name="Month">[95]Control!$P$2:$P$13</definedName>
    <definedName name="Month_End" localSheetId="1">VLOOKUP('[78]Balance Sheet'!$O1,rate_table,'[78]Balance Sheet'!A$3)</definedName>
    <definedName name="Month_End" localSheetId="6">VLOOKUP('[78]Balance Sheet'!$O1,rate_table,'[78]Balance Sheet'!A$3)</definedName>
    <definedName name="Month_End" localSheetId="10">VLOOKUP('[78]Balance Sheet'!$O1,rate_table,'[78]Balance Sheet'!A$3)</definedName>
    <definedName name="Month_End" localSheetId="12">VLOOKUP('[78]Balance Sheet'!$O1,rate_table,'[78]Balance Sheet'!A$3)</definedName>
    <definedName name="Month_End" localSheetId="4">VLOOKUP('[78]Balance Sheet'!$O1,rate_table,'[78]Balance Sheet'!A$3)</definedName>
    <definedName name="Month_End" localSheetId="9">VLOOKUP('[78]Balance Sheet'!$O1,rate_table,'[78]Balance Sheet'!A$3)</definedName>
    <definedName name="Month_End" localSheetId="5">VLOOKUP('[78]Balance Sheet'!$O1,rate_table,'[78]Balance Sheet'!A$3)</definedName>
    <definedName name="Month_End" localSheetId="3">VLOOKUP('[78]Balance Sheet'!$O1,rate_table,'[78]Balance Sheet'!A$3)</definedName>
    <definedName name="Month_End" localSheetId="11">VLOOKUP('[78]Balance Sheet'!$O1,rate_table,'[78]Balance Sheet'!A$3)</definedName>
    <definedName name="Month_End" localSheetId="13">VLOOKUP('[78]Balance Sheet'!$O1,rate_table,'[78]Balance Sheet'!A$3)</definedName>
    <definedName name="Month_End">VLOOKUP('[78]Balance Sheet'!$O1,rate_table,'[78]Balance Sheet'!A$3)</definedName>
    <definedName name="Month_Table">[78]Tables!$A$4:$B$15</definedName>
    <definedName name="Months">[54]SetupDetails!$A$2:$B$13</definedName>
    <definedName name="mplus" localSheetId="9">#REF!</definedName>
    <definedName name="mplus" localSheetId="5">#REF!</definedName>
    <definedName name="mplus">#REF!</definedName>
    <definedName name="MR" localSheetId="9">IF(#REF!&gt;1000000,IF(#REF!="Male",IF(#REF!+#REF!-205000&gt;#REF!-1000000,(#REF!+#REF!-205000)-(#REF!-1000000),0),IF(#REF!="Female",IF(#REF!+#REF!-202000&gt;#REF!-1000000,(#REF!+#REF!-202000)-(#REF!-1000000),0),"error")),0)</definedName>
    <definedName name="MR" localSheetId="5">IF(#REF!&gt;1000000,IF(#REF!="Male",IF(#REF!+#REF!-205000&gt;#REF!-1000000,(#REF!+#REF!-205000)-(#REF!-1000000),0),IF(#REF!="Female",IF(#REF!+#REF!-202000&gt;#REF!-1000000,(#REF!+#REF!-202000)-(#REF!-1000000),0),"error")),0)</definedName>
    <definedName name="MR">IF(#REF!&gt;1000000,IF(#REF!="Male",IF(#REF!+#REF!-205000&gt;#REF!-1000000,(#REF!+#REF!-205000)-(#REF!-1000000),0),IF(#REF!="Female",IF(#REF!+#REF!-202000&gt;#REF!-1000000,(#REF!+#REF!-202000)-(#REF!-1000000),0),"error")),0)</definedName>
    <definedName name="MSVITM">[17]Dynamic!$B$38:$N$41</definedName>
    <definedName name="MW_PA" localSheetId="9">#REF!</definedName>
    <definedName name="MW_PA" localSheetId="5">#REF!</definedName>
    <definedName name="MW_PA">#REF!</definedName>
    <definedName name="n" localSheetId="1">IF(Loan_Amount*Interest_Rate*Loan_Years*Loan_Start&gt;0,1,0)</definedName>
    <definedName name="n" localSheetId="6">IF(Loan_Amount*Interest_Rate*Loan_Years*Loan_Start&gt;0,1,0)</definedName>
    <definedName name="n" localSheetId="10">IF(Loan_Amount*Interest_Rate*Loan_Years*Loan_Start&gt;0,1,0)</definedName>
    <definedName name="n" localSheetId="12">IF(Loan_Amount*Interest_Rate*Loan_Years*Loan_Start&gt;0,1,0)</definedName>
    <definedName name="n" localSheetId="4">IF(Loan_Amount*Interest_Rate*Loan_Years*Loan_Start&gt;0,1,0)</definedName>
    <definedName name="n" localSheetId="9">IF(Loan_Amount*Interest_Rate*Loan_Years*Loan_Start&gt;0,1,0)</definedName>
    <definedName name="n" localSheetId="5">IF(Loan_Amount*Interest_Rate*Loan_Years*Loan_Start&gt;0,1,0)</definedName>
    <definedName name="n" localSheetId="3">IF(Loan_Amount*Interest_Rate*Loan_Years*Loan_Start&gt;0,1,0)</definedName>
    <definedName name="n" localSheetId="11">IF(Loan_Amount*Interest_Rate*Loan_Years*Loan_Start&gt;0,1,0)</definedName>
    <definedName name="n" localSheetId="13">IF(Loan_Amount*Interest_Rate*Loan_Years*Loan_Start&gt;0,1,0)</definedName>
    <definedName name="n">IF(Loan_Amount*Interest_Rate*Loan_Years*Loan_Start&gt;0,1,0)</definedName>
    <definedName name="na" localSheetId="9">'[20]sept 06'!#REF!</definedName>
    <definedName name="na" localSheetId="5">'[20]sept 06'!#REF!</definedName>
    <definedName name="na">'[20]sept 06'!#REF!</definedName>
    <definedName name="NAME">[97]Master!$C$2</definedName>
    <definedName name="names" localSheetId="9">#REF!</definedName>
    <definedName name="names" localSheetId="5">#REF!</definedName>
    <definedName name="names">#REF!</definedName>
    <definedName name="names_ap">[11]wcvalues!$A$33:$A$43</definedName>
    <definedName name="names_ar">[11]wcvalues!$A$19:$A$31</definedName>
    <definedName name="names_da">'[11]Capex,Depr,&amp; JV'!$B$48:$B$54</definedName>
    <definedName name="names_inv">[11]wcvalues!$A$2:$A$17</definedName>
    <definedName name="Namw" localSheetId="9">#REF!</definedName>
    <definedName name="Namw" localSheetId="5">#REF!</definedName>
    <definedName name="Namw">#REF!</definedName>
    <definedName name="newage" localSheetId="9">#REF!</definedName>
    <definedName name="newage" localSheetId="5">#REF!</definedName>
    <definedName name="newage">#REF!</definedName>
    <definedName name="newname" localSheetId="9">#REF!</definedName>
    <definedName name="newname" localSheetId="5">#REF!</definedName>
    <definedName name="newname">#REF!</definedName>
    <definedName name="NextMonthMonth" localSheetId="5">#REF!</definedName>
    <definedName name="NextMonthMonth">#REF!</definedName>
    <definedName name="NextMonthMonth2" localSheetId="5">#REF!</definedName>
    <definedName name="NextMonthMonth2">#REF!</definedName>
    <definedName name="NextMonthMonth3" localSheetId="5">#REF!</definedName>
    <definedName name="NextMonthMonth3">#REF!</definedName>
    <definedName name="NextMonthYear" localSheetId="5">#REF!</definedName>
    <definedName name="NextMonthYear">#REF!</definedName>
    <definedName name="NextMonthYear2" localSheetId="5">#REF!</definedName>
    <definedName name="NextMonthYear2">#REF!</definedName>
    <definedName name="NextMonthYear3" localSheetId="5">#REF!</definedName>
    <definedName name="NextMonthYear3">#REF!</definedName>
    <definedName name="NextQtrMonthMonth" localSheetId="5">#REF!</definedName>
    <definedName name="NextQtrMonthMonth">#REF!</definedName>
    <definedName name="NextYear" localSheetId="5">#REF!</definedName>
    <definedName name="NextYear">#REF!</definedName>
    <definedName name="nm">'[57]Mfg OH '!$C$10</definedName>
    <definedName name="NO" localSheetId="9">#REF!</definedName>
    <definedName name="NO" localSheetId="5">#REF!</definedName>
    <definedName name="NO">#REF!</definedName>
    <definedName name="None" localSheetId="9">#REF!</definedName>
    <definedName name="None" localSheetId="5">#REF!</definedName>
    <definedName name="None">#REF!</definedName>
    <definedName name="Nonex" localSheetId="9">#REF!</definedName>
    <definedName name="Nonex" localSheetId="5">#REF!</definedName>
    <definedName name="Nonex">#REF!</definedName>
    <definedName name="notes12" localSheetId="5">#REF!</definedName>
    <definedName name="notes12">#REF!</definedName>
    <definedName name="NOTES1314" localSheetId="5">#REF!</definedName>
    <definedName name="NOTES1314">#REF!</definedName>
    <definedName name="notes2021" localSheetId="5">#REF!</definedName>
    <definedName name="notes2021">#REF!</definedName>
    <definedName name="notes22" localSheetId="5">#REF!</definedName>
    <definedName name="notes22">#REF!</definedName>
    <definedName name="nrh">'[57]Names Links'!$B$13</definedName>
    <definedName name="nrm">'[57]Names Links'!$D$13</definedName>
    <definedName name="NTFQ1" localSheetId="9">'[98]2001 E-T Def (by build date)'!#REF!</definedName>
    <definedName name="NTFQ1" localSheetId="5">'[98]2001 E-T Def (by build date)'!#REF!</definedName>
    <definedName name="NTFQ1">'[98]2001 E-T Def (by build date)'!#REF!</definedName>
    <definedName name="NTFQ2" localSheetId="9">'[98]2001 E-T Def (by build date)'!#REF!</definedName>
    <definedName name="NTFQ2" localSheetId="5">'[98]2001 E-T Def (by build date)'!#REF!</definedName>
    <definedName name="NTFQ2">'[98]2001 E-T Def (by build date)'!#REF!</definedName>
    <definedName name="NTFQ3" localSheetId="9">'[98]2001 E-T Def (by build date)'!#REF!</definedName>
    <definedName name="NTFQ3" localSheetId="5">'[98]2001 E-T Def (by build date)'!#REF!</definedName>
    <definedName name="NTFQ3">'[98]2001 E-T Def (by build date)'!#REF!</definedName>
    <definedName name="NTFQ4" localSheetId="9">'[98]2001 E-T Def (by build date)'!#REF!</definedName>
    <definedName name="NTFQ4" localSheetId="5">'[98]2001 E-T Def (by build date)'!#REF!</definedName>
    <definedName name="NTFQ4">'[98]2001 E-T Def (by build date)'!#REF!</definedName>
    <definedName name="Num_Pmt_Per_Year" localSheetId="9">#REF!</definedName>
    <definedName name="Num_Pmt_Per_Year" localSheetId="5">#REF!</definedName>
    <definedName name="Num_Pmt_Per_Year">#REF!</definedName>
    <definedName name="Number_of_Payments" localSheetId="1">MATCH(0.01,End_Bal,-1)+1</definedName>
    <definedName name="Number_of_Payments" localSheetId="6">MATCH(0.01,End_Bal,-1)+1</definedName>
    <definedName name="Number_of_Payments" localSheetId="10">MATCH(0.01,End_Bal,-1)+1</definedName>
    <definedName name="Number_of_Payments" localSheetId="12">MATCH(0.01,End_Bal,-1)+1</definedName>
    <definedName name="Number_of_Payments" localSheetId="4">MATCH(0.01,End_Bal,-1)+1</definedName>
    <definedName name="Number_of_Payments" localSheetId="9">MATCH(0.01,End_Bal,-1)+1</definedName>
    <definedName name="Number_of_Payments" localSheetId="5">MATCH(0.01,End_Bal,-1)+1</definedName>
    <definedName name="Number_of_Payments" localSheetId="3">MATCH(0.01,End_Bal,-1)+1</definedName>
    <definedName name="Number_of_Payments" localSheetId="11">MATCH(0.01,End_Bal,-1)+1</definedName>
    <definedName name="Number_of_Payments" localSheetId="13">MATCH(0.01,End_Bal,-1)+1</definedName>
    <definedName name="Number_of_Payments">MATCH(0.01,End_Bal,-1)+1</definedName>
    <definedName name="oooo" localSheetId="9">#REF!</definedName>
    <definedName name="oooo" localSheetId="5">#REF!</definedName>
    <definedName name="oooo">#REF!</definedName>
    <definedName name="Op_Cash_Flow" localSheetId="9">#REF!</definedName>
    <definedName name="Op_Cash_Flow" localSheetId="5">#REF!</definedName>
    <definedName name="Op_Cash_Flow">#REF!</definedName>
    <definedName name="ORemployee.dbf" localSheetId="9">#REF!</definedName>
    <definedName name="ORemployee.dbf" localSheetId="5">#REF!</definedName>
    <definedName name="ORemployee.dbf">#REF!</definedName>
    <definedName name="other" localSheetId="5">#REF!</definedName>
    <definedName name="other">#REF!</definedName>
    <definedName name="P" localSheetId="9">#REF!</definedName>
    <definedName name="p" localSheetId="5">#REF!</definedName>
    <definedName name="P">#REF!</definedName>
    <definedName name="PA" localSheetId="5">#REF!</definedName>
    <definedName name="PA">#REF!</definedName>
    <definedName name="PA_BS" localSheetId="5">#REF!</definedName>
    <definedName name="PA_BS">#REF!</definedName>
    <definedName name="PA_DET">'[99]Details BS'!$A$3:$I$59</definedName>
    <definedName name="PA_SCH1_2" localSheetId="9">#REF!</definedName>
    <definedName name="PA_SCH1_2" localSheetId="5">#REF!</definedName>
    <definedName name="PA_SCH1_2">#REF!</definedName>
    <definedName name="PA_SCH3" localSheetId="9">#REF!</definedName>
    <definedName name="PA_SCH3" localSheetId="5">#REF!</definedName>
    <definedName name="PA_SCH3">#REF!</definedName>
    <definedName name="PA_SCH4_5" localSheetId="9">#REF!</definedName>
    <definedName name="PA_SCH4_5" localSheetId="5">#REF!</definedName>
    <definedName name="PA_SCH4_5">#REF!</definedName>
    <definedName name="PA_SCH5_7" localSheetId="5">#REF!</definedName>
    <definedName name="PA_SCH5_7">#REF!</definedName>
    <definedName name="PA_SCH5_8" localSheetId="5">#REF!</definedName>
    <definedName name="PA_SCH5_8">#REF!</definedName>
    <definedName name="PA_TXd" localSheetId="5">#REF!</definedName>
    <definedName name="PA_TXd">#REF!</definedName>
    <definedName name="PandL" localSheetId="9">-SUMIF('[93]Trial Balance'!C$1:$E$65536,'[93]P&amp;L'!#REF!,'[93]Trial Balance'!B$1:$D$65536)</definedName>
    <definedName name="PandL" localSheetId="5">-SUMIF('[93]Trial Balance'!C$1:$E$65536,'[93]P&amp;L'!#REF!,'[93]Trial Balance'!B$1:$D$65536)</definedName>
    <definedName name="PandL">-SUMIF('[93]Trial Balance'!C$1:$E$65536,'[93]P&amp;L'!#REF!,'[93]Trial Balance'!B$1:$D$65536)</definedName>
    <definedName name="Pay_Num" localSheetId="9">#REF!</definedName>
    <definedName name="Pay_Num" localSheetId="5">#REF!</definedName>
    <definedName name="Pay_Num">#REF!</definedName>
    <definedName name="payables2002">[11]wcvalues!$A$33:$Y$43</definedName>
    <definedName name="payables2003" localSheetId="9">#REF!,#REF!</definedName>
    <definedName name="payables2003" localSheetId="5">#REF!,#REF!</definedName>
    <definedName name="payables2003">#REF!,#REF!</definedName>
    <definedName name="Payout">#N/A</definedName>
    <definedName name="Payout1">#N/A</definedName>
    <definedName name="Payout21">#N/A</definedName>
    <definedName name="payt" localSheetId="9">MIN(SUM(#REF!),SUM(#REF!))-SUM(#REF!)</definedName>
    <definedName name="payt" localSheetId="5">MIN(SUM(#REF!),SUM(#REF!))-SUM(#REF!)</definedName>
    <definedName name="payt">MIN(SUM(#REF!),SUM(#REF!))-SUM(#REF!)</definedName>
    <definedName name="PBIT">'[100]C vs. P Sales &amp; PBIT'!$C$4</definedName>
    <definedName name="PBT">'[57]P&amp;L segment wise '!$Z$59</definedName>
    <definedName name="Per">"$"</definedName>
    <definedName name="Per_12">"$#REF!.$B$2"</definedName>
    <definedName name="Per_13">"$#REF!.$B$2"</definedName>
    <definedName name="Per_14">"$#REF!.$B$2"</definedName>
    <definedName name="Per_17">"$#REF!.$B$2"</definedName>
    <definedName name="Per_18">"$#REF!.$B$2"</definedName>
    <definedName name="Per_20">"$#REF!.$B$2"</definedName>
    <definedName name="Per_24">"$#REF!.$B$2"</definedName>
    <definedName name="Per_25">"$#REF!.$B$2"</definedName>
    <definedName name="Per_26">"$#REF!.$B$2"</definedName>
    <definedName name="Per_27">"$#REF!.$B$2"</definedName>
    <definedName name="Per_32">"$#REF!.$B$2"</definedName>
    <definedName name="Per_33">"$#REF!.$B$2"</definedName>
    <definedName name="Per_34">"$#REF!.$B$2"</definedName>
    <definedName name="Per_40">"$#REF!.$B$2"</definedName>
    <definedName name="Per_41">"$#REF!.$B$2"</definedName>
    <definedName name="Per_46">"$#REF!.$B$2"</definedName>
    <definedName name="Per_47">"$#REF!.$B$2"</definedName>
    <definedName name="Per_48">"$#REF!.$B$2"</definedName>
    <definedName name="Per_50">"$#REF!.$B$2"</definedName>
    <definedName name="Per_51">"$#REF!.$B$2"</definedName>
    <definedName name="Per_52">"$#REF!.$B$2"</definedName>
    <definedName name="Per_53">"$#REF!.$B$2"</definedName>
    <definedName name="Per_54">"$#REF!.$B$2"</definedName>
    <definedName name="Per_55">"$#REF!.$B$2"</definedName>
    <definedName name="Per_56">"$#REF!.$B$2"</definedName>
    <definedName name="Per_57">"$#REF!.$B$2"</definedName>
    <definedName name="Per_58">"$#REF!.$B$2"</definedName>
    <definedName name="Per_59">"$#REF!.$B$2"</definedName>
    <definedName name="Per_6">"$#REF!.$B$2"</definedName>
    <definedName name="Per_60">"$#REF!.$B$2"</definedName>
    <definedName name="Per_61">"$#REF!.$B$2"</definedName>
    <definedName name="percent_variance" localSheetId="9">(#REF!-#REF!)/#REF!</definedName>
    <definedName name="percent_variance" localSheetId="5">(#REF!-#REF!)/#REF!</definedName>
    <definedName name="percent_variance">(#REF!-#REF!)/#REF!</definedName>
    <definedName name="PG_Asia">[11]Software!$G$10:$G$24</definedName>
    <definedName name="PGA">[11]Software!$D$10:$D$24</definedName>
    <definedName name="PGARCLIST" localSheetId="9">#REF!</definedName>
    <definedName name="PGARCLIST" localSheetId="5">#REF!</definedName>
    <definedName name="PGARCLIST">#REF!</definedName>
    <definedName name="PGBU">#N/A</definedName>
    <definedName name="pgtotal" localSheetId="9">#REF!</definedName>
    <definedName name="pgtotal" localSheetId="5">#REF!</definedName>
    <definedName name="pgtotal">#REF!</definedName>
    <definedName name="PIC">"Picture 1"</definedName>
    <definedName name="PJ_RPK" localSheetId="9">#REF!</definedName>
    <definedName name="PJ_RPK" localSheetId="5">#REF!</definedName>
    <definedName name="PJ_RPK">#REF!</definedName>
    <definedName name="pjj_pa" localSheetId="9">#REF!</definedName>
    <definedName name="pjj_pa" localSheetId="5">#REF!</definedName>
    <definedName name="pjj_pa">#REF!</definedName>
    <definedName name="PL" localSheetId="9">#REF!</definedName>
    <definedName name="PL" localSheetId="5">#REF!</definedName>
    <definedName name="PL">#REF!</definedName>
    <definedName name="pl_title" localSheetId="1">#N/A</definedName>
    <definedName name="pl_title" localSheetId="6">#N/A</definedName>
    <definedName name="pl_title" localSheetId="10">#N/A</definedName>
    <definedName name="pl_title" localSheetId="12">#N/A</definedName>
    <definedName name="pl_title" localSheetId="4">#N/A</definedName>
    <definedName name="pl_title" localSheetId="9">#N/A</definedName>
    <definedName name="pl_title" localSheetId="5">#N/A</definedName>
    <definedName name="pl_title" localSheetId="3">#N/A</definedName>
    <definedName name="pl_title" localSheetId="11">#N/A</definedName>
    <definedName name="pl_title" localSheetId="13">#N/A</definedName>
    <definedName name="pl_title">#N/A</definedName>
    <definedName name="Place" localSheetId="5">[33]Master!$D$16</definedName>
    <definedName name="Place">[33]Master!$D$16</definedName>
    <definedName name="Plan" localSheetId="9">#REF!</definedName>
    <definedName name="Plan" localSheetId="5">#REF!</definedName>
    <definedName name="Plan">#REF!</definedName>
    <definedName name="Plan_Jahr" localSheetId="9">#REF!</definedName>
    <definedName name="Plan_Jahr" localSheetId="5">#REF!</definedName>
    <definedName name="Plan_Jahr">#REF!</definedName>
    <definedName name="Planjahr" localSheetId="9">#REF!</definedName>
    <definedName name="Planjahr" localSheetId="5">#REF!</definedName>
    <definedName name="Planjahr">#REF!</definedName>
    <definedName name="pm" localSheetId="5">#REF!</definedName>
    <definedName name="pm">#REF!</definedName>
    <definedName name="PMA">'[101]Card nos.'!$A$29</definedName>
    <definedName name="PN_PA" localSheetId="9">#REF!</definedName>
    <definedName name="PN_PA" localSheetId="5">#REF!</definedName>
    <definedName name="PN_PA">#REF!</definedName>
    <definedName name="PN_VT" localSheetId="9">#REF!</definedName>
    <definedName name="PN_VT" localSheetId="5">#REF!</definedName>
    <definedName name="PN_VT">#REF!</definedName>
    <definedName name="PO_Releases_Analysis_Summry1" localSheetId="9">#REF!</definedName>
    <definedName name="PO_Releases_Analysis_Summry1" localSheetId="5">#REF!</definedName>
    <definedName name="PO_Releases_Analysis_Summry1">#REF!</definedName>
    <definedName name="pppp">#N/A</definedName>
    <definedName name="pqr" localSheetId="9">#REF!</definedName>
    <definedName name="pqr" localSheetId="5">#REF!</definedName>
    <definedName name="pqr">#REF!</definedName>
    <definedName name="preName" localSheetId="5">[44]Master!$E$12</definedName>
    <definedName name="preName">[44]Master!$E$12</definedName>
    <definedName name="Prepared">[102]Master!$D$9</definedName>
    <definedName name="PreviousQuarter">'[31]C vs. P Sales &amp; PBIT'!$C$3</definedName>
    <definedName name="Princ" localSheetId="9">#REF!</definedName>
    <definedName name="Princ" localSheetId="5">#REF!</definedName>
    <definedName name="Princ">#REF!</definedName>
    <definedName name="_xlnm.Print_Area" localSheetId="1">BS!$A$1:$F$62</definedName>
    <definedName name="_xlnm.Print_Area" localSheetId="6">'BS1'!$A$1:$J$105</definedName>
    <definedName name="_xlnm.Print_Area" localSheetId="8">'BS2'!$A$1:$F$89</definedName>
    <definedName name="_xlnm.Print_Area" localSheetId="10">'BS3'!$A$1:$F$135</definedName>
    <definedName name="_xlnm.Print_Area" localSheetId="12">'BS4'!$A$1:$J$366</definedName>
    <definedName name="_xlnm.Print_Area" localSheetId="4">CFS!$A$1:$F$93</definedName>
    <definedName name="_xlnm.Print_Area" localSheetId="2">'CFS Working '!$A$1:$D$174</definedName>
    <definedName name="_xlnm.Print_Area" localSheetId="9">'FA 18-19'!$B$1:$L$43</definedName>
    <definedName name="_xlnm.Print_Area" localSheetId="5">'Note 1 &amp; 2'!$A$1:$E$149</definedName>
    <definedName name="_xlnm.Print_Area" localSheetId="3">PL!$A$2:$F$56</definedName>
    <definedName name="_xlnm.Print_Area" localSheetId="11">'PL Notes'!$A$1:$F$171</definedName>
    <definedName name="_xlnm.Print_Area" localSheetId="13">'TB 18-19 HO'!$A$1:$C$1712</definedName>
    <definedName name="_xlnm.Print_Area">'[2]ROI A.Y.2000-2001'!#REF!</definedName>
    <definedName name="Print_Area_MI" localSheetId="5">#REF!</definedName>
    <definedName name="PRINT_AREA_MI">"'file://comp2/c/my documents/vh group/vil/tar9900/roi/roi0001.xls'#$roia_y_2000_2001.$"</definedName>
    <definedName name="Print_Area_MI_12">"$#REF!.$HZ$747:$IK$813"</definedName>
    <definedName name="Print_Area_MI_13">"$#REF!.$HZ$747:$IK$813"</definedName>
    <definedName name="Print_Area_MI_14">"$#REF!.$HZ$747:$IK$813"</definedName>
    <definedName name="Print_Area_MI_17">"$#REF!.$HZ$747:$IK$813"</definedName>
    <definedName name="Print_Area_MI_18">"$#REF!.$HZ$747:$IK$813"</definedName>
    <definedName name="Print_Area_MI_20">"$#REF!.$HZ$747:$IK$813"</definedName>
    <definedName name="Print_Area_MI_24">"$#REF!.$HZ$747:$IK$813"</definedName>
    <definedName name="Print_Area_MI_25">"$#REF!.$HZ$747:$IK$813"</definedName>
    <definedName name="Print_Area_MI_26">"$#REF!.$HZ$747:$IK$813"</definedName>
    <definedName name="Print_Area_MI_27">"$#REF!.$HZ$747:$IK$813"</definedName>
    <definedName name="Print_Area_MI_32">"$#REF!.$HZ$747:$IK$813"</definedName>
    <definedName name="Print_Area_MI_33">"$#REF!.$HZ$747:$IK$813"</definedName>
    <definedName name="Print_Area_MI_34">"$#REF!.$HZ$747:$IK$813"</definedName>
    <definedName name="Print_Area_MI_40">"$#REF!.$HZ$747:$IK$813"</definedName>
    <definedName name="Print_Area_MI_41">"$#REF!.$HZ$747:$IK$813"</definedName>
    <definedName name="Print_Area_MI_46">"$#REF!.$HZ$747:$IK$813"</definedName>
    <definedName name="Print_Area_MI_47">"$#REF!.$HZ$747:$IK$813"</definedName>
    <definedName name="Print_Area_MI_48">"$#REF!.$HZ$747:$IK$813"</definedName>
    <definedName name="Print_Area_MI_50">"$#REF!.$HZ$747:$IK$813"</definedName>
    <definedName name="Print_Area_MI_51">"$#REF!.$HZ$747:$IK$813"</definedName>
    <definedName name="Print_Area_MI_52">"$#REF!.$HZ$747:$IK$813"</definedName>
    <definedName name="Print_Area_MI_53">"$#REF!.$HZ$747:$IK$813"</definedName>
    <definedName name="Print_Area_MI_54">"$#REF!.$HZ$747:$IK$813"</definedName>
    <definedName name="Print_Area_MI_55">"$#REF!.$HZ$747:$IK$813"</definedName>
    <definedName name="Print_Area_MI_56">"$#REF!.$HZ$747:$IK$813"</definedName>
    <definedName name="Print_Area_MI_57">"$#REF!.$HZ$747:$IK$813"</definedName>
    <definedName name="Print_Area_MI_58">"$#REF!.$HZ$747:$IK$813"</definedName>
    <definedName name="Print_Area_MI_59">"$#REF!.$HZ$747:$IK$813"</definedName>
    <definedName name="Print_Area_MI_6">"$#REF!.$HZ$747:$IK$813"</definedName>
    <definedName name="Print_Area_MI_60">"$#REF!.$HZ$747:$IK$813"</definedName>
    <definedName name="Print_Area_MI_61">"$#REF!.$HZ$747:$IK$813"</definedName>
    <definedName name="PRINT_GRAPHS" localSheetId="9">#REF!</definedName>
    <definedName name="PRINT_GRAPHS" localSheetId="5">#REF!</definedName>
    <definedName name="PRINT_GRAPHS">#REF!</definedName>
    <definedName name="PRINT_REPORT" localSheetId="9">#REF!</definedName>
    <definedName name="PRINT_REPORT" localSheetId="5">#REF!</definedName>
    <definedName name="PRINT_REPORT">#REF!</definedName>
    <definedName name="Print_Title" localSheetId="9">#REF!</definedName>
    <definedName name="Print_Title" localSheetId="5">#REF!</definedName>
    <definedName name="Print_Title">#REF!</definedName>
    <definedName name="_xlnm.Print_Titles" localSheetId="6">'BS1'!$1:$3</definedName>
    <definedName name="_xlnm.Print_Titles" localSheetId="12">'BS4'!$1:$2</definedName>
    <definedName name="_xlnm.Print_Titles" localSheetId="5">'Note 1 &amp; 2'!#REF!</definedName>
    <definedName name="_xlnm.Print_Titles" localSheetId="11">'PL Notes'!$1:$3</definedName>
    <definedName name="Print_Titles_MI" localSheetId="5">#REF!</definedName>
    <definedName name="Print_Titles_MI">#REF!</definedName>
    <definedName name="Printarea">'[103]10'!$A$2:$N$25</definedName>
    <definedName name="PrintChar1">#N/A</definedName>
    <definedName name="PrintChar4">#N/A</definedName>
    <definedName name="PrintChart">#N/A</definedName>
    <definedName name="printchart1">#N/A</definedName>
    <definedName name="PrintChart2">#N/A</definedName>
    <definedName name="PrintChart21">#N/A</definedName>
    <definedName name="PrintChart3">#N/A</definedName>
    <definedName name="printchart31">#N/A</definedName>
    <definedName name="PrintChart4">#N/A</definedName>
    <definedName name="PrintChart5">#N/A</definedName>
    <definedName name="printchatr2">#N/A</definedName>
    <definedName name="PriorYrQuarter">[104]Sheet1!$C$4</definedName>
    <definedName name="PrntRng" localSheetId="9">#REF!</definedName>
    <definedName name="PrntRng" localSheetId="5">#REF!</definedName>
    <definedName name="PrntRng">#REF!</definedName>
    <definedName name="PrntRng1" localSheetId="9">#REF!</definedName>
    <definedName name="PrntRng1" localSheetId="5">#REF!</definedName>
    <definedName name="PrntRng1">#REF!</definedName>
    <definedName name="PrntRng2" localSheetId="9">#REF!</definedName>
    <definedName name="PrntRng2" localSheetId="5">#REF!</definedName>
    <definedName name="PrntRng2">#REF!</definedName>
    <definedName name="Processing">'[54]Mill Executive Summary'!$A$1:$R$46</definedName>
    <definedName name="ProdCost">[26]ProdCost!$A$1:$N$60</definedName>
    <definedName name="Product">[105]Control!$Z$2:$Z$6</definedName>
    <definedName name="Productivity">[26]Productivity!$A$1:$N$48</definedName>
    <definedName name="Profit_Loss" localSheetId="9">-SUMIF('[93]Trial Balance'!C$1:$E$65536,'[93]P&amp;L'!#REF!,'[93]Trial Balance'!B$1:$D$65536)</definedName>
    <definedName name="Profit_Loss" localSheetId="5">-SUMIF('[93]Trial Balance'!C$1:$E$65536,'[93]P&amp;L'!#REF!,'[93]Trial Balance'!B$1:$D$65536)</definedName>
    <definedName name="Profit_Loss">-SUMIF('[93]Trial Balance'!C$1:$E$65536,'[93]P&amp;L'!#REF!,'[93]Trial Balance'!B$1:$D$65536)</definedName>
    <definedName name="Proj_II" localSheetId="1">VLOOKUP('[79]Proj QII'!$A1,Rng_QI,MATCH('[79]Proj QII'!A$6,'[79]Proj QI'!$A$6:$IV$6),0)</definedName>
    <definedName name="Proj_II" localSheetId="6">VLOOKUP('[79]Proj QII'!$A1,Rng_QI,MATCH('[79]Proj QII'!A$6,'[79]Proj QI'!$A$6:$IV$6),0)</definedName>
    <definedName name="Proj_II" localSheetId="10">VLOOKUP('[79]Proj QII'!$A1,Rng_QI,MATCH('[79]Proj QII'!A$6,'[79]Proj QI'!$A$6:$IV$6),0)</definedName>
    <definedName name="Proj_II" localSheetId="12">VLOOKUP('[79]Proj QII'!$A1,Rng_QI,MATCH('[79]Proj QII'!A$6,'[79]Proj QI'!$A$6:$IV$6),0)</definedName>
    <definedName name="Proj_II" localSheetId="4">VLOOKUP('[79]Proj QII'!$A1,Rng_QI,MATCH('[79]Proj QII'!A$6,'[79]Proj QI'!$A$6:$IV$6),0)</definedName>
    <definedName name="Proj_II" localSheetId="9">VLOOKUP('[79]Proj QII'!$A1,Rng_QI,MATCH('[79]Proj QII'!A$6,'[79]Proj QI'!$A$6:$IV$6),0)</definedName>
    <definedName name="Proj_II" localSheetId="3">VLOOKUP('[79]Proj QII'!$A1,Rng_QI,MATCH('[79]Proj QII'!A$6,'[79]Proj QI'!$A$6:$IV$6),0)</definedName>
    <definedName name="Proj_II" localSheetId="11">VLOOKUP('[79]Proj QII'!$A1,Rng_QI,MATCH('[79]Proj QII'!A$6,'[79]Proj QI'!$A$6:$IV$6),0)</definedName>
    <definedName name="Proj_II" localSheetId="13">VLOOKUP('[79]Proj QII'!$A1,Rng_QI,MATCH('[79]Proj QII'!A$6,'[79]Proj QI'!$A$6:$IV$6),0)</definedName>
    <definedName name="Proj_II">VLOOKUP('[79]Proj QII'!$A1,Rng_QI,MATCH('[79]Proj QII'!A$6,'[79]Proj QI'!$A$6:$IV$6),0)</definedName>
    <definedName name="Proj_III" localSheetId="1">VLOOKUP('[79]Proj QIII'!$A1,Rng_QII,MATCH('[79]Proj QIII'!A$6,'[79]Proj QII'!$A$6:$IV$6),0)</definedName>
    <definedName name="Proj_III" localSheetId="6">VLOOKUP('[79]Proj QIII'!$A1,Rng_QII,MATCH('[79]Proj QIII'!A$6,'[79]Proj QII'!$A$6:$IV$6),0)</definedName>
    <definedName name="Proj_III" localSheetId="10">VLOOKUP('[79]Proj QIII'!$A1,Rng_QII,MATCH('[79]Proj QIII'!A$6,'[79]Proj QII'!$A$6:$IV$6),0)</definedName>
    <definedName name="Proj_III" localSheetId="12">VLOOKUP('[79]Proj QIII'!$A1,Rng_QII,MATCH('[79]Proj QIII'!A$6,'[79]Proj QII'!$A$6:$IV$6),0)</definedName>
    <definedName name="Proj_III" localSheetId="4">VLOOKUP('[79]Proj QIII'!$A1,Rng_QII,MATCH('[79]Proj QIII'!A$6,'[79]Proj QII'!$A$6:$IV$6),0)</definedName>
    <definedName name="Proj_III" localSheetId="9">VLOOKUP('[79]Proj QIII'!$A1,Rng_QII,MATCH('[79]Proj QIII'!A$6,'[79]Proj QII'!$A$6:$IV$6),0)</definedName>
    <definedName name="Proj_III" localSheetId="3">VLOOKUP('[79]Proj QIII'!$A1,Rng_QII,MATCH('[79]Proj QIII'!A$6,'[79]Proj QII'!$A$6:$IV$6),0)</definedName>
    <definedName name="Proj_III" localSheetId="11">VLOOKUP('[79]Proj QIII'!$A1,Rng_QII,MATCH('[79]Proj QIII'!A$6,'[79]Proj QII'!$A$6:$IV$6),0)</definedName>
    <definedName name="Proj_III" localSheetId="13">VLOOKUP('[79]Proj QIII'!$A1,Rng_QII,MATCH('[79]Proj QIII'!A$6,'[79]Proj QII'!$A$6:$IV$6),0)</definedName>
    <definedName name="Proj_III">VLOOKUP('[79]Proj QIII'!$A1,Rng_QII,MATCH('[79]Proj QIII'!A$6,'[79]Proj QII'!$A$6:$IV$6),0)</definedName>
    <definedName name="Proj_IV" localSheetId="1">VLOOKUP('[79]Proj QIV'!$A1,Rng_QIII,MATCH('[79]Proj QIV'!A$6,'[79]Proj QIII'!$A$6:$IV$6),0)</definedName>
    <definedName name="Proj_IV" localSheetId="6">VLOOKUP('[79]Proj QIV'!$A1,Rng_QIII,MATCH('[79]Proj QIV'!A$6,'[79]Proj QIII'!$A$6:$IV$6),0)</definedName>
    <definedName name="Proj_IV" localSheetId="10">VLOOKUP('[79]Proj QIV'!$A1,Rng_QIII,MATCH('[79]Proj QIV'!A$6,'[79]Proj QIII'!$A$6:$IV$6),0)</definedName>
    <definedName name="Proj_IV" localSheetId="12">VLOOKUP('[79]Proj QIV'!$A1,Rng_QIII,MATCH('[79]Proj QIV'!A$6,'[79]Proj QIII'!$A$6:$IV$6),0)</definedName>
    <definedName name="Proj_IV" localSheetId="4">VLOOKUP('[79]Proj QIV'!$A1,Rng_QIII,MATCH('[79]Proj QIV'!A$6,'[79]Proj QIII'!$A$6:$IV$6),0)</definedName>
    <definedName name="Proj_IV" localSheetId="9">VLOOKUP('[79]Proj QIV'!$A1,Rng_QIII,MATCH('[79]Proj QIV'!A$6,'[79]Proj QIII'!$A$6:$IV$6),0)</definedName>
    <definedName name="Proj_IV" localSheetId="3">VLOOKUP('[79]Proj QIV'!$A1,Rng_QIII,MATCH('[79]Proj QIV'!A$6,'[79]Proj QIII'!$A$6:$IV$6),0)</definedName>
    <definedName name="Proj_IV" localSheetId="11">VLOOKUP('[79]Proj QIV'!$A1,Rng_QIII,MATCH('[79]Proj QIV'!A$6,'[79]Proj QIII'!$A$6:$IV$6),0)</definedName>
    <definedName name="Proj_IV" localSheetId="13">VLOOKUP('[79]Proj QIV'!$A1,Rng_QIII,MATCH('[79]Proj QIV'!A$6,'[79]Proj QIII'!$A$6:$IV$6),0)</definedName>
    <definedName name="Proj_IV">VLOOKUP('[79]Proj QIV'!$A1,Rng_QIII,MATCH('[79]Proj QIV'!A$6,'[79]Proj QIII'!$A$6:$IV$6),0)</definedName>
    <definedName name="PTx" localSheetId="5">[106]Reco!$B$27</definedName>
    <definedName name="PTx">[106]Reco!$B$27</definedName>
    <definedName name="PY" localSheetId="5">[56]Master!$C$13</definedName>
    <definedName name="PY">[56]Master!$C$13</definedName>
    <definedName name="PY_1">0</definedName>
    <definedName name="q" localSheetId="5">#REF!</definedName>
    <definedName name="Q">NA()</definedName>
    <definedName name="q_lookup" localSheetId="9">#REF!</definedName>
    <definedName name="q_lookup" localSheetId="5">#REF!</definedName>
    <definedName name="q_lookup">#REF!</definedName>
    <definedName name="Q_TB_Final" localSheetId="9">#REF!</definedName>
    <definedName name="Q_TB_Final" localSheetId="5">#REF!</definedName>
    <definedName name="Q_TB_Final">#REF!</definedName>
    <definedName name="Q_TBRMB_FINAL" localSheetId="9">#REF!</definedName>
    <definedName name="Q_TBRMB_FINAL" localSheetId="5">#REF!</definedName>
    <definedName name="Q_TBRMB_FINAL">#REF!</definedName>
    <definedName name="Q1_02_AOP" localSheetId="5">#REF!</definedName>
    <definedName name="Q1_02_AOP">#REF!</definedName>
    <definedName name="Q1_02_FCST" localSheetId="5">#REF!</definedName>
    <definedName name="Q1_02_FCST">#REF!</definedName>
    <definedName name="Q1_02_PFCST" localSheetId="5">#REF!</definedName>
    <definedName name="Q1_02_PFCST">#REF!</definedName>
    <definedName name="Q1_99_Actuals" localSheetId="5">#REF!</definedName>
    <definedName name="Q1_99_Actuals">#REF!</definedName>
    <definedName name="Q1_99_P" localSheetId="5">#REF!</definedName>
    <definedName name="Q1_99_P">#REF!</definedName>
    <definedName name="Q1_99Analysis" localSheetId="5">#REF!</definedName>
    <definedName name="Q1_99Analysis">#REF!</definedName>
    <definedName name="Q1_99Variation" localSheetId="5">#REF!</definedName>
    <definedName name="Q1_99Variation">#REF!</definedName>
    <definedName name="Q2_02_AOP" localSheetId="5">#REF!</definedName>
    <definedName name="Q2_02_AOP">#REF!</definedName>
    <definedName name="Q2_02_FCST" localSheetId="5">#REF!</definedName>
    <definedName name="Q2_02_FCST">#REF!</definedName>
    <definedName name="Q2_02_PFCST" localSheetId="5">#REF!</definedName>
    <definedName name="Q2_02_PFCST">#REF!</definedName>
    <definedName name="Q3_02_AOP" localSheetId="5">#REF!</definedName>
    <definedName name="Q3_02_AOP">#REF!</definedName>
    <definedName name="Q3_02_FCST" localSheetId="9">[107]Inventory!#REF!</definedName>
    <definedName name="Q3_02_FCST" localSheetId="5">[107]Inventory!#REF!</definedName>
    <definedName name="Q3_02_FCST">[107]Inventory!#REF!</definedName>
    <definedName name="Q3_Fcst" localSheetId="9">#REF!</definedName>
    <definedName name="Q3_Fcst" localSheetId="5">#REF!</definedName>
    <definedName name="Q3_Fcst">#REF!</definedName>
    <definedName name="Q3_Plan" localSheetId="9">#REF!</definedName>
    <definedName name="Q3_Plan" localSheetId="5">#REF!</definedName>
    <definedName name="Q3_Plan">#REF!</definedName>
    <definedName name="Q3analysis" localSheetId="9">#REF!</definedName>
    <definedName name="Q3analysis" localSheetId="5">#REF!</definedName>
    <definedName name="Q3analysis">#REF!</definedName>
    <definedName name="Q3variation" localSheetId="5">#REF!</definedName>
    <definedName name="Q3variation">#REF!</definedName>
    <definedName name="Q4_02_AOP" localSheetId="5">#REF!</definedName>
    <definedName name="Q4_02_AOP">#REF!</definedName>
    <definedName name="Q4_analysis" localSheetId="5">#REF!</definedName>
    <definedName name="Q4_analysis">#REF!</definedName>
    <definedName name="Q4_Fcst" localSheetId="5">#REF!</definedName>
    <definedName name="Q4_Fcst">#REF!</definedName>
    <definedName name="Q4_Plan" localSheetId="5">#REF!</definedName>
    <definedName name="Q4_Plan">#REF!</definedName>
    <definedName name="Q4_variation" localSheetId="5">#REF!</definedName>
    <definedName name="Q4_variation">#REF!</definedName>
    <definedName name="qqq">#N/A</definedName>
    <definedName name="qqqqqqqqqqqqqqqqqqqqqq">#N/A</definedName>
    <definedName name="QTDAOP2007">'[17]Select P&amp;L-L'!$C$326:$AM$358</definedName>
    <definedName name="qtr" localSheetId="5">'[35]Profit Calculation'!$E$3</definedName>
    <definedName name="qtr">'[35]Profit Calculation'!$E$3</definedName>
    <definedName name="Quality">[26]Quality!$A$1:$N$36</definedName>
    <definedName name="quarter" localSheetId="9">#REF!</definedName>
    <definedName name="quarter" localSheetId="5">#REF!</definedName>
    <definedName name="quarter">#REF!</definedName>
    <definedName name="quarter1" localSheetId="9">#REF!</definedName>
    <definedName name="quarter1" localSheetId="5">#REF!</definedName>
    <definedName name="quarter1">#REF!</definedName>
    <definedName name="quarter3" localSheetId="9">#REF!</definedName>
    <definedName name="quarter3" localSheetId="5">#REF!</definedName>
    <definedName name="quarter3">#REF!</definedName>
    <definedName name="quarter4" localSheetId="5">#REF!</definedName>
    <definedName name="quarter4">#REF!</definedName>
    <definedName name="qzqzqz10" localSheetId="9">'[58]Received from Vaijayanti'!#REF!</definedName>
    <definedName name="qzqzqz10" localSheetId="5">'[58]Received from Vaijayanti'!#REF!</definedName>
    <definedName name="qzqzqz10">'[58]Received from Vaijayanti'!#REF!</definedName>
    <definedName name="qzqzqz11" localSheetId="9">#REF!</definedName>
    <definedName name="qzqzqz11" localSheetId="5">#REF!</definedName>
    <definedName name="qzqzqz11">#REF!</definedName>
    <definedName name="qzqzqz12" localSheetId="9">#REF!</definedName>
    <definedName name="qzqzqz12" localSheetId="5">#REF!</definedName>
    <definedName name="qzqzqz12">#REF!</definedName>
    <definedName name="qzqzqz13" localSheetId="9">'[58]Received from Vaijayanti'!#REF!</definedName>
    <definedName name="qzqzqz13" localSheetId="5">'[58]Received from Vaijayanti'!#REF!</definedName>
    <definedName name="qzqzqz13">'[58]Received from Vaijayanti'!#REF!</definedName>
    <definedName name="qzqzqz14" localSheetId="9">'[58]Received from Vaijayanti'!#REF!</definedName>
    <definedName name="qzqzqz14" localSheetId="5">'[58]Received from Vaijayanti'!#REF!</definedName>
    <definedName name="qzqzqz14">'[58]Received from Vaijayanti'!#REF!</definedName>
    <definedName name="qzqzqz15" localSheetId="9">'[58]Received from Vaijayanti'!#REF!</definedName>
    <definedName name="qzqzqz15" localSheetId="5">'[58]Received from Vaijayanti'!#REF!</definedName>
    <definedName name="qzqzqz15">'[58]Received from Vaijayanti'!#REF!</definedName>
    <definedName name="qzqzqz16" localSheetId="9">#REF!</definedName>
    <definedName name="qzqzqz16" localSheetId="5">#REF!</definedName>
    <definedName name="qzqzqz16">#REF!</definedName>
    <definedName name="qzqzqz6" localSheetId="9">#REF!</definedName>
    <definedName name="qzqzqz6" localSheetId="5">#REF!</definedName>
    <definedName name="qzqzqz6">#REF!</definedName>
    <definedName name="qzqzqz7" localSheetId="9">#REF!</definedName>
    <definedName name="qzqzqz7" localSheetId="5">#REF!</definedName>
    <definedName name="qzqzqz7">#REF!</definedName>
    <definedName name="qzqzqz8" localSheetId="9">'[58]Received from Vaijayanti'!#REF!</definedName>
    <definedName name="qzqzqz8" localSheetId="5">'[58]Received from Vaijayanti'!#REF!</definedName>
    <definedName name="qzqzqz8">'[58]Received from Vaijayanti'!#REF!</definedName>
    <definedName name="qzqzqz9" localSheetId="9">'[58]Received from Vaijayanti'!#REF!</definedName>
    <definedName name="qzqzqz9" localSheetId="5">'[58]Received from Vaijayanti'!#REF!</definedName>
    <definedName name="qzqzqz9">'[58]Received from Vaijayanti'!#REF!</definedName>
    <definedName name="R_Y_G" localSheetId="9">#REF!</definedName>
    <definedName name="R_Y_G" localSheetId="5">#REF!</definedName>
    <definedName name="R_Y_G">#REF!</definedName>
    <definedName name="rahul" localSheetId="9">'[20]sept 06'!#REF!</definedName>
    <definedName name="rahul" localSheetId="5">'[20]sept 06'!#REF!</definedName>
    <definedName name="rahul">'[20]sept 06'!#REF!</definedName>
    <definedName name="Ramsgate">[11]Software!$F$10:$F$24</definedName>
    <definedName name="Ramsgate_Charts">'[26]All Charts'!$A$289:$N$360</definedName>
    <definedName name="range">[28]data!$B$13:$B$21</definedName>
    <definedName name="Range_FTM">OFFSET('[108]Trial Balance'!$D$3,0,0,COUNTA('[108]Trial Balance'!$A$1:$A$65536),1)</definedName>
    <definedName name="Range_Map_Head">OFFSET('[108]Trial Balance'!$F$3,0,0,COUNTA('[108]Trial Balance'!$A$1:$A$65536),1)</definedName>
    <definedName name="Range_Rep_Head">OFFSET('[108]Trial Balance'!$E$3,0,0,COUNTA('[108]Trial Balance'!$A$1:$A$65536),1)</definedName>
    <definedName name="Rangekey">[54]SetupDetails!$B$2:$E$13</definedName>
    <definedName name="Rate" localSheetId="9">#REF!</definedName>
    <definedName name="Rate" localSheetId="5">#REF!</definedName>
    <definedName name="Rate">#REF!</definedName>
    <definedName name="rate_table">'[109]Exchange Rates'!$A$16:$N$18</definedName>
    <definedName name="receivables2002">[11]wcvalues!$A$19:$Y$31</definedName>
    <definedName name="receivables2003" localSheetId="9">#REF!,#REF!</definedName>
    <definedName name="receivables2003" localSheetId="5">#REF!,#REF!</definedName>
    <definedName name="receivables2003">#REF!,#REF!</definedName>
    <definedName name="_xlnm.Recorder" localSheetId="9">#REF!</definedName>
    <definedName name="_xlnm.Recorder" localSheetId="5">#REF!</definedName>
    <definedName name="_xlnm.Recorder">#REF!</definedName>
    <definedName name="regdet" localSheetId="9">#REF!</definedName>
    <definedName name="regdet" localSheetId="5">#REF!</definedName>
    <definedName name="regdet">#REF!</definedName>
    <definedName name="Regi_No" localSheetId="5">[33]Master!$D$13</definedName>
    <definedName name="Regi_No">[33]Master!$D$13</definedName>
    <definedName name="rental">[46]Fleet!$L$3:$L$55</definedName>
    <definedName name="Repl._Cost_Discount" localSheetId="9">#REF!</definedName>
    <definedName name="Repl._Cost_Discount" localSheetId="5">#REF!</definedName>
    <definedName name="Repl._Cost_Discount">#REF!</definedName>
    <definedName name="ReportCurrency" localSheetId="9">#REF!</definedName>
    <definedName name="ReportCurrency" localSheetId="5">#REF!</definedName>
    <definedName name="ReportCurrency">#REF!</definedName>
    <definedName name="ReportEntityName" localSheetId="9">#REF!</definedName>
    <definedName name="ReportEntityName" localSheetId="5">#REF!</definedName>
    <definedName name="ReportEntityName">#REF!</definedName>
    <definedName name="ReportMonth" localSheetId="5">#REF!</definedName>
    <definedName name="ReportMonth">#REF!</definedName>
    <definedName name="Reviewed">[110]Master!$D$11</definedName>
    <definedName name="revName" localSheetId="5">[44]Master!$E$14</definedName>
    <definedName name="revName">[44]Master!$E$14</definedName>
    <definedName name="rgrg" localSheetId="1">IF(Loan_Amount*Interest_Rate*Loan_Years*Loan_Start&gt;0,1,0)</definedName>
    <definedName name="rgrg" localSheetId="6">IF(Loan_Amount*Interest_Rate*Loan_Years*Loan_Start&gt;0,1,0)</definedName>
    <definedName name="rgrg" localSheetId="10">IF(Loan_Amount*Interest_Rate*Loan_Years*Loan_Start&gt;0,1,0)</definedName>
    <definedName name="rgrg" localSheetId="12">IF(Loan_Amount*Interest_Rate*Loan_Years*Loan_Start&gt;0,1,0)</definedName>
    <definedName name="rgrg" localSheetId="4">IF(Loan_Amount*Interest_Rate*Loan_Years*Loan_Start&gt;0,1,0)</definedName>
    <definedName name="rgrg" localSheetId="9">IF(Loan_Amount*Interest_Rate*Loan_Years*Loan_Start&gt;0,1,0)</definedName>
    <definedName name="rgrg" localSheetId="5">IF(Loan_Amount*Interest_Rate*Loan_Years*Loan_Start&gt;0,1,0)</definedName>
    <definedName name="rgrg" localSheetId="3">IF(Loan_Amount*Interest_Rate*Loan_Years*Loan_Start&gt;0,1,0)</definedName>
    <definedName name="rgrg" localSheetId="11">IF(Loan_Amount*Interest_Rate*Loan_Years*Loan_Start&gt;0,1,0)</definedName>
    <definedName name="rgrg" localSheetId="13">IF(Loan_Amount*Interest_Rate*Loan_Years*Loan_Start&gt;0,1,0)</definedName>
    <definedName name="rgrg">IF(Loan_Amount*Interest_Rate*Loan_Years*Loan_Start&gt;0,1,0)</definedName>
    <definedName name="rm">'[57]Names Links'!$B$15</definedName>
    <definedName name="RMB" localSheetId="9">#REF!</definedName>
    <definedName name="RMB" localSheetId="5">#REF!</definedName>
    <definedName name="RMB">#REF!</definedName>
    <definedName name="rmhx35" localSheetId="9">'[57]Mfg OH '!#REF!</definedName>
    <definedName name="rmhx35" localSheetId="5">'[57]Mfg OH '!#REF!</definedName>
    <definedName name="rmhx35">'[57]Mfg OH '!#REF!</definedName>
    <definedName name="rmmu">'[57]Price- cost new'!$C$105</definedName>
    <definedName name="Rng_Net_CY" localSheetId="5">OFFSET([77]Round_TB!$F$4,0,0,COUNTA([77]Round_TB!$A:$A),1)</definedName>
    <definedName name="Rng_Net_CY">OFFSET([77]Round_TB!$F$4,0,0,COUNTA([77]Round_TB!$A:$A),1)</definedName>
    <definedName name="Rng_Net_PY" localSheetId="5">OFFSET([77]Round_TB!$G$4,0,0,COUNTA([77]Round_TB!$A:$A),1)</definedName>
    <definedName name="Rng_Net_PY">OFFSET([77]Round_TB!$G$4,0,0,COUNTA([77]Round_TB!$A:$A),1)</definedName>
    <definedName name="Rng_Note_Head_CY" localSheetId="5">OFFSET([77]Round_TB!$J$4,0,0,COUNTA([77]Round_TB!$A:$A),1)</definedName>
    <definedName name="Rng_Note_Head_CY">OFFSET([77]Round_TB!$J$4,0,0,COUNTA([77]Round_TB!$A:$A),1)</definedName>
    <definedName name="Rng_Note_Head_PY" localSheetId="5">OFFSET([77]Round_TB!$L$4,0,0,COUNTA([77]Round_TB!$A:$A),1)</definedName>
    <definedName name="Rng_Note_Head_PY">OFFSET([77]Round_TB!$L$4,0,0,COUNTA([77]Round_TB!$A:$A),1)</definedName>
    <definedName name="Rng_Proj" localSheetId="1">#N/A</definedName>
    <definedName name="Rng_Proj" localSheetId="6">#N/A</definedName>
    <definedName name="Rng_Proj" localSheetId="10">#N/A</definedName>
    <definedName name="Rng_Proj" localSheetId="12">#N/A</definedName>
    <definedName name="Rng_Proj" localSheetId="4">#N/A</definedName>
    <definedName name="Rng_Proj" localSheetId="9">#N/A</definedName>
    <definedName name="Rng_Proj" localSheetId="5">#N/A</definedName>
    <definedName name="Rng_Proj" localSheetId="3">#N/A</definedName>
    <definedName name="Rng_Proj" localSheetId="11">#N/A</definedName>
    <definedName name="Rng_Proj" localSheetId="13">#N/A</definedName>
    <definedName name="Rng_Proj">#N/A</definedName>
    <definedName name="Rng_QI" localSheetId="5">OFFSET('[79]Proj QI'!$A$5,0,0,COUNTA('[79]Proj QI'!$A$1:$A$65536),14)</definedName>
    <definedName name="Rng_QI">OFFSET('[79]Proj QI'!$A$5,0,0,COUNTA('[79]Proj QI'!$A$1:$A$65536),14)</definedName>
    <definedName name="Rng_QII" localSheetId="5">OFFSET('[79]Proj QII'!$A$5,0,0,COUNTA('[79]Proj QII'!$A$1:$A$65536),14)</definedName>
    <definedName name="Rng_QII">OFFSET('[79]Proj QII'!$A$5,0,0,COUNTA('[79]Proj QII'!$A$1:$A$65536),14)</definedName>
    <definedName name="Rng_QIII" localSheetId="5">OFFSET('[79]Proj QIII'!$A$5,0,0,COUNTA('[79]Proj QIII'!$A$1:$A$65536),14)</definedName>
    <definedName name="Rng_QIII">OFFSET('[79]Proj QIII'!$A$5,0,0,COUNTA('[79]Proj QIII'!$A$1:$A$65536),14)</definedName>
    <definedName name="Rng_Sheet" localSheetId="5">"'Proj "&amp;'[35]Profit Calculation'!$E$3&amp;"'!"</definedName>
    <definedName name="Rng_Sheet">"'Proj "&amp;'[35]Profit Calculation'!$E$3&amp;"'!"</definedName>
    <definedName name="Rng_TB" localSheetId="1">OFFSET([44]TB!$A$4,0,0,TB_HC-1,6)</definedName>
    <definedName name="Rng_TB" localSheetId="6">OFFSET([44]TB!$A$4,0,0,TB_HC-1,6)</definedName>
    <definedName name="Rng_TB" localSheetId="10">OFFSET([44]TB!$A$4,0,0,TB_HC-1,6)</definedName>
    <definedName name="Rng_TB" localSheetId="12">OFFSET([44]TB!$A$4,0,0,TB_HC-1,6)</definedName>
    <definedName name="Rng_TB" localSheetId="4">OFFSET([44]TB!$A$4,0,0,TB_HC-1,6)</definedName>
    <definedName name="Rng_TB" localSheetId="9">OFFSET([44]TB!$A$4,0,0,TB_HC-1,6)</definedName>
    <definedName name="Rng_TB" localSheetId="3">OFFSET([44]TB!$A$4,0,0,TB_HC-1,6)</definedName>
    <definedName name="Rng_TB" localSheetId="11">OFFSET([44]TB!$A$4,0,0,TB_HC-1,6)</definedName>
    <definedName name="Rng_TB" localSheetId="13">OFFSET([44]TB!$A$4,0,0,TB_HC-1,6)</definedName>
    <definedName name="Rng_TB">OFFSET([44]TB!$A$4,0,0,TB_HC-1,6)</definedName>
    <definedName name="rought" localSheetId="9">#REF!</definedName>
    <definedName name="rought" localSheetId="5">#REF!</definedName>
    <definedName name="rought">#REF!</definedName>
    <definedName name="Round" localSheetId="5">[56]Master!$C$20</definedName>
    <definedName name="Round">[56]Master!$C$20</definedName>
    <definedName name="Roundings" localSheetId="9">#REF!</definedName>
    <definedName name="Roundings" localSheetId="5">#REF!</definedName>
    <definedName name="Roundings">#REF!</definedName>
    <definedName name="Row_No" localSheetId="1">MATCH("Total of Expenses (B)",INDIRECT(Rng_Sheet&amp;"A:A"),0)</definedName>
    <definedName name="Row_No" localSheetId="6">MATCH("Total of Expenses (B)",INDIRECT(Rng_Sheet&amp;"A:A"),0)</definedName>
    <definedName name="Row_No" localSheetId="10">MATCH("Total of Expenses (B)",INDIRECT(Rng_Sheet&amp;"A:A"),0)</definedName>
    <definedName name="Row_No" localSheetId="12">MATCH("Total of Expenses (B)",INDIRECT(Rng_Sheet&amp;"A:A"),0)</definedName>
    <definedName name="Row_No" localSheetId="4">MATCH("Total of Expenses (B)",INDIRECT(Rng_Sheet&amp;"A:A"),0)</definedName>
    <definedName name="Row_No" localSheetId="9">MATCH("Total of Expenses (B)",INDIRECT(Rng_Sheet&amp;"A:A"),0)</definedName>
    <definedName name="Row_No" localSheetId="3">MATCH("Total of Expenses (B)",INDIRECT(Rng_Sheet&amp;"A:A"),0)</definedName>
    <definedName name="Row_No" localSheetId="11">MATCH("Total of Expenses (B)",INDIRECT(Rng_Sheet&amp;"A:A"),0)</definedName>
    <definedName name="Row_No" localSheetId="13">MATCH("Total of Expenses (B)",INDIRECT(Rng_Sheet&amp;"A:A"),0)</definedName>
    <definedName name="Row_No">MATCH("Total of Expenses (B)",INDIRECT(Rng_Sheet&amp;"A:A"),0)</definedName>
    <definedName name="RPK_PA" localSheetId="9">#REF!</definedName>
    <definedName name="RPK_PA" localSheetId="5">#REF!</definedName>
    <definedName name="RPK_PA">#REF!</definedName>
    <definedName name="rt">'[111]fig to words'!$G$1:$G$12</definedName>
    <definedName name="rtytyu5uyt">#N/A</definedName>
    <definedName name="RV_TM" localSheetId="9">#REF!</definedName>
    <definedName name="RV_TM" localSheetId="5">#REF!</definedName>
    <definedName name="RV_TM">#REF!</definedName>
    <definedName name="s" localSheetId="5">#REF!</definedName>
    <definedName name="s">[112]Master!$D$6-[112]Master!$C$6+1</definedName>
    <definedName name="SA_PA" localSheetId="9">#REF!</definedName>
    <definedName name="SA_PA" localSheetId="5">#REF!</definedName>
    <definedName name="SA_PA">#REF!</definedName>
    <definedName name="Safety">[26]Safety!$B$1:$N$48</definedName>
    <definedName name="Saleamt">('[89]Profit Reco'!XFB1048574+'[89]Profit Reco'!XFB1048575)/[89]Master!$B$5</definedName>
    <definedName name="Sales" localSheetId="9">[29]TB!#REF!</definedName>
    <definedName name="Sales" localSheetId="5">[29]TB!#REF!</definedName>
    <definedName name="Sales">[29]TB!#REF!</definedName>
    <definedName name="SamplePrices" localSheetId="9">OFFSET(#REF!,0,0,COUNTA(#REF!),18)</definedName>
    <definedName name="SamplePrices" localSheetId="5">OFFSET(#REF!,0,0,COUNTA(#REF!),18)</definedName>
    <definedName name="SamplePrices">OFFSET(#REF!,0,0,COUNTA(#REF!),18)</definedName>
    <definedName name="sanjay" localSheetId="9">#REF!</definedName>
    <definedName name="sanjay" localSheetId="5">#REF!</definedName>
    <definedName name="sanjay">#REF!</definedName>
    <definedName name="sax" localSheetId="9">[113]Master!#REF!</definedName>
    <definedName name="sax" localSheetId="5">[113]Master!#REF!</definedName>
    <definedName name="sax">[113]Master!#REF!</definedName>
    <definedName name="SB" localSheetId="9">#REF!</definedName>
    <definedName name="SB" localSheetId="5">#REF!</definedName>
    <definedName name="SB">#REF!</definedName>
    <definedName name="SB_1">0</definedName>
    <definedName name="sc">#REF!</definedName>
    <definedName name="SCANIA_PART_COUNT" localSheetId="9">#REF!</definedName>
    <definedName name="SCANIA_PART_COUNT" localSheetId="5">#REF!</definedName>
    <definedName name="SCANIA_PART_COUNT">#REF!</definedName>
    <definedName name="SCH1_1" localSheetId="9">#REF!</definedName>
    <definedName name="SCH1_1" localSheetId="5">#REF!</definedName>
    <definedName name="SCH1_1">#REF!</definedName>
    <definedName name="SCH3_1" localSheetId="9">#REF!</definedName>
    <definedName name="SCH3_1" localSheetId="5">#REF!</definedName>
    <definedName name="SCH3_1">#REF!</definedName>
    <definedName name="SCH3_2" localSheetId="5">#REF!</definedName>
    <definedName name="SCH3_2">#REF!</definedName>
    <definedName name="SCH3_3" localSheetId="5">#REF!</definedName>
    <definedName name="SCH3_3">#REF!</definedName>
    <definedName name="SCH6_2" localSheetId="9">'[114]sch_7-19'!#REF!</definedName>
    <definedName name="SCH6_2" localSheetId="5">'[114]sch_7-19'!#REF!</definedName>
    <definedName name="SCH6_2">'[114]sch_7-19'!#REF!</definedName>
    <definedName name="SCH6_3" localSheetId="9">'[114]sch_7-19'!#REF!</definedName>
    <definedName name="SCH6_3" localSheetId="5">'[114]sch_7-19'!#REF!</definedName>
    <definedName name="SCH6_3">'[114]sch_7-19'!#REF!</definedName>
    <definedName name="SCH6_4" localSheetId="9">'[114]sch_7-19'!#REF!</definedName>
    <definedName name="SCH6_4" localSheetId="5">'[114]sch_7-19'!#REF!</definedName>
    <definedName name="SCH6_4">'[114]sch_7-19'!#REF!</definedName>
    <definedName name="SCH6_5" localSheetId="9">'[114]sch_7-19'!#REF!</definedName>
    <definedName name="SCH6_5" localSheetId="5">'[114]sch_7-19'!#REF!</definedName>
    <definedName name="SCH6_5">'[114]sch_7-19'!#REF!</definedName>
    <definedName name="SCH7A" localSheetId="9">#REF!</definedName>
    <definedName name="SCH7A" localSheetId="5">#REF!</definedName>
    <definedName name="SCH7A">#REF!</definedName>
    <definedName name="SCH7B" localSheetId="9">#REF!</definedName>
    <definedName name="SCH7B" localSheetId="5">#REF!</definedName>
    <definedName name="SCH7B">#REF!</definedName>
    <definedName name="Sched_Pay" localSheetId="9">#REF!</definedName>
    <definedName name="Sched_Pay" localSheetId="5">#REF!</definedName>
    <definedName name="Sched_Pay">#REF!</definedName>
    <definedName name="schedule">[115]Master!$C$2</definedName>
    <definedName name="Scheduled_Extra_Payments" localSheetId="9">#REF!</definedName>
    <definedName name="Scheduled_Extra_Payments" localSheetId="5">#REF!</definedName>
    <definedName name="Scheduled_Extra_Payments">#REF!</definedName>
    <definedName name="Scheduled_Monthly_Payment" localSheetId="9">#REF!</definedName>
    <definedName name="Scheduled_Monthly_Payment" localSheetId="5">#REF!</definedName>
    <definedName name="Scheduled_Monthly_Payment">#REF!</definedName>
    <definedName name="SD_SB" localSheetId="9">#REF!</definedName>
    <definedName name="SD_SB" localSheetId="5">#REF!</definedName>
    <definedName name="SD_SB">#REF!</definedName>
    <definedName name="sdasd" localSheetId="5">#REF!</definedName>
    <definedName name="sdasd">#REF!</definedName>
    <definedName name="SEA2005QTD">'[17]SEA P&amp;L-L'!$G$398:$AQ$430</definedName>
    <definedName name="SEA2005YTD">'[17]SEA P&amp;L-L'!$G$254:$AQ$286</definedName>
    <definedName name="SEA2006QTD">'[17]SEA P&amp;L-L'!$G$362:$AQ$394</definedName>
    <definedName name="SEA2007AOP">'[17]SEA P&amp;L-L'!$G$38:$AQ$70</definedName>
    <definedName name="SEA2007AOPQTD">'[17]SEA P&amp;L-L'!$G$326:$AQ$358</definedName>
    <definedName name="SEA2007QTD">'[17]SEA P&amp;L-L'!$G$290:$AQ$322</definedName>
    <definedName name="SEA2007YTD">'[17]SEA P&amp;L-L'!$G$146:$AQ$178</definedName>
    <definedName name="SEA2008AOP">'[17]SEA P&amp;L-L'!$G$434:$AQ$466</definedName>
    <definedName name="SEA2008QTD">'[17]SEA P&amp;L-L'!$G$578:$AQ$610</definedName>
    <definedName name="SEA2008QTDAOP">'[17]SEA P&amp;L-L'!$G$470:$AQ$502</definedName>
    <definedName name="SEA2008YTDAOP">'[17]SEA P&amp;L-L'!$G$506:$AQ$538</definedName>
    <definedName name="Segment1" localSheetId="9">#REF!</definedName>
    <definedName name="Segment1" localSheetId="5">#REF!</definedName>
    <definedName name="Segment1">#REF!</definedName>
    <definedName name="Segment2" localSheetId="9">#REF!</definedName>
    <definedName name="Segment2" localSheetId="5">#REF!</definedName>
    <definedName name="Segment2">#REF!</definedName>
    <definedName name="Segment3" localSheetId="9">#REF!</definedName>
    <definedName name="Segment3" localSheetId="5">#REF!</definedName>
    <definedName name="Segment3">#REF!</definedName>
    <definedName name="Segment4" localSheetId="5">#REF!</definedName>
    <definedName name="Segment4">#REF!</definedName>
    <definedName name="SegmentDataPivotRange" localSheetId="5">[27]SegmentInputData!$A$2:$J$1240</definedName>
    <definedName name="SegmentDataPivotRange">[27]SegmentInputData!$A$2:$J$1240</definedName>
    <definedName name="sell" localSheetId="9">#REF!</definedName>
    <definedName name="sell" localSheetId="5">#REF!</definedName>
    <definedName name="sell">#REF!</definedName>
    <definedName name="SF" localSheetId="9">[116]Index!#REF!</definedName>
    <definedName name="SF" localSheetId="5">[116]Index!#REF!</definedName>
    <definedName name="SF">[116]Index!#REF!</definedName>
    <definedName name="sheet">#N/A</definedName>
    <definedName name="ShipAnalysisDetail" localSheetId="9">#REF!</definedName>
    <definedName name="ShipAnalysisDetail" localSheetId="5">#REF!</definedName>
    <definedName name="ShipAnalysisDetail">#REF!</definedName>
    <definedName name="Singapore_Charts">'[26]All Charts'!$A$145:$N$216</definedName>
    <definedName name="smv" localSheetId="9">'[20]31 July 06'!#REF!</definedName>
    <definedName name="smv" localSheetId="5">'[20]31 July 06'!#REF!</definedName>
    <definedName name="smv">'[20]31 July 06'!#REF!</definedName>
    <definedName name="Software">[11]Software!$C$10:$I$24</definedName>
    <definedName name="Software2002">[11]Software!$B$29:$Z$35</definedName>
    <definedName name="SP">[63]Master!$C$7</definedName>
    <definedName name="SP_1">0</definedName>
    <definedName name="SP2005QTD">'[17]SP P&amp;L-L'!$G$398:$AQ$430</definedName>
    <definedName name="SP2006QTD">'[17]SP P&amp;L-L'!$G$362:$AQ$394</definedName>
    <definedName name="SP2006YTD">'[17]SP P&amp;L-L'!$G$218:$AQ$250</definedName>
    <definedName name="SP2007AOP">'[17]SP P&amp;L-L'!$G$38:$AQ$70</definedName>
    <definedName name="SP2007QTD">'[17]SP P&amp;L-L'!$G$290:$AQ$322</definedName>
    <definedName name="SP2007QTDAOP">'[17]SP P&amp;L-L'!$G$326:$AQ$358</definedName>
    <definedName name="SP2007YTDAOP">'[17]SP P&amp;L-L'!$G$182:$AQ$214</definedName>
    <definedName name="SP2008AOP">'[17]SP P&amp;L-L'!$G$434:$AQ$466</definedName>
    <definedName name="SP2008QTD">'[17]SP P&amp;L-L'!$G$578:$AQ$610</definedName>
    <definedName name="SP2008YTD">'[17]SP P&amp;L-L'!$G$614:$AQ$646</definedName>
    <definedName name="SP2008YTDAOP">'[17]SP P&amp;L-L'!$G$506:$AQ$538</definedName>
    <definedName name="SpecNoPrices" localSheetId="9">#REF!</definedName>
    <definedName name="SpecNoPrices" localSheetId="5">#REF!</definedName>
    <definedName name="SpecNoPrices">#REF!</definedName>
    <definedName name="SpecPrices" localSheetId="9">#REF!</definedName>
    <definedName name="SpecPrices" localSheetId="5">#REF!</definedName>
    <definedName name="SpecPrices">#REF!</definedName>
    <definedName name="Sreenivas" localSheetId="9">#REF!</definedName>
    <definedName name="Sreenivas" localSheetId="5">#REF!</definedName>
    <definedName name="Sreenivas">#REF!</definedName>
    <definedName name="st" localSheetId="5">#REF!</definedName>
    <definedName name="st">#REF!</definedName>
    <definedName name="St_Peter_Charts">'[26]All Charts'!$B$217:$N$288</definedName>
    <definedName name="Stamford_Charts">'[26]All Charts'!$B$1:$N$72</definedName>
    <definedName name="Stand_der_Hochrechnung" localSheetId="9">#REF!</definedName>
    <definedName name="Stand_der_Hochrechnung" localSheetId="5">#REF!</definedName>
    <definedName name="Stand_der_Hochrechnung">#REF!</definedName>
    <definedName name="Stand_HR_zu_Plan" localSheetId="9">#REF!</definedName>
    <definedName name="Stand_HR_zu_Plan" localSheetId="5">#REF!</definedName>
    <definedName name="Stand_HR_zu_Plan">#REF!</definedName>
    <definedName name="Stand_Plan__1__12" localSheetId="9">#REF!</definedName>
    <definedName name="Stand_Plan__1__12" localSheetId="5">#REF!</definedName>
    <definedName name="Stand_Plan__1__12">#REF!</definedName>
    <definedName name="Stand_Plan_Folgejahr" localSheetId="9">#REF!</definedName>
    <definedName name="Stand_Plan_Folgejahr" localSheetId="5">#REF!</definedName>
    <definedName name="Stand_Plan_Folgejahr">#REF!</definedName>
    <definedName name="Stand_Vorjahr_1___12" localSheetId="9">#REF!</definedName>
    <definedName name="Stand_Vorjahr_1___12" localSheetId="5">#REF!</definedName>
    <definedName name="Stand_Vorjahr_1___12">#REF!</definedName>
    <definedName name="start">39538</definedName>
    <definedName name="Status">[117]Sheet1!$A$2:$A$4</definedName>
    <definedName name="stc" localSheetId="9">#REF!</definedName>
    <definedName name="stc" localSheetId="5">#REF!</definedName>
    <definedName name="stc">#REF!</definedName>
    <definedName name="Submission" localSheetId="1" hidden="1">{"'Act-Fcst Summary'!$A$1:$L$59","'Act-Fcst Summary'!$M$5:$N$5"}</definedName>
    <definedName name="Submission" localSheetId="6" hidden="1">{"'Act-Fcst Summary'!$A$1:$L$59","'Act-Fcst Summary'!$M$5:$N$5"}</definedName>
    <definedName name="Submission" localSheetId="10" hidden="1">{"'Act-Fcst Summary'!$A$1:$L$59","'Act-Fcst Summary'!$M$5:$N$5"}</definedName>
    <definedName name="Submission" localSheetId="12" hidden="1">{"'Act-Fcst Summary'!$A$1:$L$59","'Act-Fcst Summary'!$M$5:$N$5"}</definedName>
    <definedName name="Submission" localSheetId="4" hidden="1">{"'Act-Fcst Summary'!$A$1:$L$59","'Act-Fcst Summary'!$M$5:$N$5"}</definedName>
    <definedName name="Submission" localSheetId="9" hidden="1">{"'Act-Fcst Summary'!$A$1:$L$59","'Act-Fcst Summary'!$M$5:$N$5"}</definedName>
    <definedName name="Submission" localSheetId="5" hidden="1">{"'Act-Fcst Summary'!$A$1:$L$59","'Act-Fcst Summary'!$M$5:$N$5"}</definedName>
    <definedName name="Submission" localSheetId="3" hidden="1">{"'Act-Fcst Summary'!$A$1:$L$59","'Act-Fcst Summary'!$M$5:$N$5"}</definedName>
    <definedName name="Submission" localSheetId="11" hidden="1">{"'Act-Fcst Summary'!$A$1:$L$59","'Act-Fcst Summary'!$M$5:$N$5"}</definedName>
    <definedName name="Submission" localSheetId="13" hidden="1">{"'Act-Fcst Summary'!$A$1:$L$59","'Act-Fcst Summary'!$M$5:$N$5"}</definedName>
    <definedName name="Submission" hidden="1">{"'Act-Fcst Summary'!$A$1:$L$59","'Act-Fcst Summary'!$M$5:$N$5"}</definedName>
    <definedName name="SUMMARY">'[118]SALES_BY_AREA_£'!$A$1:$AO$1705</definedName>
    <definedName name="SuppDelivery">[26]SuppDelivery!$A$1:$N$48</definedName>
    <definedName name="Supplier" localSheetId="9">#REF!</definedName>
    <definedName name="Supplier" localSheetId="5">#REF!</definedName>
    <definedName name="Supplier">#REF!</definedName>
    <definedName name="SYM" localSheetId="9">#REF!</definedName>
    <definedName name="SYM" localSheetId="5">#REF!</definedName>
    <definedName name="SYM">#REF!</definedName>
    <definedName name="t" localSheetId="5">#REF!</definedName>
    <definedName name="T">[119]Dep!$B$4</definedName>
    <definedName name="TableName">"Dummy"</definedName>
    <definedName name="tally">VLOOKUP('[78]Tally TB'!XEZ1,[78]Mapping!$B$6:$D$128,3,0)</definedName>
    <definedName name="taxable" localSheetId="9">IF(#REF!&gt;#REF!,0,IF(#REF!&lt;#REF!,#REF!-#REF!,0))</definedName>
    <definedName name="taxable" localSheetId="5">IF(#REF!&gt;#REF!,0,IF(#REF!&lt;#REF!,#REF!-#REF!,0))</definedName>
    <definedName name="taxable">IF(#REF!&gt;#REF!,0,IF(#REF!&lt;#REF!,#REF!-#REF!,0))</definedName>
    <definedName name="TB" localSheetId="9">VLOOKUP('[39]Tally TB'!#REF!,[39]Mapping!$A$3:$C$273,3,0)</definedName>
    <definedName name="TB" localSheetId="5">VLOOKUP('[39]Tally TB'!#REF!,[39]Mapping!$A$3:$C$273,3,0)</definedName>
    <definedName name="TB">#REF!</definedName>
    <definedName name="TB_HC" localSheetId="5">COUNTA([44]TB!$A$1:$A$65536)</definedName>
    <definedName name="TB_HC">COUNTA([44]TB!$A$1:$A$65536)</definedName>
    <definedName name="TBFR" localSheetId="5">[44]TB!$D$2</definedName>
    <definedName name="TBFR">[44]TB!$D$2</definedName>
    <definedName name="TBTo" localSheetId="5">[44]TB!$E$2</definedName>
    <definedName name="TBTo">[44]TB!$E$2</definedName>
    <definedName name="TEST0" localSheetId="9">#REF!</definedName>
    <definedName name="TEST0" localSheetId="5">#REF!</definedName>
    <definedName name="TEST0">#REF!</definedName>
    <definedName name="TEST1" localSheetId="9">#REF!</definedName>
    <definedName name="TEST1" localSheetId="5">#REF!</definedName>
    <definedName name="TEST1">#REF!</definedName>
    <definedName name="TEST2" localSheetId="9">#REF!</definedName>
    <definedName name="TEST2" localSheetId="5">#REF!</definedName>
    <definedName name="TEST2">#REF!</definedName>
    <definedName name="TEST3" localSheetId="5">#REF!</definedName>
    <definedName name="TEST3">#REF!</definedName>
    <definedName name="TEST4" localSheetId="5">#REF!</definedName>
    <definedName name="TEST4">#REF!</definedName>
    <definedName name="Testbereich" localSheetId="9">#REF!</definedName>
    <definedName name="Testbereich" localSheetId="5">#REF!</definedName>
    <definedName name="Testbereich">#REF!</definedName>
    <definedName name="TESTHKEY" localSheetId="9">#REF!</definedName>
    <definedName name="TESTHKEY" localSheetId="5">#REF!</definedName>
    <definedName name="TESTHKEY">#REF!</definedName>
    <definedName name="TESTKEYS" localSheetId="9">#REF!</definedName>
    <definedName name="TESTKEYS" localSheetId="5">#REF!</definedName>
    <definedName name="TESTKEYS">#REF!</definedName>
    <definedName name="TESTVKEY" localSheetId="9">#REF!</definedName>
    <definedName name="TESTVKEY" localSheetId="5">#REF!</definedName>
    <definedName name="TESTVKEY">#REF!</definedName>
    <definedName name="ThisCurrency" localSheetId="5">#REF!</definedName>
    <definedName name="ThisCurrency">#REF!</definedName>
    <definedName name="ThisEntity" localSheetId="5">#REF!</definedName>
    <definedName name="ThisEntity">#REF!</definedName>
    <definedName name="ThisEntityCode" localSheetId="5">#REF!</definedName>
    <definedName name="ThisEntityCode">#REF!</definedName>
    <definedName name="ThisMonth" localSheetId="5">#REF!</definedName>
    <definedName name="ThisMonth">#REF!</definedName>
    <definedName name="ThisMonthMonth" localSheetId="5">#REF!</definedName>
    <definedName name="ThisMonthMonth">#REF!</definedName>
    <definedName name="ThisQtrMonth" localSheetId="5">#REF!</definedName>
    <definedName name="ThisQtrMonth">#REF!</definedName>
    <definedName name="ThisQtrMonthMonth" localSheetId="5">#REF!</definedName>
    <definedName name="ThisQtrMonthMonth">#REF!</definedName>
    <definedName name="ThisYear" localSheetId="5">#REF!</definedName>
    <definedName name="ThisYear">#REF!</definedName>
    <definedName name="ThroPut">'[26]Thro''Put'!$C$1:$N$60</definedName>
    <definedName name="TM_PA" localSheetId="9">#REF!</definedName>
    <definedName name="TM_PA" localSheetId="5">#REF!</definedName>
    <definedName name="TM_PA">#REF!</definedName>
    <definedName name="To" localSheetId="5">[33]Master!$D$6</definedName>
    <definedName name="To">[33]Master!$D$6</definedName>
    <definedName name="To_PY" localSheetId="5">[33]Master!$D$7</definedName>
    <definedName name="To_PY">[33]Master!$D$7</definedName>
    <definedName name="tonylee">OFFSET('[84]Tony Lee Marine'!$A$1,0,0,COUNTA('[84]Tony Lee Marine'!$A$1:$A$65536),3)</definedName>
    <definedName name="Topounds" localSheetId="9">#REF!</definedName>
    <definedName name="Topounds" localSheetId="5">#REF!</definedName>
    <definedName name="Topounds">#REF!</definedName>
    <definedName name="TOT" localSheetId="9">#REF!</definedName>
    <definedName name="TOT" localSheetId="5">#REF!</definedName>
    <definedName name="TOT">#REF!</definedName>
    <definedName name="Total" localSheetId="9">#REF!</definedName>
    <definedName name="Total" localSheetId="5">[11]Software!$I$10:$I$24</definedName>
    <definedName name="Total">#REF!</definedName>
    <definedName name="Total_Amortization">[11]Disposals!$C$45:$I$45</definedName>
    <definedName name="Total_Cost">INDEX(Rng_Proj,Row_No,Col_No)</definedName>
    <definedName name="Total_Depreciation">[11]Disposals!$C$36:$I$36</definedName>
    <definedName name="Total_Disposals">[11]Disposals!$C$46:$I$46</definedName>
    <definedName name="Total_Fixed_Assets">[11]Disposals!$C$24:$I$24</definedName>
    <definedName name="Total_Intangibles">[11]Disposals!$C$40:$I$40</definedName>
    <definedName name="Total_Pay" localSheetId="9">#REF!</definedName>
    <definedName name="Total_Pay" localSheetId="5">#REF!</definedName>
    <definedName name="Total_Pay">#REF!</definedName>
    <definedName name="Total_YTD_Software">[11]Software!$C$24:$I$24</definedName>
    <definedName name="Totalcopy">[120]DETAIL!$AT$4531,[120]DETAIL!$AT$43:$AT$44,[120]DETAIL!$AT$51:$AT$52,[120]DETAIL!$AT$55:$AT$56,[120]DETAIL!$AT$58,[120]DETAIL!$AT$59,[120]DETAIL!$AT$87:$AT$88,[120]DETAIL!$AT$90,[120]DETAIL!$AT$93,[120]DETAIL!$AT$94:$AT$102</definedName>
    <definedName name="TotalDepr">'[11]Capex,Depr,&amp; JV'!$C$26:$I$26</definedName>
    <definedName name="totbills" localSheetId="9">SUM(#REF!)</definedName>
    <definedName name="totbills" localSheetId="5">SUM(#REF!)</definedName>
    <definedName name="totbills">SUM(#REF!)</definedName>
    <definedName name="TotCAPEX">'[11]Capex,Depr,&amp; JV'!$C$42:$I$42</definedName>
    <definedName name="TotDays" localSheetId="5">[33]Master!$D$6-[33]Master!$C$6+1</definedName>
    <definedName name="TotDays">[33]Master!$D$6-[33]Master!$C$6+1</definedName>
    <definedName name="TotDaysPY" localSheetId="5">[33]Master!$D$7-[33]Master!$C$7+1</definedName>
    <definedName name="TotDaysPY">[33]Master!$D$7-[33]Master!$C$7+1</definedName>
    <definedName name="totent" localSheetId="9">SUM(#REF!)</definedName>
    <definedName name="totent" localSheetId="5">SUM(#REF!)</definedName>
    <definedName name="totent">SUM(#REF!)</definedName>
    <definedName name="totpayt" localSheetId="9">SUM(#REF!)</definedName>
    <definedName name="totpayt" localSheetId="5">SUM(#REF!)</definedName>
    <definedName name="totpayt">SUM(#REF!)</definedName>
    <definedName name="Trail">#REF!</definedName>
    <definedName name="tt">[24]APP1999!$C$1:$I$72</definedName>
    <definedName name="ttt" localSheetId="9">#REF!</definedName>
    <definedName name="ttt" localSheetId="5">[57]BS!$O$15</definedName>
    <definedName name="ttt">#REF!</definedName>
    <definedName name="tttt">[57]BS!$R$15</definedName>
    <definedName name="Tx" localSheetId="9">'[121]Deferred tax Working'!$C$5</definedName>
    <definedName name="Tx" localSheetId="5">'[122]Deferred tax Working'!$C$5</definedName>
    <definedName name="Tx">'[123]Deferred tax Working'!$C$5</definedName>
    <definedName name="TX_rt" localSheetId="5">[106]Computation!$C$6</definedName>
    <definedName name="TX_rt">[106]Computation!$C$6</definedName>
    <definedName name="type">[28]data!$D$5:$D$7</definedName>
    <definedName name="Uf72Temp_202" localSheetId="9">#REF!</definedName>
    <definedName name="Uf72Temp_202" localSheetId="5">#REF!</definedName>
    <definedName name="Uf72Temp_202">#REF!</definedName>
    <definedName name="ukp" localSheetId="9">#REF!</definedName>
    <definedName name="ukp" localSheetId="5">#REF!</definedName>
    <definedName name="ukp">#REF!</definedName>
    <definedName name="ulkruku6ku" localSheetId="1">#N/A</definedName>
    <definedName name="ulkruku6ku" localSheetId="6">#N/A</definedName>
    <definedName name="ulkruku6ku" localSheetId="10">#N/A</definedName>
    <definedName name="ulkruku6ku" localSheetId="12">#N/A</definedName>
    <definedName name="ulkruku6ku" localSheetId="4">#N/A</definedName>
    <definedName name="ulkruku6ku" localSheetId="9">#N/A</definedName>
    <definedName name="ulkruku6ku" localSheetId="5">#N/A</definedName>
    <definedName name="ulkruku6ku" localSheetId="3">#N/A</definedName>
    <definedName name="ulkruku6ku" localSheetId="11">#N/A</definedName>
    <definedName name="ulkruku6ku" localSheetId="13">#N/A</definedName>
    <definedName name="ulkruku6ku">#N/A</definedName>
    <definedName name="Underground">'[54]Mine Executive Summary'!$A$1:$R$42</definedName>
    <definedName name="unnamed" localSheetId="9">#REF!</definedName>
    <definedName name="unnamed" localSheetId="5">#REF!</definedName>
    <definedName name="unnamed">#REF!</definedName>
    <definedName name="usd" localSheetId="9">#REF!</definedName>
    <definedName name="usd" localSheetId="5">#REF!</definedName>
    <definedName name="usd">#REF!</definedName>
    <definedName name="USD_Section">'[54]Budget Numbers'!$D$235</definedName>
    <definedName name="utilities" localSheetId="1" hidden="1">{"'Act-Fcst Summary'!$A$1:$L$59","'Act-Fcst Summary'!$M$5:$N$5"}</definedName>
    <definedName name="utilities" localSheetId="6" hidden="1">{"'Act-Fcst Summary'!$A$1:$L$59","'Act-Fcst Summary'!$M$5:$N$5"}</definedName>
    <definedName name="utilities" localSheetId="10" hidden="1">{"'Act-Fcst Summary'!$A$1:$L$59","'Act-Fcst Summary'!$M$5:$N$5"}</definedName>
    <definedName name="utilities" localSheetId="12" hidden="1">{"'Act-Fcst Summary'!$A$1:$L$59","'Act-Fcst Summary'!$M$5:$N$5"}</definedName>
    <definedName name="utilities" localSheetId="4" hidden="1">{"'Act-Fcst Summary'!$A$1:$L$59","'Act-Fcst Summary'!$M$5:$N$5"}</definedName>
    <definedName name="utilities" localSheetId="9" hidden="1">{"'Act-Fcst Summary'!$A$1:$L$59","'Act-Fcst Summary'!$M$5:$N$5"}</definedName>
    <definedName name="utilities" localSheetId="5" hidden="1">{"'Act-Fcst Summary'!$A$1:$L$59","'Act-Fcst Summary'!$M$5:$N$5"}</definedName>
    <definedName name="utilities" localSheetId="3" hidden="1">{"'Act-Fcst Summary'!$A$1:$L$59","'Act-Fcst Summary'!$M$5:$N$5"}</definedName>
    <definedName name="utilities" localSheetId="11" hidden="1">{"'Act-Fcst Summary'!$A$1:$L$59","'Act-Fcst Summary'!$M$5:$N$5"}</definedName>
    <definedName name="utilities" localSheetId="13" hidden="1">{"'Act-Fcst Summary'!$A$1:$L$59","'Act-Fcst Summary'!$M$5:$N$5"}</definedName>
    <definedName name="utilities" hidden="1">{"'Act-Fcst Summary'!$A$1:$L$59","'Act-Fcst Summary'!$M$5:$N$5"}</definedName>
    <definedName name="Values_Entered" localSheetId="1">IF(Loan_Amount*Interest_Rate*Loan_Years*Loan_Start&gt;0,1,0)</definedName>
    <definedName name="Values_Entered" localSheetId="6">IF(Loan_Amount*Interest_Rate*Loan_Years*Loan_Start&gt;0,1,0)</definedName>
    <definedName name="Values_Entered" localSheetId="10">IF(Loan_Amount*Interest_Rate*Loan_Years*Loan_Start&gt;0,1,0)</definedName>
    <definedName name="Values_Entered" localSheetId="12">IF(Loan_Amount*Interest_Rate*Loan_Years*Loan_Start&gt;0,1,0)</definedName>
    <definedName name="Values_Entered" localSheetId="4">IF(Loan_Amount*Interest_Rate*Loan_Years*Loan_Start&gt;0,1,0)</definedName>
    <definedName name="Values_Entered" localSheetId="9">IF(Loan_Amount*Interest_Rate*Loan_Years*Loan_Start&gt;0,1,0)</definedName>
    <definedName name="Values_Entered" localSheetId="5">IF(Loan_Amount*Interest_Rate*Loan_Years*Loan_Start&gt;0,1,0)</definedName>
    <definedName name="Values_Entered" localSheetId="3">IF(Loan_Amount*Interest_Rate*Loan_Years*Loan_Start&gt;0,1,0)</definedName>
    <definedName name="Values_Entered" localSheetId="11">IF(Loan_Amount*Interest_Rate*Loan_Years*Loan_Start&gt;0,1,0)</definedName>
    <definedName name="Values_Entered" localSheetId="13">IF(Loan_Amount*Interest_Rate*Loan_Years*Loan_Start&gt;0,1,0)</definedName>
    <definedName name="Values_Entered">IF(Loan_Amount*Interest_Rate*Loan_Years*Loan_Start&gt;0,1,0)</definedName>
    <definedName name="variance" localSheetId="9">#REF!-#REF!</definedName>
    <definedName name="variance" localSheetId="5">#REF!-#REF!</definedName>
    <definedName name="variance">#REF!-#REF!</definedName>
    <definedName name="variation" localSheetId="9">#REF!</definedName>
    <definedName name="variation" localSheetId="5">#REF!</definedName>
    <definedName name="variation">#REF!</definedName>
    <definedName name="vc" localSheetId="9">#REF!</definedName>
    <definedName name="vc" localSheetId="5">#REF!</definedName>
    <definedName name="vc">#REF!</definedName>
    <definedName name="vehicle" localSheetId="9">#REF!</definedName>
    <definedName name="vehicle" localSheetId="5">#REF!</definedName>
    <definedName name="vehicle">#REF!</definedName>
    <definedName name="vhl">"$exhibit3.$"</definedName>
    <definedName name="VHLCOM">"$"</definedName>
    <definedName name="vlookup" localSheetId="9">#REF!</definedName>
    <definedName name="vlookup" localSheetId="5">#REF!</definedName>
    <definedName name="vlookup">#REF!</definedName>
    <definedName name="vlookup1" localSheetId="9">#REF!</definedName>
    <definedName name="vlookup1" localSheetId="5">#REF!</definedName>
    <definedName name="vlookup1">#REF!</definedName>
    <definedName name="vpp" localSheetId="1" hidden="1">{"'Act-Fcst Summary'!$A$1:$L$59","'Act-Fcst Summary'!$M$5:$N$5"}</definedName>
    <definedName name="vpp" localSheetId="6" hidden="1">{"'Act-Fcst Summary'!$A$1:$L$59","'Act-Fcst Summary'!$M$5:$N$5"}</definedName>
    <definedName name="vpp" localSheetId="10" hidden="1">{"'Act-Fcst Summary'!$A$1:$L$59","'Act-Fcst Summary'!$M$5:$N$5"}</definedName>
    <definedName name="vpp" localSheetId="12" hidden="1">{"'Act-Fcst Summary'!$A$1:$L$59","'Act-Fcst Summary'!$M$5:$N$5"}</definedName>
    <definedName name="vpp" localSheetId="4" hidden="1">{"'Act-Fcst Summary'!$A$1:$L$59","'Act-Fcst Summary'!$M$5:$N$5"}</definedName>
    <definedName name="vpp" localSheetId="9" hidden="1">{"'Act-Fcst Summary'!$A$1:$L$59","'Act-Fcst Summary'!$M$5:$N$5"}</definedName>
    <definedName name="vpp" localSheetId="5" hidden="1">{"'Act-Fcst Summary'!$A$1:$L$59","'Act-Fcst Summary'!$M$5:$N$5"}</definedName>
    <definedName name="vpp" localSheetId="3" hidden="1">{"'Act-Fcst Summary'!$A$1:$L$59","'Act-Fcst Summary'!$M$5:$N$5"}</definedName>
    <definedName name="vpp" localSheetId="11" hidden="1">{"'Act-Fcst Summary'!$A$1:$L$59","'Act-Fcst Summary'!$M$5:$N$5"}</definedName>
    <definedName name="vpp" localSheetId="13" hidden="1">{"'Act-Fcst Summary'!$A$1:$L$59","'Act-Fcst Summary'!$M$5:$N$5"}</definedName>
    <definedName name="vpp" hidden="1">{"'Act-Fcst Summary'!$A$1:$L$59","'Act-Fcst Summary'!$M$5:$N$5"}</definedName>
    <definedName name="VT_PA" localSheetId="9">#REF!</definedName>
    <definedName name="VT_PA" localSheetId="5">#REF!</definedName>
    <definedName name="VT_PA">#REF!</definedName>
    <definedName name="wheremade">[28]data!$D$13:$D$22</definedName>
    <definedName name="wheresold">[28]data!$F$13:$F$21</definedName>
    <definedName name="workexmw_pa" localSheetId="9">#REF!</definedName>
    <definedName name="workexmw_pa" localSheetId="5">#REF!</definedName>
    <definedName name="workexmw_pa">#REF!</definedName>
    <definedName name="wrgrgre" localSheetId="9">'[4]sch to acc'!#REF!</definedName>
    <definedName name="wrgrgre" localSheetId="5">'[4]sch to acc'!#REF!</definedName>
    <definedName name="wrgrgre">'[4]sch to acc'!#REF!</definedName>
    <definedName name="wrn.vjcore._.balance._.sheet." localSheetId="1" hidden="1">{#N/A,#N/A,FALSE,"BS1099"}</definedName>
    <definedName name="wrn.vjcore._.balance._.sheet." localSheetId="6" hidden="1">{#N/A,#N/A,FALSE,"BS1099"}</definedName>
    <definedName name="wrn.vjcore._.balance._.sheet." localSheetId="10" hidden="1">{#N/A,#N/A,FALSE,"BS1099"}</definedName>
    <definedName name="wrn.vjcore._.balance._.sheet." localSheetId="12" hidden="1">{#N/A,#N/A,FALSE,"BS1099"}</definedName>
    <definedName name="wrn.vjcore._.balance._.sheet." localSheetId="4" hidden="1">{#N/A,#N/A,FALSE,"BS1099"}</definedName>
    <definedName name="wrn.vjcore._.balance._.sheet." localSheetId="9" hidden="1">{#N/A,#N/A,FALSE,"BS1099"}</definedName>
    <definedName name="wrn.vjcore._.balance._.sheet." localSheetId="5" hidden="1">{#N/A,#N/A,FALSE,"BS1099"}</definedName>
    <definedName name="wrn.vjcore._.balance._.sheet." localSheetId="3" hidden="1">{#N/A,#N/A,FALSE,"BS1099"}</definedName>
    <definedName name="wrn.vjcore._.balance._.sheet." localSheetId="11" hidden="1">{#N/A,#N/A,FALSE,"BS1099"}</definedName>
    <definedName name="wrn.vjcore._.balance._.sheet." localSheetId="13" hidden="1">{#N/A,#N/A,FALSE,"BS1099"}</definedName>
    <definedName name="wrn.vjcore._.balance._.sheet." hidden="1">{#N/A,#N/A,FALSE,"BS1099"}</definedName>
    <definedName name="x">'[57]Names Links'!$B$5</definedName>
    <definedName name="XREF_COLUMN_1" localSheetId="9" hidden="1">#REF!</definedName>
    <definedName name="XREF_COLUMN_1" localSheetId="5" hidden="1">#REF!</definedName>
    <definedName name="XREF_COLUMN_1" hidden="1">#REF!</definedName>
    <definedName name="XREF_COLUMN_2" localSheetId="9" hidden="1">#REF!</definedName>
    <definedName name="XREF_COLUMN_2" localSheetId="5" hidden="1">#REF!</definedName>
    <definedName name="XREF_COLUMN_2" hidden="1">#REF!</definedName>
    <definedName name="XRefColumnsCount" hidden="1">2</definedName>
    <definedName name="XRefCopy1" localSheetId="9" hidden="1">#REF!</definedName>
    <definedName name="XRefCopy1" localSheetId="5" hidden="1">#REF!</definedName>
    <definedName name="XRefCopy1" hidden="1">#REF!</definedName>
    <definedName name="XRefCopy2" localSheetId="9" hidden="1">#REF!</definedName>
    <definedName name="XRefCopy2" localSheetId="5" hidden="1">#REF!</definedName>
    <definedName name="XRefCopy2" hidden="1">#REF!</definedName>
    <definedName name="XRefCopy3" localSheetId="9" hidden="1">#REF!</definedName>
    <definedName name="XRefCopy3" localSheetId="5" hidden="1">#REF!</definedName>
    <definedName name="XRefCopy3" hidden="1">#REF!</definedName>
    <definedName name="XRefCopy4" localSheetId="5" hidden="1">#REF!</definedName>
    <definedName name="XRefCopy4" hidden="1">#REF!</definedName>
    <definedName name="XRefCopyRangeCount" hidden="1">4</definedName>
    <definedName name="XXX" localSheetId="1" hidden="1">{"'Act-Fcst Summary'!$A$1:$L$59","'Act-Fcst Summary'!$M$5:$N$5"}</definedName>
    <definedName name="XXX" localSheetId="6" hidden="1">{"'Act-Fcst Summary'!$A$1:$L$59","'Act-Fcst Summary'!$M$5:$N$5"}</definedName>
    <definedName name="XXX" localSheetId="10" hidden="1">{"'Act-Fcst Summary'!$A$1:$L$59","'Act-Fcst Summary'!$M$5:$N$5"}</definedName>
    <definedName name="XXX" localSheetId="12" hidden="1">{"'Act-Fcst Summary'!$A$1:$L$59","'Act-Fcst Summary'!$M$5:$N$5"}</definedName>
    <definedName name="XXX" localSheetId="4" hidden="1">{"'Act-Fcst Summary'!$A$1:$L$59","'Act-Fcst Summary'!$M$5:$N$5"}</definedName>
    <definedName name="XXX" localSheetId="9" hidden="1">{"'Act-Fcst Summary'!$A$1:$L$59","'Act-Fcst Summary'!$M$5:$N$5"}</definedName>
    <definedName name="XXX" localSheetId="5" hidden="1">{"'Act-Fcst Summary'!$A$1:$L$59","'Act-Fcst Summary'!$M$5:$N$5"}</definedName>
    <definedName name="XXX" localSheetId="3" hidden="1">{"'Act-Fcst Summary'!$A$1:$L$59","'Act-Fcst Summary'!$M$5:$N$5"}</definedName>
    <definedName name="XXX" localSheetId="11" hidden="1">{"'Act-Fcst Summary'!$A$1:$L$59","'Act-Fcst Summary'!$M$5:$N$5"}</definedName>
    <definedName name="XXX" localSheetId="13" hidden="1">{"'Act-Fcst Summary'!$A$1:$L$59","'Act-Fcst Summary'!$M$5:$N$5"}</definedName>
    <definedName name="XXX" hidden="1">{"'Act-Fcst Summary'!$A$1:$L$59","'Act-Fcst Summary'!$M$5:$N$5"}</definedName>
    <definedName name="xyz">#N/A</definedName>
    <definedName name="y">'[57]Names Links'!$B$4</definedName>
    <definedName name="Year" localSheetId="5">[96]Support!$D$1</definedName>
    <definedName name="year">'[124]Exhibit-1'!$A$3</definedName>
    <definedName name="Year1">'[125]Exhibit-1'!$A$3</definedName>
    <definedName name="yes" localSheetId="9">#REF!</definedName>
    <definedName name="yes" localSheetId="5">#REF!</definedName>
    <definedName name="yes">#REF!</definedName>
    <definedName name="yg" localSheetId="1" hidden="1">{"'Act-Fcst Summary'!$A$1:$L$59","'Act-Fcst Summary'!$M$5:$N$5"}</definedName>
    <definedName name="yg" localSheetId="6" hidden="1">{"'Act-Fcst Summary'!$A$1:$L$59","'Act-Fcst Summary'!$M$5:$N$5"}</definedName>
    <definedName name="yg" localSheetId="10" hidden="1">{"'Act-Fcst Summary'!$A$1:$L$59","'Act-Fcst Summary'!$M$5:$N$5"}</definedName>
    <definedName name="yg" localSheetId="12" hidden="1">{"'Act-Fcst Summary'!$A$1:$L$59","'Act-Fcst Summary'!$M$5:$N$5"}</definedName>
    <definedName name="yg" localSheetId="4" hidden="1">{"'Act-Fcst Summary'!$A$1:$L$59","'Act-Fcst Summary'!$M$5:$N$5"}</definedName>
    <definedName name="yg" localSheetId="9" hidden="1">{"'Act-Fcst Summary'!$A$1:$L$59","'Act-Fcst Summary'!$M$5:$N$5"}</definedName>
    <definedName name="yg" localSheetId="5" hidden="1">{"'Act-Fcst Summary'!$A$1:$L$59","'Act-Fcst Summary'!$M$5:$N$5"}</definedName>
    <definedName name="yg" localSheetId="3" hidden="1">{"'Act-Fcst Summary'!$A$1:$L$59","'Act-Fcst Summary'!$M$5:$N$5"}</definedName>
    <definedName name="yg" localSheetId="11" hidden="1">{"'Act-Fcst Summary'!$A$1:$L$59","'Act-Fcst Summary'!$M$5:$N$5"}</definedName>
    <definedName name="yg" localSheetId="13" hidden="1">{"'Act-Fcst Summary'!$A$1:$L$59","'Act-Fcst Summary'!$M$5:$N$5"}</definedName>
    <definedName name="yg" hidden="1">{"'Act-Fcst Summary'!$A$1:$L$59","'Act-Fcst Summary'!$M$5:$N$5"}</definedName>
    <definedName name="yjetyjj" localSheetId="1">IF(Loan_Amount*Interest_Rate*Loan_Years*Loan_Start&gt;0,1,0)</definedName>
    <definedName name="yjetyjj" localSheetId="6">IF(Loan_Amount*Interest_Rate*Loan_Years*Loan_Start&gt;0,1,0)</definedName>
    <definedName name="yjetyjj" localSheetId="10">IF(Loan_Amount*Interest_Rate*Loan_Years*Loan_Start&gt;0,1,0)</definedName>
    <definedName name="yjetyjj" localSheetId="12">IF(Loan_Amount*Interest_Rate*Loan_Years*Loan_Start&gt;0,1,0)</definedName>
    <definedName name="yjetyjj" localSheetId="4">IF(Loan_Amount*Interest_Rate*Loan_Years*Loan_Start&gt;0,1,0)</definedName>
    <definedName name="yjetyjj" localSheetId="9">IF(Loan_Amount*Interest_Rate*Loan_Years*Loan_Start&gt;0,1,0)</definedName>
    <definedName name="yjetyjj" localSheetId="5">IF(Loan_Amount*Interest_Rate*Loan_Years*Loan_Start&gt;0,1,0)</definedName>
    <definedName name="yjetyjj" localSheetId="3">IF(Loan_Amount*Interest_Rate*Loan_Years*Loan_Start&gt;0,1,0)</definedName>
    <definedName name="yjetyjj" localSheetId="11">IF(Loan_Amount*Interest_Rate*Loan_Years*Loan_Start&gt;0,1,0)</definedName>
    <definedName name="yjetyjj" localSheetId="13">IF(Loan_Amount*Interest_Rate*Loan_Years*Loan_Start&gt;0,1,0)</definedName>
    <definedName name="yjetyjj">IF(Loan_Amount*Interest_Rate*Loan_Years*Loan_Start&gt;0,1,0)</definedName>
    <definedName name="yr">"$"</definedName>
    <definedName name="yr_12">[49]Index!$C$3</definedName>
    <definedName name="yr_13">[49]Index!$C$3</definedName>
    <definedName name="yr_14">[49]Index!$C$3</definedName>
    <definedName name="yr_17">[50]Index!$C$3</definedName>
    <definedName name="yr_18">[50]Index!$C$3</definedName>
    <definedName name="yr_20">[49]Index!$C$3</definedName>
    <definedName name="yr_24">[49]Index!$C$3</definedName>
    <definedName name="yr_25">[49]Index!$C$3</definedName>
    <definedName name="yr_26">[49]Index!$C$3</definedName>
    <definedName name="yr_27">[49]Index!$C$3</definedName>
    <definedName name="yr_32">[49]Index!$C$3</definedName>
    <definedName name="yr_33">[49]Index!$C$3</definedName>
    <definedName name="yr_34">[49]Index!$C$3</definedName>
    <definedName name="yr_40">[49]Index!$C$3</definedName>
    <definedName name="yr_41">[49]Index!$C$3</definedName>
    <definedName name="yr_46">[49]Index!$C$3</definedName>
    <definedName name="yr_47">[49]Index!$C$3</definedName>
    <definedName name="yr_48">[49]Index!$C$3</definedName>
    <definedName name="yr_50">[49]Index!$C$3</definedName>
    <definedName name="yr_51">[49]Index!$C$3</definedName>
    <definedName name="yr_52">[49]Index!$C$3</definedName>
    <definedName name="yr_53">[49]Index!$C$3</definedName>
    <definedName name="yr_54">[49]Index!$C$3</definedName>
    <definedName name="yr_55">[49]Index!$C$3</definedName>
    <definedName name="yr_56">[49]Index!$C$3</definedName>
    <definedName name="yr_57">[49]Index!$C$3</definedName>
    <definedName name="yr_58">[49]Index!$C$3</definedName>
    <definedName name="yr_59">[49]Index!$C$3</definedName>
    <definedName name="yr_6">[49]Index!$C$3</definedName>
    <definedName name="yr_60">[49]Index!$C$3</definedName>
    <definedName name="yr_61">[49]Index!$C$3</definedName>
    <definedName name="Z" localSheetId="9">#REF!</definedName>
    <definedName name="Z" localSheetId="5">#REF!</definedName>
    <definedName name="Z">#REF!</definedName>
    <definedName name="Z_9426E38C_13B4_4AE0_934B_D7DFB740B66C_.wvu.PrintArea" localSheetId="5" hidden="1">'Note 1 &amp; 2'!$A$1:$B$80</definedName>
    <definedName name="Z_FE221A0F_098F_4DD9_878C_DBA451C946F7_.wvu.Cols" localSheetId="6" hidden="1">'BS1'!$G:$G</definedName>
    <definedName name="Z_FE221A0F_098F_4DD9_878C_DBA451C946F7_.wvu.Cols" localSheetId="10" hidden="1">'BS3'!#REF!</definedName>
    <definedName name="Z_FE221A0F_098F_4DD9_878C_DBA451C946F7_.wvu.Cols" localSheetId="11" hidden="1">'PL Notes'!#REF!</definedName>
  </definedNames>
  <calcPr calcId="191029"/>
  <pivotCaches>
    <pivotCache cacheId="0" r:id="rId14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12" l="1"/>
  <c r="A67" i="5"/>
  <c r="B1" i="17"/>
  <c r="A36" i="2"/>
  <c r="AJ51" i="35" l="1"/>
  <c r="B51" i="35" s="1"/>
  <c r="C53" i="14" s="1"/>
  <c r="AJ64" i="35"/>
  <c r="AJ4" i="35"/>
  <c r="D1267" i="11" l="1"/>
  <c r="J34" i="35" l="1"/>
  <c r="AQ3" i="35" l="1"/>
  <c r="D130" i="7" l="1"/>
  <c r="AR2" i="35" s="1"/>
  <c r="AR4" i="35" l="1"/>
  <c r="I315" i="6"/>
  <c r="H315" i="6"/>
  <c r="G315" i="6"/>
  <c r="F315" i="6"/>
  <c r="E315" i="6"/>
  <c r="C21" i="14" l="1"/>
  <c r="AR17" i="35"/>
  <c r="AR64" i="35" s="1"/>
  <c r="AR67" i="35" s="1"/>
  <c r="AR66" i="35"/>
  <c r="D159" i="7"/>
  <c r="AR68" i="35" l="1"/>
  <c r="F120" i="5" l="1"/>
  <c r="F46" i="5"/>
  <c r="F45" i="5" l="1"/>
  <c r="A7" i="5" l="1"/>
  <c r="A26" i="5" s="1"/>
  <c r="C11" i="12"/>
  <c r="C10" i="12"/>
  <c r="A21" i="2"/>
  <c r="A31" i="2" s="1"/>
  <c r="F22" i="13"/>
  <c r="F119" i="5"/>
  <c r="F31" i="12"/>
  <c r="C34" i="12" l="1"/>
  <c r="A42" i="5"/>
  <c r="A51" i="5" s="1"/>
  <c r="A57" i="5" s="1"/>
  <c r="C35" i="12"/>
  <c r="A42" i="2"/>
  <c r="C15" i="12"/>
  <c r="C14" i="12"/>
  <c r="C36" i="12"/>
  <c r="C37" i="12" l="1"/>
  <c r="A61" i="2"/>
  <c r="C18" i="12"/>
  <c r="C40" i="12"/>
  <c r="A73" i="5"/>
  <c r="C19" i="12" l="1"/>
  <c r="A70" i="2"/>
  <c r="C22" i="12" s="1"/>
  <c r="C41" i="12"/>
  <c r="A88" i="5"/>
  <c r="A115" i="5" l="1"/>
  <c r="C42" i="12"/>
  <c r="AB64" i="35"/>
  <c r="AB67" i="35" s="1"/>
  <c r="A128" i="5" l="1"/>
  <c r="C43" i="12"/>
  <c r="J13" i="17"/>
  <c r="C44" i="12" l="1"/>
  <c r="A8" i="7"/>
  <c r="L4" i="35" l="1"/>
  <c r="L66" i="35" s="1"/>
  <c r="D120" i="5"/>
  <c r="A37" i="7"/>
  <c r="C9" i="13"/>
  <c r="F158" i="6"/>
  <c r="F154" i="6"/>
  <c r="F152" i="6"/>
  <c r="L11" i="35" l="1"/>
  <c r="B11" i="35" s="1"/>
  <c r="C13" i="14" s="1"/>
  <c r="A51" i="7"/>
  <c r="C13" i="13"/>
  <c r="F334" i="6"/>
  <c r="L64" i="35" l="1"/>
  <c r="L67" i="35" s="1"/>
  <c r="L68" i="35" s="1"/>
  <c r="A61" i="7"/>
  <c r="C17" i="13"/>
  <c r="A75" i="7" l="1"/>
  <c r="C18" i="13"/>
  <c r="D171" i="7"/>
  <c r="A89" i="7" l="1"/>
  <c r="C19" i="13"/>
  <c r="F36" i="5"/>
  <c r="F38" i="5" s="1"/>
  <c r="D36" i="5"/>
  <c r="D38" i="5" s="1"/>
  <c r="A96" i="7" l="1"/>
  <c r="C20" i="13"/>
  <c r="A107" i="7" l="1"/>
  <c r="C21" i="13"/>
  <c r="A153" i="7" l="1"/>
  <c r="A157" i="7" s="1"/>
  <c r="A161" i="7" s="1"/>
  <c r="A167" i="7" s="1"/>
  <c r="A4" i="6" s="1"/>
  <c r="A11" i="6" s="1"/>
  <c r="A85" i="6" s="1"/>
  <c r="C23" i="13"/>
  <c r="F38" i="6"/>
  <c r="D15" i="17" l="1"/>
  <c r="H37" i="17"/>
  <c r="L37" i="17"/>
  <c r="L25" i="17"/>
  <c r="AD9" i="35" l="1"/>
  <c r="AD44" i="35"/>
  <c r="L39" i="17" l="1"/>
  <c r="L38" i="17"/>
  <c r="L26" i="17"/>
  <c r="L33" i="17"/>
  <c r="F14" i="7" l="1"/>
  <c r="F16" i="7" s="1"/>
  <c r="F9" i="13" l="1"/>
  <c r="F77" i="7"/>
  <c r="F57" i="7"/>
  <c r="D99" i="7" l="1"/>
  <c r="E155" i="6" s="1"/>
  <c r="E157" i="6" s="1"/>
  <c r="E158" i="6" s="1"/>
  <c r="E335" i="6" l="1"/>
  <c r="E338" i="6" s="1"/>
  <c r="AS65" i="35" l="1"/>
  <c r="AS49" i="35"/>
  <c r="AS48" i="35"/>
  <c r="AS42" i="35"/>
  <c r="AS41" i="35"/>
  <c r="AS38" i="35"/>
  <c r="AS37" i="35"/>
  <c r="AS31" i="35"/>
  <c r="AS30" i="35"/>
  <c r="AS24" i="35"/>
  <c r="AS22" i="35"/>
  <c r="AS8" i="35"/>
  <c r="AS6" i="35"/>
  <c r="AS5" i="35"/>
  <c r="AD66" i="35"/>
  <c r="M66" i="35"/>
  <c r="M64" i="35"/>
  <c r="M67" i="35" s="1"/>
  <c r="H66" i="35"/>
  <c r="G66" i="35"/>
  <c r="AC3" i="35"/>
  <c r="Z3" i="35"/>
  <c r="AT68" i="35"/>
  <c r="V4" i="35"/>
  <c r="V66" i="35" s="1"/>
  <c r="AO66" i="35"/>
  <c r="AG66" i="35"/>
  <c r="W66" i="35"/>
  <c r="J66" i="35"/>
  <c r="AQ64" i="35"/>
  <c r="AQ67" i="35" s="1"/>
  <c r="X64" i="35"/>
  <c r="X67" i="35" s="1"/>
  <c r="A67" i="35"/>
  <c r="A66" i="35"/>
  <c r="M68" i="35" l="1"/>
  <c r="S3" i="35" l="1"/>
  <c r="V25" i="35" l="1"/>
  <c r="R3" i="35" l="1"/>
  <c r="U3" i="35"/>
  <c r="B33" i="35"/>
  <c r="AS33" i="35" s="1"/>
  <c r="C39" i="17" l="1"/>
  <c r="C37" i="17"/>
  <c r="I26" i="17" l="1"/>
  <c r="I25" i="17"/>
  <c r="E26" i="17"/>
  <c r="D26" i="17"/>
  <c r="E25" i="17"/>
  <c r="AB2" i="35" s="1"/>
  <c r="AB4" i="35" s="1"/>
  <c r="AB66" i="35" s="1"/>
  <c r="AB68" i="35" s="1"/>
  <c r="F17" i="3"/>
  <c r="F121" i="7" l="1"/>
  <c r="F122" i="7"/>
  <c r="D77" i="7"/>
  <c r="D57" i="7"/>
  <c r="D59" i="5" s="1"/>
  <c r="K33" i="17" l="1"/>
  <c r="C32" i="17"/>
  <c r="F33" i="17"/>
  <c r="C33" i="17"/>
  <c r="K14" i="17"/>
  <c r="D21" i="17" l="1"/>
  <c r="D25" i="17" s="1"/>
  <c r="J8" i="17"/>
  <c r="J33" i="17" s="1"/>
  <c r="G8" i="17"/>
  <c r="G33" i="17" s="1"/>
  <c r="H25" i="17"/>
  <c r="AA43" i="35" l="1"/>
  <c r="AA9" i="35"/>
  <c r="E44" i="6"/>
  <c r="F24" i="17"/>
  <c r="K24" i="17" s="1"/>
  <c r="F22" i="17"/>
  <c r="K22" i="17" s="1"/>
  <c r="F20" i="17"/>
  <c r="K20" i="17" s="1"/>
  <c r="F18" i="17"/>
  <c r="K18" i="17" s="1"/>
  <c r="F16" i="17"/>
  <c r="K16" i="17" s="1"/>
  <c r="F12" i="17"/>
  <c r="AP3" i="35" l="1"/>
  <c r="AN3" i="35"/>
  <c r="AI2" i="35"/>
  <c r="AH3" i="35"/>
  <c r="Y3" i="35"/>
  <c r="X2" i="35"/>
  <c r="P3" i="35"/>
  <c r="O3" i="35"/>
  <c r="B71" i="35"/>
  <c r="B70" i="35"/>
  <c r="B58" i="35"/>
  <c r="AS58" i="35" s="1"/>
  <c r="B55" i="35"/>
  <c r="B20" i="35"/>
  <c r="AS20" i="35" s="1"/>
  <c r="C57" i="14" l="1"/>
  <c r="AS55" i="35"/>
  <c r="F26" i="2" l="1"/>
  <c r="AM3" i="35" s="1"/>
  <c r="I3" i="35" l="1"/>
  <c r="D17" i="3" l="1"/>
  <c r="E21" i="6"/>
  <c r="D10" i="11" l="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D853" i="11"/>
  <c r="D854" i="11"/>
  <c r="D855" i="11"/>
  <c r="D856" i="11"/>
  <c r="D857" i="11"/>
  <c r="D858" i="11"/>
  <c r="D859" i="11"/>
  <c r="D860" i="11"/>
  <c r="D861" i="11"/>
  <c r="D862" i="11"/>
  <c r="D863" i="11"/>
  <c r="D864" i="11"/>
  <c r="D865" i="11"/>
  <c r="D866" i="11"/>
  <c r="D867" i="11"/>
  <c r="D868" i="11"/>
  <c r="D869" i="11"/>
  <c r="D870" i="11"/>
  <c r="D871" i="11"/>
  <c r="D872" i="11"/>
  <c r="D873" i="11"/>
  <c r="D874" i="11"/>
  <c r="D875" i="11"/>
  <c r="D876" i="11"/>
  <c r="D877" i="11"/>
  <c r="D878" i="11"/>
  <c r="D879" i="11"/>
  <c r="D880" i="11"/>
  <c r="D881" i="11"/>
  <c r="D882" i="11"/>
  <c r="D883" i="11"/>
  <c r="D884" i="11"/>
  <c r="D885" i="11"/>
  <c r="D886" i="11"/>
  <c r="D887" i="11"/>
  <c r="D888" i="11"/>
  <c r="D889" i="11"/>
  <c r="D890" i="11"/>
  <c r="D891" i="11"/>
  <c r="D892" i="11"/>
  <c r="D893" i="11"/>
  <c r="D894" i="11"/>
  <c r="D895" i="11"/>
  <c r="D896" i="11"/>
  <c r="D897" i="11"/>
  <c r="D898" i="11"/>
  <c r="D899" i="11"/>
  <c r="D900" i="11"/>
  <c r="D901" i="11"/>
  <c r="D902" i="11"/>
  <c r="D903" i="11"/>
  <c r="D904" i="11"/>
  <c r="D905" i="11"/>
  <c r="D906" i="11"/>
  <c r="D907" i="11"/>
  <c r="D908" i="11"/>
  <c r="D909" i="11"/>
  <c r="D910" i="11"/>
  <c r="D911" i="11"/>
  <c r="D912" i="11"/>
  <c r="D913" i="11"/>
  <c r="D914" i="11"/>
  <c r="D915" i="11"/>
  <c r="D916" i="11"/>
  <c r="D917" i="11"/>
  <c r="D918" i="11"/>
  <c r="D919" i="11"/>
  <c r="D920" i="11"/>
  <c r="D921" i="11"/>
  <c r="D922" i="11"/>
  <c r="D923" i="11"/>
  <c r="D924" i="11"/>
  <c r="D925" i="11"/>
  <c r="D926" i="11"/>
  <c r="D927" i="11"/>
  <c r="D928" i="11"/>
  <c r="D929" i="11"/>
  <c r="D930" i="11"/>
  <c r="D931" i="11"/>
  <c r="D932" i="11"/>
  <c r="D933" i="11"/>
  <c r="D934" i="11"/>
  <c r="D935" i="11"/>
  <c r="D936" i="11"/>
  <c r="D937" i="11"/>
  <c r="D938" i="11"/>
  <c r="D939" i="11"/>
  <c r="D940" i="11"/>
  <c r="D941" i="11"/>
  <c r="D942" i="11"/>
  <c r="D943" i="11"/>
  <c r="D944" i="11"/>
  <c r="D945" i="11"/>
  <c r="D946" i="11"/>
  <c r="D947" i="11"/>
  <c r="D948" i="11"/>
  <c r="D949" i="11"/>
  <c r="D950" i="11"/>
  <c r="D951" i="11"/>
  <c r="D952" i="11"/>
  <c r="D953" i="11"/>
  <c r="D954" i="11"/>
  <c r="D955" i="11"/>
  <c r="D956" i="11"/>
  <c r="D957" i="11"/>
  <c r="D958" i="11"/>
  <c r="D959" i="11"/>
  <c r="D960" i="11"/>
  <c r="D961" i="11"/>
  <c r="D962" i="11"/>
  <c r="D963" i="11"/>
  <c r="D964" i="11"/>
  <c r="D965" i="11"/>
  <c r="D966" i="11"/>
  <c r="D967" i="11"/>
  <c r="D968" i="11"/>
  <c r="D969" i="11"/>
  <c r="D970" i="11"/>
  <c r="D971" i="11"/>
  <c r="D972" i="11"/>
  <c r="D973" i="11"/>
  <c r="D974" i="11"/>
  <c r="D975" i="11"/>
  <c r="D976" i="11"/>
  <c r="D977" i="11"/>
  <c r="D978" i="11"/>
  <c r="D979" i="11"/>
  <c r="D980" i="11"/>
  <c r="D981" i="11"/>
  <c r="D982" i="11"/>
  <c r="D983" i="11"/>
  <c r="D984" i="11"/>
  <c r="D985" i="11"/>
  <c r="D986" i="11"/>
  <c r="D987" i="11"/>
  <c r="D988" i="11"/>
  <c r="D989" i="11"/>
  <c r="D990" i="11"/>
  <c r="D991" i="11"/>
  <c r="D992" i="11"/>
  <c r="D993" i="11"/>
  <c r="D994" i="11"/>
  <c r="D995" i="11"/>
  <c r="D996" i="11"/>
  <c r="D997" i="11"/>
  <c r="D998" i="11"/>
  <c r="D999" i="11"/>
  <c r="D1000" i="11"/>
  <c r="D1001" i="11"/>
  <c r="D1002" i="11"/>
  <c r="D1003" i="11"/>
  <c r="D1004" i="11"/>
  <c r="D1005" i="11"/>
  <c r="D1006" i="11"/>
  <c r="D1007" i="11"/>
  <c r="D1008" i="11"/>
  <c r="D1009" i="11"/>
  <c r="D1010" i="11"/>
  <c r="D1011" i="11"/>
  <c r="D1012" i="11"/>
  <c r="D1013" i="11"/>
  <c r="D1014" i="11"/>
  <c r="D1015" i="11"/>
  <c r="D1016" i="11"/>
  <c r="D1017" i="11"/>
  <c r="D1018" i="11"/>
  <c r="D1019" i="11"/>
  <c r="D1020" i="11"/>
  <c r="D1021" i="11"/>
  <c r="D1022" i="11"/>
  <c r="D1023" i="11"/>
  <c r="D1024" i="11"/>
  <c r="D1025" i="11"/>
  <c r="D1026" i="11"/>
  <c r="D1027" i="11"/>
  <c r="D1028" i="11"/>
  <c r="D1029" i="11"/>
  <c r="D1030" i="11"/>
  <c r="D1031" i="11"/>
  <c r="D1032" i="11"/>
  <c r="D1033" i="11"/>
  <c r="D1034" i="11"/>
  <c r="D1035" i="11"/>
  <c r="D1036" i="11"/>
  <c r="D1037" i="11"/>
  <c r="D1038" i="11"/>
  <c r="D1039" i="11"/>
  <c r="D1040" i="11"/>
  <c r="D1041" i="11"/>
  <c r="D1042" i="11"/>
  <c r="D1043" i="11"/>
  <c r="D1044" i="11"/>
  <c r="D1045" i="11"/>
  <c r="D1046" i="11"/>
  <c r="D1047" i="11"/>
  <c r="D1048" i="11"/>
  <c r="D1049" i="11"/>
  <c r="D1050" i="11"/>
  <c r="D1051" i="11"/>
  <c r="D1052" i="11"/>
  <c r="D1053" i="11"/>
  <c r="D1054" i="11"/>
  <c r="D1055" i="11"/>
  <c r="D1056" i="11"/>
  <c r="D1057" i="11"/>
  <c r="D1058" i="11"/>
  <c r="D1059" i="11"/>
  <c r="D1060" i="11"/>
  <c r="D1061" i="11"/>
  <c r="D1062" i="11"/>
  <c r="D1063" i="11"/>
  <c r="D1064" i="11"/>
  <c r="D1065" i="11"/>
  <c r="D1066" i="11"/>
  <c r="D1067" i="11"/>
  <c r="D1068" i="11"/>
  <c r="D1069" i="11"/>
  <c r="D1070" i="11"/>
  <c r="D1071" i="11"/>
  <c r="D1072" i="11"/>
  <c r="D1073" i="11"/>
  <c r="D1074" i="11"/>
  <c r="D1075" i="11"/>
  <c r="D1076" i="11"/>
  <c r="D1077" i="11"/>
  <c r="D1078" i="11"/>
  <c r="D1079" i="11"/>
  <c r="D1080" i="11"/>
  <c r="D1081" i="11"/>
  <c r="D1082" i="11"/>
  <c r="D1083" i="11"/>
  <c r="D1084" i="11"/>
  <c r="D1085" i="11"/>
  <c r="D1086" i="11"/>
  <c r="D1087" i="11"/>
  <c r="D1088" i="11"/>
  <c r="D1089" i="11"/>
  <c r="D1090" i="11"/>
  <c r="D1091" i="11"/>
  <c r="D1092" i="11"/>
  <c r="D1093" i="11"/>
  <c r="D1094" i="11"/>
  <c r="D1095" i="11"/>
  <c r="D1096" i="11"/>
  <c r="D1097" i="11"/>
  <c r="D1098" i="11"/>
  <c r="D1099" i="11"/>
  <c r="D1100" i="11"/>
  <c r="D1101" i="11"/>
  <c r="D1102" i="11"/>
  <c r="D1103" i="11"/>
  <c r="D1104" i="11"/>
  <c r="D1105" i="11"/>
  <c r="D1106" i="11"/>
  <c r="D1107" i="11"/>
  <c r="D1108" i="11"/>
  <c r="D1109" i="11"/>
  <c r="D1110" i="11"/>
  <c r="D1111" i="11"/>
  <c r="D1112" i="11"/>
  <c r="D1113" i="11"/>
  <c r="D1114" i="11"/>
  <c r="D1115" i="11"/>
  <c r="D1116" i="11"/>
  <c r="D1117" i="11"/>
  <c r="D1118" i="11"/>
  <c r="D1119" i="11"/>
  <c r="D1120" i="11"/>
  <c r="D1121" i="11"/>
  <c r="D1122" i="11"/>
  <c r="D1123" i="11"/>
  <c r="D1124" i="11"/>
  <c r="D1125" i="11"/>
  <c r="D1126" i="11"/>
  <c r="D1127" i="11"/>
  <c r="D1128" i="11"/>
  <c r="D1129" i="11"/>
  <c r="D1130" i="11"/>
  <c r="D1131" i="11"/>
  <c r="D1132" i="11"/>
  <c r="D1133" i="11"/>
  <c r="D1134" i="11"/>
  <c r="D1135" i="11"/>
  <c r="D1136" i="11"/>
  <c r="D1137" i="11"/>
  <c r="D1138" i="11"/>
  <c r="D1139" i="11"/>
  <c r="D1140" i="11"/>
  <c r="D1141" i="11"/>
  <c r="D1142" i="11"/>
  <c r="D1143" i="11"/>
  <c r="D1144" i="11"/>
  <c r="D1145" i="11"/>
  <c r="D1146" i="11"/>
  <c r="D1147" i="11"/>
  <c r="D1148" i="11"/>
  <c r="D1149" i="11"/>
  <c r="D1150" i="11"/>
  <c r="D1151" i="11"/>
  <c r="D1152" i="11"/>
  <c r="D1153" i="11"/>
  <c r="D1154" i="11"/>
  <c r="D1155" i="11"/>
  <c r="D1156" i="11"/>
  <c r="D1157" i="11"/>
  <c r="D1158" i="11"/>
  <c r="D1159" i="11"/>
  <c r="D1160" i="11"/>
  <c r="D1161" i="11"/>
  <c r="D1162" i="11"/>
  <c r="D1163" i="11"/>
  <c r="D1164" i="11"/>
  <c r="D1165" i="11"/>
  <c r="D1166" i="11"/>
  <c r="D1167" i="11"/>
  <c r="D1168" i="11"/>
  <c r="D1169" i="11"/>
  <c r="D1170" i="11"/>
  <c r="D1171" i="11"/>
  <c r="D1172" i="11"/>
  <c r="D1173" i="11"/>
  <c r="D1174" i="11"/>
  <c r="D1175" i="11"/>
  <c r="D1176" i="11"/>
  <c r="D1177" i="11"/>
  <c r="D1178" i="11"/>
  <c r="D1179" i="11"/>
  <c r="D1180" i="11"/>
  <c r="D1181" i="11"/>
  <c r="D1182" i="11"/>
  <c r="D1183" i="11"/>
  <c r="D1184" i="11"/>
  <c r="D1185" i="11"/>
  <c r="D1186" i="11"/>
  <c r="D1187" i="11"/>
  <c r="D1188" i="11"/>
  <c r="D1189" i="11"/>
  <c r="D1190" i="11"/>
  <c r="D1191" i="11"/>
  <c r="D1192" i="11"/>
  <c r="D1193" i="11"/>
  <c r="D1194" i="11"/>
  <c r="D1195" i="11"/>
  <c r="D1196" i="11"/>
  <c r="D1197" i="11"/>
  <c r="D1198" i="11"/>
  <c r="D1199" i="11"/>
  <c r="D1200" i="11"/>
  <c r="D1201" i="11"/>
  <c r="D1202" i="11"/>
  <c r="D1203" i="11"/>
  <c r="D1204" i="11"/>
  <c r="D1205" i="11"/>
  <c r="D1206" i="11"/>
  <c r="D1207" i="11"/>
  <c r="D1208" i="11"/>
  <c r="D1209" i="11"/>
  <c r="D1210" i="11"/>
  <c r="D1211" i="11"/>
  <c r="D1212" i="11"/>
  <c r="D1213" i="11"/>
  <c r="D1214" i="11"/>
  <c r="D1215" i="11"/>
  <c r="D1216" i="11"/>
  <c r="D1217" i="11"/>
  <c r="D1218" i="11"/>
  <c r="D1219" i="11"/>
  <c r="D1220" i="11"/>
  <c r="D1221" i="11"/>
  <c r="D1222" i="11"/>
  <c r="D1223" i="11"/>
  <c r="D1224" i="11"/>
  <c r="D1225" i="11"/>
  <c r="D1226" i="11"/>
  <c r="D1227" i="11"/>
  <c r="D1228" i="11"/>
  <c r="D1229" i="11"/>
  <c r="D1230" i="11"/>
  <c r="D1231" i="11"/>
  <c r="D1232" i="11"/>
  <c r="D1233" i="11"/>
  <c r="D1234" i="11"/>
  <c r="D1235" i="11"/>
  <c r="D1236" i="11"/>
  <c r="D1237" i="11"/>
  <c r="D1238" i="11"/>
  <c r="D1239" i="11"/>
  <c r="D1240" i="11"/>
  <c r="D1241" i="11"/>
  <c r="D1242" i="11"/>
  <c r="D1243" i="11"/>
  <c r="D1244" i="11"/>
  <c r="D1245" i="11"/>
  <c r="D1246" i="11"/>
  <c r="D1247" i="11"/>
  <c r="D1248" i="11"/>
  <c r="D1249" i="11"/>
  <c r="D1250" i="11"/>
  <c r="D1251" i="11"/>
  <c r="D1252" i="11"/>
  <c r="D1253" i="11"/>
  <c r="D1254" i="11"/>
  <c r="D1255" i="11"/>
  <c r="D1256" i="11"/>
  <c r="D1257" i="11"/>
  <c r="D1258" i="11"/>
  <c r="D1259" i="11"/>
  <c r="D1260" i="11"/>
  <c r="D1261" i="11"/>
  <c r="D1262" i="11"/>
  <c r="D1263" i="11"/>
  <c r="D1264" i="11"/>
  <c r="D1265" i="11"/>
  <c r="D1266" i="11"/>
  <c r="D1268" i="11"/>
  <c r="D1269" i="11"/>
  <c r="D1270" i="11"/>
  <c r="D1271" i="11"/>
  <c r="D1272" i="11"/>
  <c r="D1273" i="11"/>
  <c r="D1274" i="11"/>
  <c r="D1275" i="11"/>
  <c r="D1276" i="11"/>
  <c r="D1277" i="11"/>
  <c r="D1278" i="11"/>
  <c r="D1279" i="11"/>
  <c r="D1280" i="11"/>
  <c r="D1281" i="11"/>
  <c r="D1282" i="11"/>
  <c r="D1283" i="11"/>
  <c r="D1284" i="11"/>
  <c r="D1285" i="11"/>
  <c r="D1286" i="11"/>
  <c r="D1287" i="11"/>
  <c r="D1288" i="11"/>
  <c r="D1289" i="11"/>
  <c r="D1290" i="11"/>
  <c r="D1291" i="11"/>
  <c r="D1292" i="11"/>
  <c r="D1293" i="11"/>
  <c r="D1294" i="11"/>
  <c r="D1295" i="11"/>
  <c r="D1296" i="11"/>
  <c r="D1297" i="11"/>
  <c r="D1298" i="11"/>
  <c r="D1299" i="11"/>
  <c r="D1300" i="11"/>
  <c r="D1301" i="11"/>
  <c r="D1302" i="11"/>
  <c r="D1303" i="11"/>
  <c r="D1304" i="11"/>
  <c r="D1305" i="11"/>
  <c r="D1306" i="11"/>
  <c r="D1307" i="11"/>
  <c r="D1308" i="11"/>
  <c r="D1309" i="11"/>
  <c r="D1310" i="11"/>
  <c r="D1311" i="11"/>
  <c r="D1312" i="11"/>
  <c r="D1313" i="11"/>
  <c r="D1314" i="11"/>
  <c r="D1315" i="11"/>
  <c r="D1316" i="11"/>
  <c r="D1317" i="11"/>
  <c r="D1318" i="11"/>
  <c r="D1319" i="11"/>
  <c r="D1320" i="11"/>
  <c r="D1321" i="11"/>
  <c r="D1322" i="11"/>
  <c r="D1323" i="11"/>
  <c r="D1324" i="11"/>
  <c r="D1325" i="11"/>
  <c r="D1326" i="11"/>
  <c r="D1327" i="11"/>
  <c r="D1328" i="11"/>
  <c r="D1329" i="11"/>
  <c r="D1330" i="11"/>
  <c r="D1331" i="11"/>
  <c r="D1332" i="11"/>
  <c r="D1333" i="11"/>
  <c r="D1334" i="11"/>
  <c r="D1335" i="11"/>
  <c r="D1336" i="11"/>
  <c r="D1337" i="11"/>
  <c r="D1338" i="11"/>
  <c r="D1339" i="11"/>
  <c r="D1340" i="11"/>
  <c r="D1341" i="11"/>
  <c r="D1342" i="11"/>
  <c r="D1343" i="11"/>
  <c r="D1344" i="11"/>
  <c r="D1345" i="11"/>
  <c r="D1346" i="11"/>
  <c r="D1347" i="11"/>
  <c r="D1348" i="11"/>
  <c r="D1349" i="11"/>
  <c r="D1350" i="11"/>
  <c r="D1351" i="11"/>
  <c r="D1352" i="11"/>
  <c r="D1353" i="11"/>
  <c r="D1354" i="11"/>
  <c r="D1355" i="11"/>
  <c r="D1356" i="11"/>
  <c r="D1357" i="11"/>
  <c r="D1358" i="11"/>
  <c r="D1359" i="11"/>
  <c r="D1360" i="11"/>
  <c r="D1361" i="11"/>
  <c r="D1362" i="11"/>
  <c r="D1363" i="11"/>
  <c r="D1364" i="11"/>
  <c r="D1365" i="11"/>
  <c r="D1366" i="11"/>
  <c r="D1367" i="11"/>
  <c r="D1368" i="11"/>
  <c r="D1369" i="11"/>
  <c r="D1370" i="11"/>
  <c r="D1371" i="11"/>
  <c r="D1372" i="11"/>
  <c r="D1373" i="11"/>
  <c r="D1374" i="11"/>
  <c r="D1375" i="11"/>
  <c r="D1376" i="11"/>
  <c r="D1377" i="11"/>
  <c r="D1378" i="11"/>
  <c r="D1379" i="11"/>
  <c r="D1380" i="11"/>
  <c r="D1381" i="11"/>
  <c r="D1382" i="11"/>
  <c r="D1383" i="11"/>
  <c r="D1384" i="11"/>
  <c r="D1385" i="11"/>
  <c r="D1386" i="11"/>
  <c r="D1387" i="11"/>
  <c r="D1388" i="11"/>
  <c r="D1389" i="11"/>
  <c r="D1390" i="11"/>
  <c r="D1391" i="11"/>
  <c r="D1392" i="11"/>
  <c r="D1393" i="11"/>
  <c r="D1394" i="11"/>
  <c r="D1395" i="11"/>
  <c r="D1396" i="11"/>
  <c r="D1397" i="11"/>
  <c r="D1398" i="11"/>
  <c r="D1399" i="11"/>
  <c r="D1400" i="11"/>
  <c r="D1401" i="11"/>
  <c r="D1402" i="11"/>
  <c r="D1403" i="11"/>
  <c r="D1404" i="11"/>
  <c r="D1405" i="11"/>
  <c r="D1406" i="11"/>
  <c r="D1407" i="11"/>
  <c r="D1408" i="11"/>
  <c r="D1409" i="11"/>
  <c r="D1410" i="11"/>
  <c r="D1411" i="11"/>
  <c r="D1412" i="11"/>
  <c r="D1413" i="11"/>
  <c r="D1414" i="11"/>
  <c r="D1415" i="11"/>
  <c r="D1416" i="11"/>
  <c r="D1417" i="11"/>
  <c r="D1418" i="11"/>
  <c r="D1419" i="11"/>
  <c r="D1420" i="11"/>
  <c r="D1421" i="11"/>
  <c r="D1422" i="11"/>
  <c r="D1423" i="11"/>
  <c r="D1424" i="11"/>
  <c r="D1425" i="11"/>
  <c r="D1426" i="11"/>
  <c r="D1427" i="11"/>
  <c r="D1428" i="11"/>
  <c r="D1429" i="11"/>
  <c r="D1430" i="11"/>
  <c r="D1431" i="11"/>
  <c r="D1432" i="11"/>
  <c r="D1433" i="11"/>
  <c r="D1434" i="11"/>
  <c r="D1435" i="11"/>
  <c r="D1436" i="11"/>
  <c r="D1437" i="11"/>
  <c r="D1438" i="11"/>
  <c r="D1439" i="11"/>
  <c r="D1440" i="11"/>
  <c r="D1441" i="11"/>
  <c r="D1442" i="11"/>
  <c r="D1443" i="11"/>
  <c r="D1444" i="11"/>
  <c r="D1445" i="11"/>
  <c r="D1446" i="11"/>
  <c r="D1447" i="11"/>
  <c r="D1448" i="11"/>
  <c r="D1449" i="11"/>
  <c r="D1450" i="11"/>
  <c r="D1451" i="11"/>
  <c r="D1452" i="11"/>
  <c r="D1453" i="11"/>
  <c r="D1454" i="11"/>
  <c r="D1455" i="11"/>
  <c r="D1456" i="11"/>
  <c r="D1457" i="11"/>
  <c r="D1458" i="11"/>
  <c r="D1459" i="11"/>
  <c r="D1460" i="11"/>
  <c r="D1461" i="11"/>
  <c r="D1462" i="11"/>
  <c r="D1463" i="11"/>
  <c r="D1464" i="11"/>
  <c r="D1465" i="11"/>
  <c r="D1466" i="11"/>
  <c r="D1467" i="11"/>
  <c r="D1470" i="11"/>
  <c r="D1471" i="11"/>
  <c r="D9" i="11"/>
  <c r="F21" i="6" l="1"/>
  <c r="F65" i="3" l="1"/>
  <c r="F67" i="3" s="1"/>
  <c r="J67" i="3"/>
  <c r="H67" i="3"/>
  <c r="D67" i="3"/>
  <c r="F38" i="3"/>
  <c r="G89" i="6"/>
  <c r="E89" i="6"/>
  <c r="F6" i="7"/>
  <c r="D6" i="7"/>
  <c r="F5" i="5"/>
  <c r="D5" i="5"/>
  <c r="B2" i="17"/>
  <c r="F5" i="2"/>
  <c r="D5" i="2"/>
  <c r="A2" i="27"/>
  <c r="A2" i="2"/>
  <c r="A2" i="5" l="1"/>
  <c r="A37" i="2"/>
  <c r="D60" i="5"/>
  <c r="F28" i="7"/>
  <c r="D149" i="7" l="1"/>
  <c r="D150" i="7"/>
  <c r="D53" i="7"/>
  <c r="D98" i="7" l="1"/>
  <c r="D92" i="5"/>
  <c r="D134" i="7" l="1"/>
  <c r="D25" i="2"/>
  <c r="D33" i="2"/>
  <c r="D23" i="2"/>
  <c r="D49" i="2"/>
  <c r="D50" i="2"/>
  <c r="D7" i="11"/>
  <c r="D65" i="2"/>
  <c r="P2" i="35" s="1"/>
  <c r="P4" i="35" s="1"/>
  <c r="D64" i="2"/>
  <c r="D12" i="7"/>
  <c r="D128" i="7"/>
  <c r="D46" i="5"/>
  <c r="D111" i="7"/>
  <c r="D129" i="7"/>
  <c r="D44" i="7"/>
  <c r="J21" i="35" s="1"/>
  <c r="D73" i="2"/>
  <c r="D133" i="7"/>
  <c r="D48" i="7"/>
  <c r="D78" i="5"/>
  <c r="D78" i="2"/>
  <c r="D12" i="2"/>
  <c r="AL4" i="35" s="1"/>
  <c r="AL66" i="35" s="1"/>
  <c r="D72" i="2"/>
  <c r="S2" i="35" s="1"/>
  <c r="S4" i="35" s="1"/>
  <c r="D51" i="2"/>
  <c r="D40" i="7"/>
  <c r="D54" i="5"/>
  <c r="D93" i="5"/>
  <c r="D98" i="5"/>
  <c r="D74" i="14" s="1"/>
  <c r="D93" i="7"/>
  <c r="D96" i="5"/>
  <c r="D122" i="7"/>
  <c r="D92" i="7"/>
  <c r="D127" i="7"/>
  <c r="D121" i="7"/>
  <c r="D124" i="7"/>
  <c r="D118" i="7"/>
  <c r="D120" i="7"/>
  <c r="D114" i="7"/>
  <c r="D117" i="7"/>
  <c r="D110" i="7"/>
  <c r="D91" i="7"/>
  <c r="D54" i="7"/>
  <c r="D90" i="7"/>
  <c r="D125" i="7"/>
  <c r="D47" i="7"/>
  <c r="I47" i="7" s="1"/>
  <c r="D126" i="7"/>
  <c r="D112" i="7"/>
  <c r="D119" i="7"/>
  <c r="D113" i="7"/>
  <c r="D115" i="7"/>
  <c r="D100" i="7"/>
  <c r="D116" i="7"/>
  <c r="D109" i="7"/>
  <c r="D123" i="7"/>
  <c r="D63" i="7"/>
  <c r="D132" i="7"/>
  <c r="D131" i="7"/>
  <c r="C21" i="35" s="1"/>
  <c r="D31" i="7"/>
  <c r="D20" i="7"/>
  <c r="D24" i="7"/>
  <c r="D39" i="7"/>
  <c r="D122" i="5"/>
  <c r="D48" i="5"/>
  <c r="U2" i="35" s="1"/>
  <c r="D130" i="5"/>
  <c r="AH2" i="35" s="1"/>
  <c r="AH4" i="35" s="1"/>
  <c r="AH66" i="35" s="1"/>
  <c r="D118" i="5"/>
  <c r="D119" i="5"/>
  <c r="D19" i="7"/>
  <c r="D90" i="5"/>
  <c r="D20" i="5"/>
  <c r="D46" i="2"/>
  <c r="D16" i="5"/>
  <c r="D45" i="5"/>
  <c r="Y2" i="35" s="1"/>
  <c r="Y4" i="35" s="1"/>
  <c r="D79" i="2"/>
  <c r="D45" i="2"/>
  <c r="D13" i="5"/>
  <c r="D74" i="2"/>
  <c r="D21" i="5"/>
  <c r="D76" i="2"/>
  <c r="D72" i="14" l="1"/>
  <c r="D66" i="2"/>
  <c r="O2" i="35"/>
  <c r="O4" i="35" s="1"/>
  <c r="O66" i="35" s="1"/>
  <c r="E154" i="6"/>
  <c r="B21" i="35"/>
  <c r="C22" i="14" s="1"/>
  <c r="H27" i="35"/>
  <c r="H14" i="35"/>
  <c r="B14" i="35" s="1"/>
  <c r="G27" i="35"/>
  <c r="G18" i="35"/>
  <c r="D55" i="5"/>
  <c r="AF2" i="35" s="1"/>
  <c r="D75" i="14"/>
  <c r="S54" i="35"/>
  <c r="S64" i="35" s="1"/>
  <c r="S67" i="35" s="1"/>
  <c r="S66" i="35"/>
  <c r="R34" i="35"/>
  <c r="R2" i="35"/>
  <c r="R4" i="35" s="1"/>
  <c r="R66" i="35" s="1"/>
  <c r="V39" i="35"/>
  <c r="V15" i="35"/>
  <c r="U4" i="35"/>
  <c r="U66" i="35" s="1"/>
  <c r="P34" i="35"/>
  <c r="P66" i="35"/>
  <c r="Y43" i="35"/>
  <c r="Y66" i="35"/>
  <c r="B19" i="35"/>
  <c r="W2" i="35"/>
  <c r="R13" i="35"/>
  <c r="AL53" i="35"/>
  <c r="AH46" i="35"/>
  <c r="AP2" i="35"/>
  <c r="AP4" i="35" s="1"/>
  <c r="AP57" i="35" s="1"/>
  <c r="D121" i="5"/>
  <c r="D26" i="2"/>
  <c r="D52" i="2"/>
  <c r="AN2" i="35" s="1"/>
  <c r="AN4" i="35" s="1"/>
  <c r="AN66" i="35" s="1"/>
  <c r="D101" i="7"/>
  <c r="AO2" i="35" s="1"/>
  <c r="AO57" i="35" s="1"/>
  <c r="F61" i="14"/>
  <c r="C91" i="14"/>
  <c r="F76" i="14"/>
  <c r="C60" i="14"/>
  <c r="F49" i="14"/>
  <c r="O45" i="14"/>
  <c r="H39" i="14" s="1"/>
  <c r="Q43" i="14"/>
  <c r="L41" i="14"/>
  <c r="E37" i="14"/>
  <c r="E31" i="14"/>
  <c r="G29" i="14"/>
  <c r="F23" i="14"/>
  <c r="F24" i="14" s="1"/>
  <c r="I48" i="14"/>
  <c r="G48" i="14"/>
  <c r="D311" i="22"/>
  <c r="B311" i="22"/>
  <c r="B246" i="22"/>
  <c r="D241" i="22" s="1"/>
  <c r="D246" i="22" s="1"/>
  <c r="B217" i="22"/>
  <c r="D213" i="22" s="1"/>
  <c r="D217" i="22" s="1"/>
  <c r="B167" i="22"/>
  <c r="D111" i="22"/>
  <c r="B106" i="22" s="1"/>
  <c r="B111" i="22" s="1"/>
  <c r="D82" i="22"/>
  <c r="B78" i="22" s="1"/>
  <c r="B82" i="22" s="1"/>
  <c r="B64" i="22"/>
  <c r="D60" i="22" s="1"/>
  <c r="D64" i="22" s="1"/>
  <c r="B54" i="22"/>
  <c r="B42" i="22"/>
  <c r="D27" i="22"/>
  <c r="D12" i="22"/>
  <c r="J64" i="35" l="1"/>
  <c r="J67" i="35" s="1"/>
  <c r="J68" i="35" s="1"/>
  <c r="O34" i="35"/>
  <c r="O64" i="35" s="1"/>
  <c r="O67" i="35" s="1"/>
  <c r="O68" i="35" s="1"/>
  <c r="AS21" i="35"/>
  <c r="R64" i="35"/>
  <c r="R67" i="35" s="1"/>
  <c r="R68" i="35" s="1"/>
  <c r="H64" i="35"/>
  <c r="H67" i="35" s="1"/>
  <c r="H68" i="35" s="1"/>
  <c r="G64" i="35"/>
  <c r="G67" i="35" s="1"/>
  <c r="G68" i="35" s="1"/>
  <c r="S68" i="35"/>
  <c r="C16" i="14"/>
  <c r="AS19" i="35"/>
  <c r="C15" i="14"/>
  <c r="AS14" i="35"/>
  <c r="U39" i="35"/>
  <c r="B39" i="35" s="1"/>
  <c r="P64" i="35"/>
  <c r="P67" i="35" s="1"/>
  <c r="P68" i="35" s="1"/>
  <c r="AP66" i="35"/>
  <c r="B57" i="35"/>
  <c r="Y64" i="35"/>
  <c r="Y67" i="35" s="1"/>
  <c r="Y68" i="35" s="1"/>
  <c r="B53" i="35"/>
  <c r="AL64" i="35"/>
  <c r="AL67" i="35" s="1"/>
  <c r="AL68" i="35" s="1"/>
  <c r="AH64" i="35"/>
  <c r="AH67" i="35" s="1"/>
  <c r="AH68" i="35" s="1"/>
  <c r="W16" i="35"/>
  <c r="W28" i="35" s="1"/>
  <c r="B13" i="35"/>
  <c r="AN56" i="35"/>
  <c r="AM2" i="35"/>
  <c r="AM4" i="35" s="1"/>
  <c r="AM66" i="35" s="1"/>
  <c r="F37" i="14"/>
  <c r="F38" i="14" s="1"/>
  <c r="B18" i="35"/>
  <c r="B8" i="22"/>
  <c r="B12" i="22" s="1"/>
  <c r="B124" i="22"/>
  <c r="D119" i="22" s="1"/>
  <c r="D124" i="22" s="1"/>
  <c r="B119" i="22" s="1"/>
  <c r="B23" i="22"/>
  <c r="B27" i="22" s="1"/>
  <c r="B279" i="22"/>
  <c r="D285" i="22"/>
  <c r="D205" i="22"/>
  <c r="B199" i="22" s="1"/>
  <c r="B205" i="22" s="1"/>
  <c r="D41" i="22"/>
  <c r="D50" i="22"/>
  <c r="D139" i="22"/>
  <c r="B135" i="22" s="1"/>
  <c r="B139" i="22" s="1"/>
  <c r="B305" i="22"/>
  <c r="D166" i="22"/>
  <c r="D167" i="22" s="1"/>
  <c r="D93" i="22"/>
  <c r="D96" i="22" s="1"/>
  <c r="B151" i="22"/>
  <c r="D146" i="22" s="1"/>
  <c r="D151" i="22" s="1"/>
  <c r="D187" i="22"/>
  <c r="B181" i="22" s="1"/>
  <c r="B187" i="22" s="1"/>
  <c r="B278" i="22"/>
  <c r="H37" i="14"/>
  <c r="J37" i="14"/>
  <c r="B96" i="22"/>
  <c r="B34" i="35" l="1"/>
  <c r="C34" i="14" s="1"/>
  <c r="C59" i="14"/>
  <c r="AS57" i="35"/>
  <c r="D39" i="14"/>
  <c r="AS39" i="35"/>
  <c r="C17" i="14"/>
  <c r="AS18" i="35"/>
  <c r="C14" i="14"/>
  <c r="AS13" i="35"/>
  <c r="C55" i="14"/>
  <c r="AS53" i="35"/>
  <c r="U64" i="35"/>
  <c r="U67" i="35" s="1"/>
  <c r="U68" i="35" s="1"/>
  <c r="B16" i="35"/>
  <c r="W64" i="35"/>
  <c r="W67" i="35" s="1"/>
  <c r="W68" i="35" s="1"/>
  <c r="AN64" i="35"/>
  <c r="AN67" i="35" s="1"/>
  <c r="AN68" i="35" s="1"/>
  <c r="B15" i="35"/>
  <c r="V64" i="35"/>
  <c r="V67" i="35" s="1"/>
  <c r="V68" i="35" s="1"/>
  <c r="AP64" i="35"/>
  <c r="AP67" i="35" s="1"/>
  <c r="AP68" i="35" s="1"/>
  <c r="AM54" i="35"/>
  <c r="F40" i="14"/>
  <c r="F63" i="14" s="1"/>
  <c r="F66" i="14" s="1"/>
  <c r="D64" i="14" s="1"/>
  <c r="D54" i="22"/>
  <c r="D42" i="22"/>
  <c r="B285" i="22"/>
  <c r="AS34" i="35" l="1"/>
  <c r="C20" i="14"/>
  <c r="AS16" i="35"/>
  <c r="C19" i="14"/>
  <c r="AS15" i="35"/>
  <c r="AM64" i="35"/>
  <c r="AM67" i="35" s="1"/>
  <c r="AM68" i="35" s="1"/>
  <c r="B54" i="35"/>
  <c r="R66" i="14"/>
  <c r="C56" i="14" l="1"/>
  <c r="AS54" i="35"/>
  <c r="A2" i="6" l="1"/>
  <c r="F41" i="12"/>
  <c r="F34" i="12"/>
  <c r="F14" i="12"/>
  <c r="F11" i="12"/>
  <c r="F20" i="12"/>
  <c r="F42" i="7"/>
  <c r="F55" i="7"/>
  <c r="F59" i="7" s="1"/>
  <c r="F17" i="13" s="1"/>
  <c r="G9" i="6" s="1"/>
  <c r="F68" i="7"/>
  <c r="F18" i="13" s="1"/>
  <c r="F80" i="7"/>
  <c r="F19" i="13" s="1"/>
  <c r="F94" i="7"/>
  <c r="F20" i="13" s="1"/>
  <c r="F101" i="7"/>
  <c r="F21" i="13" s="1"/>
  <c r="B162" i="7"/>
  <c r="B163" i="7"/>
  <c r="B164" i="7"/>
  <c r="F171" i="7"/>
  <c r="F21" i="12"/>
  <c r="G8" i="6" l="1"/>
  <c r="F131" i="5"/>
  <c r="G129" i="5"/>
  <c r="I45" i="5"/>
  <c r="F44" i="12" l="1"/>
  <c r="F21" i="7"/>
  <c r="D35" i="12" l="1"/>
  <c r="E366" i="6"/>
  <c r="B55" i="13"/>
  <c r="C55" i="13" s="1"/>
  <c r="C62" i="12"/>
  <c r="F63" i="5" l="1"/>
  <c r="F3" i="35" s="1"/>
  <c r="F40" i="12" l="1"/>
  <c r="F32" i="7"/>
  <c r="F49" i="7" l="1"/>
  <c r="F13" i="13" s="1"/>
  <c r="F145" i="6"/>
  <c r="D63" i="5"/>
  <c r="F2" i="35" s="1"/>
  <c r="F4" i="35" s="1"/>
  <c r="F66" i="35" s="1"/>
  <c r="F26" i="35" l="1"/>
  <c r="B26" i="35" s="1"/>
  <c r="D40" i="12"/>
  <c r="D165" i="7"/>
  <c r="F165" i="7"/>
  <c r="H123" i="6"/>
  <c r="C27" i="14" l="1"/>
  <c r="AS26" i="35"/>
  <c r="F64" i="35"/>
  <c r="F67" i="35" s="1"/>
  <c r="F68" i="35" s="1"/>
  <c r="L144" i="7" l="1"/>
  <c r="N134" i="7"/>
  <c r="O134" i="7" s="1"/>
  <c r="N147" i="7" s="1"/>
  <c r="N150" i="7" s="1"/>
  <c r="A114" i="27" l="1"/>
  <c r="A124" i="27" s="1"/>
  <c r="A130" i="27" s="1"/>
  <c r="A134" i="27" s="1"/>
  <c r="A138" i="27" s="1"/>
  <c r="A142" i="27" s="1"/>
  <c r="A146" i="27" s="1"/>
  <c r="A16" i="27"/>
  <c r="F159" i="7"/>
  <c r="A20" i="27" l="1"/>
  <c r="A24" i="27" s="1"/>
  <c r="A32" i="27" s="1"/>
  <c r="A38" i="27" s="1"/>
  <c r="A61" i="27" s="1"/>
  <c r="A75" i="27" s="1"/>
  <c r="A80" i="27" s="1"/>
  <c r="F124" i="5" l="1"/>
  <c r="K3" i="35" s="1"/>
  <c r="F329" i="6"/>
  <c r="F144" i="7"/>
  <c r="F23" i="13" s="1"/>
  <c r="F40" i="13" l="1"/>
  <c r="F339" i="6"/>
  <c r="F43" i="12"/>
  <c r="H94" i="3"/>
  <c r="F39" i="13" l="1"/>
  <c r="F11" i="13" l="1"/>
  <c r="F14" i="13" l="1"/>
  <c r="F140" i="6"/>
  <c r="J36" i="17" l="1"/>
  <c r="F36" i="17"/>
  <c r="F11" i="17"/>
  <c r="J11" i="17" l="1"/>
  <c r="K11" i="17" s="1"/>
  <c r="K36" i="17"/>
  <c r="F18" i="6" l="1"/>
  <c r="F112" i="6"/>
  <c r="H112" i="6" s="1"/>
  <c r="A2" i="7" l="1"/>
  <c r="H105" i="6" l="1"/>
  <c r="E18" i="6"/>
  <c r="E324" i="6"/>
  <c r="I39" i="17" l="1"/>
  <c r="D39" i="17"/>
  <c r="I37" i="17"/>
  <c r="E37" i="17"/>
  <c r="D37" i="17"/>
  <c r="H39" i="17"/>
  <c r="G39" i="17"/>
  <c r="F39" i="17"/>
  <c r="E39" i="17"/>
  <c r="G37" i="17"/>
  <c r="F35" i="17"/>
  <c r="F37" i="17" s="1"/>
  <c r="J23" i="17"/>
  <c r="F23" i="17"/>
  <c r="J21" i="17"/>
  <c r="F21" i="17"/>
  <c r="J19" i="17"/>
  <c r="F19" i="17"/>
  <c r="J17" i="17"/>
  <c r="F13" i="17"/>
  <c r="L30" i="17"/>
  <c r="D22" i="13" l="1"/>
  <c r="B9" i="35" s="1"/>
  <c r="AS9" i="35" s="1"/>
  <c r="H143" i="6"/>
  <c r="H147" i="6"/>
  <c r="I38" i="17"/>
  <c r="H38" i="17"/>
  <c r="H26" i="17"/>
  <c r="J39" i="17"/>
  <c r="E38" i="17"/>
  <c r="D38" i="17"/>
  <c r="K21" i="17"/>
  <c r="K23" i="17"/>
  <c r="K19" i="17"/>
  <c r="J15" i="17"/>
  <c r="F26" i="17"/>
  <c r="F15" i="17"/>
  <c r="J35" i="17"/>
  <c r="F17" i="17"/>
  <c r="K17" i="17" s="1"/>
  <c r="C10" i="14" l="1"/>
  <c r="AD64" i="35"/>
  <c r="AD67" i="35" s="1"/>
  <c r="AD68" i="35" s="1"/>
  <c r="K39" i="17"/>
  <c r="K15" i="17"/>
  <c r="J26" i="17"/>
  <c r="F25" i="17"/>
  <c r="G38" i="17"/>
  <c r="K35" i="17"/>
  <c r="K37" i="17" s="1"/>
  <c r="J37" i="17"/>
  <c r="D32" i="12" l="1"/>
  <c r="F38" i="17"/>
  <c r="K13" i="17"/>
  <c r="K25" i="17" s="1"/>
  <c r="J25" i="17"/>
  <c r="J38" i="17" s="1"/>
  <c r="K26" i="17"/>
  <c r="D31" i="12" l="1"/>
  <c r="AC2" i="35"/>
  <c r="AC4" i="35" s="1"/>
  <c r="AC44" i="35" s="1"/>
  <c r="K38" i="17"/>
  <c r="Z2" i="35" l="1"/>
  <c r="Z4" i="35" s="1"/>
  <c r="AC64" i="35"/>
  <c r="AC67" i="35" s="1"/>
  <c r="B44" i="35"/>
  <c r="C44" i="14" s="1"/>
  <c r="AC66" i="35"/>
  <c r="D32" i="7"/>
  <c r="D13" i="7" s="1"/>
  <c r="D23" i="12"/>
  <c r="Z66" i="35" l="1"/>
  <c r="Z43" i="35"/>
  <c r="B43" i="35" s="1"/>
  <c r="AS43" i="35" s="1"/>
  <c r="AC68" i="35"/>
  <c r="Z64" i="35"/>
  <c r="Z67" i="35" s="1"/>
  <c r="D108" i="6"/>
  <c r="D110" i="6" s="1"/>
  <c r="D20" i="12"/>
  <c r="Z68" i="35" l="1"/>
  <c r="C43" i="14"/>
  <c r="D131" i="5" l="1"/>
  <c r="D49" i="5" l="1"/>
  <c r="E2" i="35" s="1"/>
  <c r="D21" i="12"/>
  <c r="B29" i="35" l="1"/>
  <c r="C30" i="14" l="1"/>
  <c r="AS29" i="35"/>
  <c r="D151" i="7"/>
  <c r="A1" i="7"/>
  <c r="F4" i="13"/>
  <c r="F3" i="14" s="1"/>
  <c r="H3" i="14"/>
  <c r="F6" i="13"/>
  <c r="G11" i="14"/>
  <c r="G59" i="14" s="1"/>
  <c r="H61" i="14" s="1"/>
  <c r="G10" i="14"/>
  <c r="I10" i="14"/>
  <c r="B43" i="13"/>
  <c r="B45" i="13"/>
  <c r="B46" i="13"/>
  <c r="C46" i="13"/>
  <c r="B47" i="13"/>
  <c r="B51" i="13"/>
  <c r="D21" i="7"/>
  <c r="D10" i="7" s="1"/>
  <c r="F151" i="7"/>
  <c r="D87" i="7"/>
  <c r="D79" i="7"/>
  <c r="D80" i="7" s="1"/>
  <c r="D19" i="13" s="1"/>
  <c r="E250" i="6"/>
  <c r="E249" i="6"/>
  <c r="H145" i="6"/>
  <c r="H146" i="6" s="1"/>
  <c r="H140" i="6"/>
  <c r="H142" i="6" s="1"/>
  <c r="H135" i="6"/>
  <c r="H131" i="6"/>
  <c r="J108" i="6"/>
  <c r="A101" i="6"/>
  <c r="A150" i="6" s="1"/>
  <c r="A162" i="6" s="1"/>
  <c r="E51" i="6"/>
  <c r="E55" i="6" s="1"/>
  <c r="F135" i="5"/>
  <c r="D135" i="5"/>
  <c r="F78" i="5"/>
  <c r="F83" i="5" s="1"/>
  <c r="D37" i="12"/>
  <c r="F22" i="5"/>
  <c r="D22" i="5"/>
  <c r="D24" i="5" s="1"/>
  <c r="AQ2" i="35" s="1"/>
  <c r="A68" i="5"/>
  <c r="D94" i="3"/>
  <c r="D80" i="3"/>
  <c r="A71" i="3"/>
  <c r="J61" i="3"/>
  <c r="F58" i="3" s="1"/>
  <c r="F61" i="3" s="1"/>
  <c r="H61" i="3"/>
  <c r="J98" i="3" s="1"/>
  <c r="J47" i="3"/>
  <c r="H47" i="3"/>
  <c r="J89" i="3" s="1"/>
  <c r="F47" i="3"/>
  <c r="D47" i="3"/>
  <c r="F89" i="3" s="1"/>
  <c r="J41" i="3"/>
  <c r="H41" i="3"/>
  <c r="H80" i="3"/>
  <c r="F7" i="3"/>
  <c r="D7" i="3"/>
  <c r="F66" i="2"/>
  <c r="F39" i="2"/>
  <c r="D39" i="2"/>
  <c r="B39" i="2"/>
  <c r="F38" i="2"/>
  <c r="A310" i="6" l="1"/>
  <c r="A319" i="6" s="1"/>
  <c r="C40" i="13" s="1"/>
  <c r="D34" i="12"/>
  <c r="AQ4" i="35"/>
  <c r="G28" i="14"/>
  <c r="D144" i="7"/>
  <c r="I28" i="14"/>
  <c r="J49" i="14"/>
  <c r="I27" i="14"/>
  <c r="H23" i="14"/>
  <c r="H49" i="14"/>
  <c r="I11" i="14"/>
  <c r="I59" i="14" s="1"/>
  <c r="G27" i="14"/>
  <c r="H45" i="5"/>
  <c r="F88" i="2"/>
  <c r="X3" i="35" s="1"/>
  <c r="X4" i="35" s="1"/>
  <c r="F49" i="5"/>
  <c r="E3" i="35" s="1"/>
  <c r="J45" i="5"/>
  <c r="A1" i="3"/>
  <c r="A1" i="2"/>
  <c r="A1" i="5"/>
  <c r="D68" i="7"/>
  <c r="J97" i="3"/>
  <c r="D44" i="12"/>
  <c r="F106" i="5"/>
  <c r="F109" i="5"/>
  <c r="H8" i="6"/>
  <c r="F80" i="2"/>
  <c r="T3" i="35" s="1"/>
  <c r="D94" i="5"/>
  <c r="D102" i="5" s="1"/>
  <c r="F107" i="5"/>
  <c r="F34" i="13"/>
  <c r="D18" i="12"/>
  <c r="H17" i="3"/>
  <c r="F94" i="5"/>
  <c r="D3" i="35" s="1"/>
  <c r="D63" i="35" s="1"/>
  <c r="B63" i="35" s="1"/>
  <c r="AS63" i="35" s="1"/>
  <c r="F24" i="13"/>
  <c r="D110" i="5"/>
  <c r="F108" i="5"/>
  <c r="D124" i="5"/>
  <c r="K2" i="35" s="1"/>
  <c r="D94" i="7"/>
  <c r="D20" i="13" s="1"/>
  <c r="D42" i="7"/>
  <c r="E54" i="6"/>
  <c r="E58" i="6" s="1"/>
  <c r="F55" i="5"/>
  <c r="AF3" i="35" s="1"/>
  <c r="AF4" i="35" s="1"/>
  <c r="AF66" i="35" s="1"/>
  <c r="C110" i="5"/>
  <c r="J55" i="3"/>
  <c r="J86" i="3"/>
  <c r="J85" i="3"/>
  <c r="J84" i="3"/>
  <c r="J83" i="3"/>
  <c r="D37" i="3"/>
  <c r="D41" i="3" s="1"/>
  <c r="F83" i="3"/>
  <c r="F86" i="3"/>
  <c r="F85" i="3"/>
  <c r="F84" i="3"/>
  <c r="F37" i="3"/>
  <c r="F41" i="3" s="1"/>
  <c r="F21" i="3"/>
  <c r="AI3" i="35" s="1"/>
  <c r="AI4" i="35" s="1"/>
  <c r="AI66" i="35" s="1"/>
  <c r="F98" i="3"/>
  <c r="D58" i="3"/>
  <c r="D61" i="3" s="1"/>
  <c r="F97" i="3"/>
  <c r="D34" i="2"/>
  <c r="N2" i="35" s="1"/>
  <c r="F34" i="2"/>
  <c r="D80" i="2"/>
  <c r="T2" i="35" s="1"/>
  <c r="K4" i="35" l="1"/>
  <c r="K28" i="35" s="1"/>
  <c r="B28" i="35" s="1"/>
  <c r="D2" i="35"/>
  <c r="D62" i="35" s="1"/>
  <c r="D64" i="35" s="1"/>
  <c r="D67" i="35" s="1"/>
  <c r="A350" i="6"/>
  <c r="A355" i="6" s="1"/>
  <c r="D49" i="7"/>
  <c r="D13" i="13" s="1"/>
  <c r="AG12" i="35"/>
  <c r="B12" i="35" s="1"/>
  <c r="AG46" i="35"/>
  <c r="X66" i="35"/>
  <c r="X68" i="35" s="1"/>
  <c r="AQ66" i="35"/>
  <c r="AQ68" i="35" s="1"/>
  <c r="F22" i="12"/>
  <c r="T4" i="35"/>
  <c r="T66" i="35" s="1"/>
  <c r="F36" i="12"/>
  <c r="E4" i="35"/>
  <c r="E66" i="35" s="1"/>
  <c r="AI50" i="35"/>
  <c r="AI64" i="35" s="1"/>
  <c r="AI67" i="35" s="1"/>
  <c r="AI68" i="35" s="1"/>
  <c r="F15" i="12"/>
  <c r="N3" i="35"/>
  <c r="N4" i="35" s="1"/>
  <c r="N66" i="35" s="1"/>
  <c r="AF45" i="35"/>
  <c r="F102" i="5"/>
  <c r="AE3" i="35" s="1"/>
  <c r="D55" i="7"/>
  <c r="D59" i="7" s="1"/>
  <c r="D17" i="13" s="1"/>
  <c r="E9" i="6" s="1"/>
  <c r="J23" i="14"/>
  <c r="H115" i="6"/>
  <c r="H120" i="6" s="1"/>
  <c r="F37" i="12"/>
  <c r="F23" i="12"/>
  <c r="D15" i="12"/>
  <c r="E69" i="6"/>
  <c r="E70" i="6" s="1"/>
  <c r="F110" i="5"/>
  <c r="D14" i="12"/>
  <c r="D36" i="12"/>
  <c r="D38" i="12" s="1"/>
  <c r="F26" i="13"/>
  <c r="D21" i="13"/>
  <c r="D43" i="12"/>
  <c r="D22" i="12"/>
  <c r="D24" i="12" s="1"/>
  <c r="H7" i="6"/>
  <c r="H9" i="6" s="1"/>
  <c r="D18" i="13"/>
  <c r="D28" i="7"/>
  <c r="D11" i="7" s="1"/>
  <c r="D14" i="7" s="1"/>
  <c r="D16" i="7" s="1"/>
  <c r="E31" i="6"/>
  <c r="E38" i="6" s="1"/>
  <c r="F51" i="3"/>
  <c r="F55" i="3" s="1"/>
  <c r="D25" i="3" s="1"/>
  <c r="AK2" i="35" s="1"/>
  <c r="F25" i="3"/>
  <c r="B62" i="35" l="1"/>
  <c r="AS62" i="35" s="1"/>
  <c r="D69" i="14"/>
  <c r="D76" i="14" s="1"/>
  <c r="AE2" i="35"/>
  <c r="C12" i="14"/>
  <c r="AS12" i="35"/>
  <c r="C29" i="14"/>
  <c r="AS28" i="35"/>
  <c r="K66" i="35"/>
  <c r="AG64" i="35"/>
  <c r="AG67" i="35" s="1"/>
  <c r="AG68" i="35" s="1"/>
  <c r="B46" i="35"/>
  <c r="K64" i="35"/>
  <c r="K67" i="35" s="1"/>
  <c r="AF64" i="35"/>
  <c r="AF67" i="35" s="1"/>
  <c r="AF68" i="35" s="1"/>
  <c r="D4" i="35"/>
  <c r="D66" i="35" s="1"/>
  <c r="D68" i="35" s="1"/>
  <c r="T35" i="35"/>
  <c r="N32" i="35"/>
  <c r="B50" i="35"/>
  <c r="AS50" i="35" s="1"/>
  <c r="F29" i="3"/>
  <c r="F10" i="12" s="1"/>
  <c r="F12" i="12" s="1"/>
  <c r="AK3" i="35"/>
  <c r="AK4" i="35" s="1"/>
  <c r="AK66" i="35" s="1"/>
  <c r="F42" i="12"/>
  <c r="F45" i="12" s="1"/>
  <c r="F16" i="12"/>
  <c r="E25" i="35"/>
  <c r="E8" i="6"/>
  <c r="AO10" i="35"/>
  <c r="D42" i="12"/>
  <c r="D29" i="3"/>
  <c r="D10" i="12" s="1"/>
  <c r="H8" i="14"/>
  <c r="H24" i="14" s="1"/>
  <c r="H38" i="14" s="1"/>
  <c r="H40" i="14" s="1"/>
  <c r="H63" i="14" s="1"/>
  <c r="H66" i="14" s="1"/>
  <c r="F38" i="12"/>
  <c r="D16" i="12"/>
  <c r="F36" i="13"/>
  <c r="H124" i="6"/>
  <c r="H55" i="3"/>
  <c r="D10" i="2"/>
  <c r="D11" i="2" s="1"/>
  <c r="K68" i="35" l="1"/>
  <c r="C48" i="14"/>
  <c r="AS46" i="35"/>
  <c r="B10" i="35"/>
  <c r="AO64" i="35"/>
  <c r="AO67" i="35" s="1"/>
  <c r="AO68" i="35" s="1"/>
  <c r="AE4" i="35"/>
  <c r="AE66" i="35" s="1"/>
  <c r="E64" i="35"/>
  <c r="E67" i="35" s="1"/>
  <c r="B25" i="35"/>
  <c r="N64" i="35"/>
  <c r="N67" i="35" s="1"/>
  <c r="N68" i="35" s="1"/>
  <c r="T64" i="35"/>
  <c r="T67" i="35" s="1"/>
  <c r="T68" i="35" s="1"/>
  <c r="C52" i="14"/>
  <c r="B35" i="35"/>
  <c r="C35" i="14" s="1"/>
  <c r="B32" i="35"/>
  <c r="AK52" i="35"/>
  <c r="F47" i="12"/>
  <c r="L64" i="14"/>
  <c r="F16" i="2"/>
  <c r="F17" i="2" s="1"/>
  <c r="F108" i="6"/>
  <c r="F110" i="6" s="1"/>
  <c r="H110" i="6" s="1"/>
  <c r="D9" i="13"/>
  <c r="D11" i="13" s="1"/>
  <c r="F7" i="6"/>
  <c r="F8" i="6"/>
  <c r="F94" i="3"/>
  <c r="D51" i="3"/>
  <c r="D55" i="3" s="1"/>
  <c r="J93" i="3"/>
  <c r="F93" i="3"/>
  <c r="J94" i="3"/>
  <c r="C26" i="14" l="1"/>
  <c r="AS25" i="35"/>
  <c r="C33" i="14"/>
  <c r="AS32" i="35"/>
  <c r="C11" i="14"/>
  <c r="D23" i="14" s="1"/>
  <c r="AS10" i="35"/>
  <c r="AS35" i="35"/>
  <c r="E68" i="35"/>
  <c r="AE45" i="35"/>
  <c r="B45" i="35" s="1"/>
  <c r="AK64" i="35"/>
  <c r="AK67" i="35" s="1"/>
  <c r="AK68" i="35" s="1"/>
  <c r="D14" i="13"/>
  <c r="H108" i="6"/>
  <c r="F9" i="6"/>
  <c r="AE64" i="35" l="1"/>
  <c r="AE67" i="35" s="1"/>
  <c r="AE68" i="35" s="1"/>
  <c r="C46" i="14"/>
  <c r="D49" i="14" s="1"/>
  <c r="AS45" i="35"/>
  <c r="B47" i="35"/>
  <c r="B52" i="35"/>
  <c r="AS52" i="35" s="1"/>
  <c r="C54" i="14" l="1"/>
  <c r="F40" i="2"/>
  <c r="D40" i="2" l="1"/>
  <c r="D73" i="7"/>
  <c r="D105" i="7" s="1"/>
  <c r="D71" i="5" l="1"/>
  <c r="H5" i="6" l="1"/>
  <c r="F27" i="6"/>
  <c r="F186" i="6" s="1"/>
  <c r="F71" i="5" l="1"/>
  <c r="D15" i="2" l="1"/>
  <c r="D81" i="5" l="1"/>
  <c r="D83" i="5" s="1"/>
  <c r="D86" i="5" l="1"/>
  <c r="I2" i="35" l="1"/>
  <c r="I4" i="35" s="1"/>
  <c r="D41" i="12"/>
  <c r="D45" i="12" s="1"/>
  <c r="D47" i="12" s="1"/>
  <c r="J133" i="6" l="1"/>
  <c r="J132" i="6" s="1"/>
  <c r="I27" i="35"/>
  <c r="I64" i="35" s="1"/>
  <c r="I67" i="35" s="1"/>
  <c r="I66" i="35"/>
  <c r="B66" i="35" s="1"/>
  <c r="AS66" i="35" s="1"/>
  <c r="H133" i="6"/>
  <c r="H132" i="6" s="1"/>
  <c r="I68" i="35" l="1"/>
  <c r="B68" i="35" s="1"/>
  <c r="B27" i="35"/>
  <c r="AS27" i="35" s="1"/>
  <c r="B67" i="35"/>
  <c r="AS67" i="35" s="1"/>
  <c r="AS68" i="35" s="1"/>
  <c r="D23" i="13"/>
  <c r="C28" i="14" l="1"/>
  <c r="C31" i="14" s="1"/>
  <c r="D24" i="13"/>
  <c r="D26" i="13" s="1"/>
  <c r="D8" i="14" l="1"/>
  <c r="D24" i="14" s="1"/>
  <c r="J120" i="6"/>
  <c r="D34" i="13" l="1"/>
  <c r="D36" i="13" l="1"/>
  <c r="B7" i="35" l="1"/>
  <c r="B23" i="35" s="1"/>
  <c r="D16" i="2"/>
  <c r="D17" i="2" s="1"/>
  <c r="J124" i="6"/>
  <c r="E327" i="6"/>
  <c r="D19" i="2" l="1"/>
  <c r="D11" i="12" s="1"/>
  <c r="AG350" i="6"/>
  <c r="E329" i="6"/>
  <c r="E332" i="6"/>
  <c r="E334" i="6" s="1"/>
  <c r="D12" i="12" l="1"/>
  <c r="D26" i="12" s="1"/>
  <c r="I42" i="12" s="1"/>
  <c r="D40" i="13"/>
  <c r="E339" i="6"/>
  <c r="D39" i="13"/>
  <c r="D51" i="12" l="1"/>
  <c r="D63" i="12"/>
  <c r="H137" i="6"/>
  <c r="H136" i="6" s="1"/>
  <c r="F18" i="12"/>
  <c r="F24" i="12" s="1"/>
  <c r="B56" i="35"/>
  <c r="AS56" i="35" s="1"/>
  <c r="C58" i="14" l="1"/>
  <c r="D61" i="14" s="1"/>
  <c r="B59" i="35"/>
  <c r="F26" i="12"/>
  <c r="F63" i="12" l="1"/>
  <c r="B36" i="35"/>
  <c r="B40" i="35" l="1"/>
  <c r="B60" i="35" s="1"/>
  <c r="AS36" i="35"/>
  <c r="C36" i="14"/>
  <c r="C37" i="14" s="1"/>
  <c r="D37" i="14" s="1"/>
  <c r="D38" i="14" s="1"/>
  <c r="D40" i="14" s="1"/>
  <c r="D63" i="14" l="1"/>
  <c r="D66" i="14" s="1"/>
  <c r="AD76" i="14" s="1"/>
  <c r="B64" i="35"/>
  <c r="AS64" i="35" s="1"/>
  <c r="G76" i="14" l="1"/>
  <c r="G67" i="14"/>
</calcChain>
</file>

<file path=xl/comments1.xml><?xml version="1.0" encoding="utf-8"?>
<comments xmlns="http://schemas.openxmlformats.org/spreadsheetml/2006/main">
  <authors>
    <author>Jain, Vineet (IN - Chennai)</author>
  </authors>
  <commentList>
    <comment ref="D6" authorId="0">
      <text>
        <r>
          <rPr>
            <b/>
            <sz val="9"/>
            <color indexed="81"/>
            <rFont val="Tahoma"/>
            <family val="2"/>
          </rPr>
          <t>Jain, Vineet (IN - Chennai):</t>
        </r>
        <r>
          <rPr>
            <sz val="9"/>
            <color indexed="81"/>
            <rFont val="Tahoma"/>
            <family val="2"/>
          </rPr>
          <t xml:space="preserve">
Document for % of JV and Subsidiary in consollidation..comparision</t>
        </r>
      </text>
    </comment>
  </commentList>
</comments>
</file>

<file path=xl/comments2.xml><?xml version="1.0" encoding="utf-8"?>
<comments xmlns="http://schemas.openxmlformats.org/spreadsheetml/2006/main">
  <authors>
    <author>Jain, Vineet (IN - Chennai)</author>
  </authors>
  <commentList>
    <comment ref="F66" authorId="0">
      <text>
        <r>
          <rPr>
            <b/>
            <sz val="9"/>
            <color indexed="81"/>
            <rFont val="Tahoma"/>
            <family val="2"/>
          </rPr>
          <t>Jain, Vineet (IN - Chennai):</t>
        </r>
        <r>
          <rPr>
            <sz val="9"/>
            <color indexed="81"/>
            <rFont val="Tahoma"/>
            <family val="2"/>
          </rPr>
          <t xml:space="preserve">
to delete this part and show all in non current</t>
        </r>
      </text>
    </comment>
  </commentList>
</comments>
</file>

<file path=xl/sharedStrings.xml><?xml version="1.0" encoding="utf-8"?>
<sst xmlns="http://schemas.openxmlformats.org/spreadsheetml/2006/main" count="12700" uniqueCount="1729">
  <si>
    <t>Description</t>
  </si>
  <si>
    <t>GROSS BLOCK</t>
  </si>
  <si>
    <t>NET BLOCK</t>
  </si>
  <si>
    <t>As at</t>
  </si>
  <si>
    <t>Additions during the year</t>
  </si>
  <si>
    <t>Disposals during the year</t>
  </si>
  <si>
    <t>For the year</t>
  </si>
  <si>
    <t>On Disposal</t>
  </si>
  <si>
    <t>March 31, 2017</t>
  </si>
  <si>
    <t>TANGIBLE ASSETS</t>
  </si>
  <si>
    <t>Land</t>
  </si>
  <si>
    <t xml:space="preserve">Buildings </t>
  </si>
  <si>
    <t>Plant and machinery</t>
  </si>
  <si>
    <t>Furniture and fixtures</t>
  </si>
  <si>
    <t>Office equipments</t>
  </si>
  <si>
    <t>Computer equipments</t>
  </si>
  <si>
    <t>Vehicles</t>
  </si>
  <si>
    <t>Total</t>
  </si>
  <si>
    <t>Previous Year</t>
  </si>
  <si>
    <t>Computer software</t>
  </si>
  <si>
    <t>Sub total (B)</t>
  </si>
  <si>
    <t>Grand total (A+B)</t>
  </si>
  <si>
    <t>Amount in Rs</t>
  </si>
  <si>
    <t>(Currency Indian Rupee)</t>
  </si>
  <si>
    <t>Particulars</t>
  </si>
  <si>
    <t>RESERVES AND SURPLUS</t>
  </si>
  <si>
    <t>Securities Premium Account</t>
  </si>
  <si>
    <t>Addition  during the year</t>
  </si>
  <si>
    <t>Closing balance</t>
  </si>
  <si>
    <t>Surplus in the statement of profit and loss</t>
  </si>
  <si>
    <t xml:space="preserve">Opening Balance </t>
  </si>
  <si>
    <t>Add: Loss for the year</t>
  </si>
  <si>
    <t>Surplus in the Statement of Profit and Loss</t>
  </si>
  <si>
    <t>LONG-TERM BORROWINGS</t>
  </si>
  <si>
    <t xml:space="preserve">Secured </t>
  </si>
  <si>
    <t>Term loan from Bank ( refer note (a) below)</t>
  </si>
  <si>
    <t>Note:</t>
  </si>
  <si>
    <t>LONG-TERM PROVISIONS</t>
  </si>
  <si>
    <t>Provision for employee benefits</t>
  </si>
  <si>
    <t>SHORT-TERM BORROWINGS</t>
  </si>
  <si>
    <t>Bank Overdraft secured against Fixed deposits</t>
  </si>
  <si>
    <t>Unsecured</t>
  </si>
  <si>
    <t>TRADE PAYABLES</t>
  </si>
  <si>
    <t>Trade payables (other than acceptances)</t>
  </si>
  <si>
    <t>(i) Total outstanding dues of micro and small 
     enterprises *</t>
  </si>
  <si>
    <t>(ii)Total outstanding dues of other than micro  
     and small enterprises</t>
  </si>
  <si>
    <t xml:space="preserve"> </t>
  </si>
  <si>
    <t>OTHER CURRENT LIABILITIES</t>
  </si>
  <si>
    <t>Current maturities of long-term debt ( refer note 4.1 (a) for security details)</t>
  </si>
  <si>
    <t>Interest accrued and not due on borrowings</t>
  </si>
  <si>
    <t xml:space="preserve">Security deposits </t>
  </si>
  <si>
    <t>Advance from customers</t>
  </si>
  <si>
    <t>Interest accrued on trade payables</t>
  </si>
  <si>
    <t>SHORT-TERM PROVISIONS</t>
  </si>
  <si>
    <t>SHARE CAPITAL</t>
  </si>
  <si>
    <t>AUTHORISED</t>
  </si>
  <si>
    <t>Equity Share Capital</t>
  </si>
  <si>
    <t>100 (Previous Year 100) Class B Equity Shares of Rs. 10/- each</t>
  </si>
  <si>
    <t>Preference Share Capital</t>
  </si>
  <si>
    <t>66,450 (Previous Year 66,450) Series  A Compulsorily Convertible Preference Shares of Rs. 10 each</t>
  </si>
  <si>
    <t>88,550 (Previous Year 88,550) Series B Compulsorily Convertible Preference Shares of Rs. 10 each</t>
  </si>
  <si>
    <t>Total...</t>
  </si>
  <si>
    <t>ISSUED, SUBSCRIBED AND FULLY PAID UP</t>
  </si>
  <si>
    <t>Preference Share capital</t>
  </si>
  <si>
    <t>66,350 (Previous Year 66,350) Series A Compulsorily Convertible Preference Shares of Rs. 10 each</t>
  </si>
  <si>
    <t>85,195 (Previous Year 85,195) Series B Compulsorily Convertible Preference Shares of Rs. 10 each</t>
  </si>
  <si>
    <t>a.</t>
  </si>
  <si>
    <t>Reconciliation of number of shares outstanding at the beginning and at the end of the reporting year</t>
  </si>
  <si>
    <t>Nos.</t>
  </si>
  <si>
    <t>Equity Shares</t>
  </si>
  <si>
    <t>Class A</t>
  </si>
  <si>
    <t>Shares outstanding at the beginning of the year</t>
  </si>
  <si>
    <t>Add: Preference shares converted into Equity Shares</t>
  </si>
  <si>
    <t>Shares outstanding at the end of the year</t>
  </si>
  <si>
    <t>Class B</t>
  </si>
  <si>
    <t>Preference Shares</t>
  </si>
  <si>
    <t>Series A</t>
  </si>
  <si>
    <t>Less: Preference shares converted into Equity Shares</t>
  </si>
  <si>
    <t>Series B</t>
  </si>
  <si>
    <t>b.</t>
  </si>
  <si>
    <t>Terms, rights and restrictions attached to equity shares</t>
  </si>
  <si>
    <t>c.</t>
  </si>
  <si>
    <t>Details of Shareholders' holding more than 5% of the Share Capital</t>
  </si>
  <si>
    <t>% of holding</t>
  </si>
  <si>
    <t>Class A - Equity Shares</t>
  </si>
  <si>
    <t>Class B - Equity Shares</t>
  </si>
  <si>
    <t>Series A - Compulsorily Convertible Preference Shares</t>
  </si>
  <si>
    <t>Series B - Compulsorily Convertible Preference Shares</t>
  </si>
  <si>
    <t>d.</t>
  </si>
  <si>
    <t>NON-CURRENT INVESTMENTS</t>
  </si>
  <si>
    <t>Non trade</t>
  </si>
  <si>
    <t>Unquoted Investment (valued at cost)</t>
  </si>
  <si>
    <t>In Equity Instruments of Subsidiaries</t>
  </si>
  <si>
    <t>1,080 (P.Y. 1,080) Equity Shares with face value of Rs. 100/- each</t>
  </si>
  <si>
    <t>In Equity Instruments of Join Venture</t>
  </si>
  <si>
    <t>Other Investments (valued at cost)</t>
  </si>
  <si>
    <t xml:space="preserve">   Accrued Interest</t>
  </si>
  <si>
    <t>Investment in Gold Coins</t>
  </si>
  <si>
    <t>DEFERRED TAX ASSETS/(LIABILITIES)</t>
  </si>
  <si>
    <t>LONG-TERM LOANS AND ADVANCES</t>
  </si>
  <si>
    <t>(Unsecured, considered good)</t>
  </si>
  <si>
    <t>Capital advance</t>
  </si>
  <si>
    <t>Security deposits</t>
  </si>
  <si>
    <t>OTHER NON-CURRENT ASSETS</t>
  </si>
  <si>
    <t>Interest accrued on fixed deposits</t>
  </si>
  <si>
    <t>Bank deposits with more than 12 months maturity held as security against bank overdraft refer Note 5.1</t>
  </si>
  <si>
    <t>INVENTORIES</t>
  </si>
  <si>
    <t>Stock-in-trade</t>
  </si>
  <si>
    <t>TRADE RECEIVABLES</t>
  </si>
  <si>
    <t>Outstanding for a period exceeding six months from the date they are due for payment</t>
  </si>
  <si>
    <t>Considered good</t>
  </si>
  <si>
    <t>Considered doubtful</t>
  </si>
  <si>
    <t>Other trade receivables  - considered good</t>
  </si>
  <si>
    <t>Less: Provision for doubtful debts</t>
  </si>
  <si>
    <t>A. Cash and cash equivalents</t>
  </si>
  <si>
    <t>Balance with banks:</t>
  </si>
  <si>
    <t>In current accounts</t>
  </si>
  <si>
    <t>In other deposit accounts
     - original maturity of 3 months or less</t>
  </si>
  <si>
    <t>B. Other bank balances</t>
  </si>
  <si>
    <t>Cheques in transit</t>
  </si>
  <si>
    <t>Other bank balances</t>
  </si>
  <si>
    <t>Balance held as security against overdraft facility</t>
  </si>
  <si>
    <t>During the year, the company had specified bank note as defined in MCA notification G.S.R. 308 (E) dated March 31, 2017 on the details of the Specified Bank Notes ( SBNs) held and transacted during the period 8th November 2016 to 30th December 2016 are provided in the table below:</t>
  </si>
  <si>
    <t>SBNs*</t>
  </si>
  <si>
    <t>Other denomination notes</t>
  </si>
  <si>
    <t>Opening Cash in hand as on 08.11.2016</t>
  </si>
  <si>
    <t>(+) Permitted receipts</t>
  </si>
  <si>
    <t>(-) Permitted payments</t>
  </si>
  <si>
    <t>(-) Amounts deposited in Banks#</t>
  </si>
  <si>
    <t>Closing Cash in hand as on 30.12.2016</t>
  </si>
  <si>
    <t>* For the purpose of this clause, the term "Specified Bank Notes" shall have the same meaning provided in the notificaion of the Government of India, in the Ministry of Finance, Department of Economic Affairs no. S.O. 3407 (E) dated November 08, 2016</t>
  </si>
  <si>
    <t># SBNs deposited in banks amounting to Rs. 380,000 for which evidences of denomination wise deposit is not avaliable with the Compnay.</t>
  </si>
  <si>
    <t>SHORT-TERM LOANS AND ADVANCES</t>
  </si>
  <si>
    <t>Unsecured, Considered good unless otherwise stated</t>
  </si>
  <si>
    <t>Loans and advances to employees</t>
  </si>
  <si>
    <t>Prepaid expenses</t>
  </si>
  <si>
    <t xml:space="preserve">Advance to vendors </t>
  </si>
  <si>
    <t>Loans and advances to related parties</t>
  </si>
  <si>
    <t>CONSUMPTION ( Purchase of stock in trade includes change in inventories of Stock in trade)</t>
  </si>
  <si>
    <t>Particular</t>
  </si>
  <si>
    <t>Percentage %</t>
  </si>
  <si>
    <t>Imported Material</t>
  </si>
  <si>
    <t>Indigenous</t>
  </si>
  <si>
    <t>EMPLOYEE BENEFITS</t>
  </si>
  <si>
    <t>Disclosure in respect of Employee Benefits covered under Accounting Standard 15 as notified by Companies (Accounting Standard) Rules, 2006</t>
  </si>
  <si>
    <t>a)</t>
  </si>
  <si>
    <t>Employee benefits expense include contribution towards defined contribution plans as follows:</t>
  </si>
  <si>
    <t>b)</t>
  </si>
  <si>
    <t>Sr.No.</t>
  </si>
  <si>
    <t>For the year ended 
March 31, 2017</t>
  </si>
  <si>
    <t>I</t>
  </si>
  <si>
    <t>Change in defined benefit obligation</t>
  </si>
  <si>
    <t>Liability at the beginning of the year</t>
  </si>
  <si>
    <t>Interest cost</t>
  </si>
  <si>
    <t>Current service cost</t>
  </si>
  <si>
    <t>Benefit Paid</t>
  </si>
  <si>
    <t>Acquisition Cost/ ( Credit)</t>
  </si>
  <si>
    <t>Actuarial (gain)/loss on obligation</t>
  </si>
  <si>
    <t>Liability at the end of the year</t>
  </si>
  <si>
    <t>II</t>
  </si>
  <si>
    <t>Amount Recognized in the Balance Sheet</t>
  </si>
  <si>
    <t>Fair Value of Plan Assets at the end of the year</t>
  </si>
  <si>
    <t>III</t>
  </si>
  <si>
    <t>Expenses Recognized in the Statement of profit and loss for the year</t>
  </si>
  <si>
    <t>Current Service cost</t>
  </si>
  <si>
    <t>Net Actuarial Loss/(Gain) to be recognized</t>
  </si>
  <si>
    <t>Expenses recognized in statement of profit and loss</t>
  </si>
  <si>
    <t>IV</t>
  </si>
  <si>
    <t>Opening net Liability</t>
  </si>
  <si>
    <t>Expenses as above</t>
  </si>
  <si>
    <t>Contributions by employers/Benefits paid</t>
  </si>
  <si>
    <t>V</t>
  </si>
  <si>
    <t>Actuarial Assumptions for the year</t>
  </si>
  <si>
    <t>Discount Factor</t>
  </si>
  <si>
    <t>Rate of Return on Plan Assets</t>
  </si>
  <si>
    <t>NA</t>
  </si>
  <si>
    <t>Rate of Escalation in Salary</t>
  </si>
  <si>
    <t>Attrition rate</t>
  </si>
  <si>
    <t>VI</t>
  </si>
  <si>
    <t>Current and Non-current bifurcation</t>
  </si>
  <si>
    <t>Current</t>
  </si>
  <si>
    <t>Non-Current</t>
  </si>
  <si>
    <t>The estimates of future salary increase, inflation, mortality  and other relevant factors have been considered in actuarial valuation.</t>
  </si>
  <si>
    <t>d)</t>
  </si>
  <si>
    <t xml:space="preserve">Details of derivatives instruments for hedging - Nil </t>
  </si>
  <si>
    <t xml:space="preserve">b) </t>
  </si>
  <si>
    <t>Details of foreign currency exposures that are not hedged by a derivative instruments or otherwise :</t>
  </si>
  <si>
    <t>Currency</t>
  </si>
  <si>
    <t xml:space="preserve">Amount in Foreign currency </t>
  </si>
  <si>
    <t>Amount in Rs.</t>
  </si>
  <si>
    <t>Receivable against sale of services</t>
  </si>
  <si>
    <t>Trade payables</t>
  </si>
  <si>
    <t>USD</t>
  </si>
  <si>
    <t>Trade receivables</t>
  </si>
  <si>
    <t>SEGMENTAL INFORMATION</t>
  </si>
  <si>
    <t>PARTICULARS</t>
  </si>
  <si>
    <t>Engineering</t>
  </si>
  <si>
    <t xml:space="preserve">Potatoes and others </t>
  </si>
  <si>
    <t>Total Amount</t>
  </si>
  <si>
    <t>a</t>
  </si>
  <si>
    <t>Segment Revenue</t>
  </si>
  <si>
    <t xml:space="preserve">  Sales to External Customers</t>
  </si>
  <si>
    <t xml:space="preserve">  Inter Segment Revenue</t>
  </si>
  <si>
    <t xml:space="preserve">  Total Segment Revenue</t>
  </si>
  <si>
    <t>b</t>
  </si>
  <si>
    <t>Segment Results before exceptional items and tax</t>
  </si>
  <si>
    <t>Unallocated Corporate expenses</t>
  </si>
  <si>
    <t>Finance Cost</t>
  </si>
  <si>
    <t>Interest income</t>
  </si>
  <si>
    <t>Income / Profit from investments</t>
  </si>
  <si>
    <t>Unallocated Other Income</t>
  </si>
  <si>
    <t>Surplus on pre-payment of sales tax deferral</t>
  </si>
  <si>
    <t>Profit before Tax</t>
  </si>
  <si>
    <t>Income taxes</t>
  </si>
  <si>
    <t>Deferred Tax</t>
  </si>
  <si>
    <t>Profit after tax</t>
  </si>
  <si>
    <t>Excess /(short) provision for current taxation in</t>
  </si>
  <si>
    <t>respect of  earlier years</t>
  </si>
  <si>
    <t>Deferred tax charge in respect of earlier years</t>
  </si>
  <si>
    <t xml:space="preserve">Net profit </t>
  </si>
  <si>
    <t>c</t>
  </si>
  <si>
    <t>Segment Assets</t>
  </si>
  <si>
    <t>Unallocated Corporate Assets</t>
  </si>
  <si>
    <t>Total Assets</t>
  </si>
  <si>
    <t>d</t>
  </si>
  <si>
    <t>Segment Liabilities</t>
  </si>
  <si>
    <t>Unallocated Corporate Liabilities</t>
  </si>
  <si>
    <t>Total Liabilities</t>
  </si>
  <si>
    <t>e</t>
  </si>
  <si>
    <t>Cost incurred during the period to acquire</t>
  </si>
  <si>
    <t>Segment fixed assets</t>
  </si>
  <si>
    <t>Unallocable</t>
  </si>
  <si>
    <t>f</t>
  </si>
  <si>
    <t>Depreciation / Amortisation</t>
  </si>
  <si>
    <t>RELATED PARTY DISCLOSURES</t>
  </si>
  <si>
    <t>Names of related parties and description of relationship</t>
  </si>
  <si>
    <t>Subsidiary Company</t>
  </si>
  <si>
    <t>Joint Venture</t>
  </si>
  <si>
    <t>Entities in which Key management personnel have significant influence</t>
  </si>
  <si>
    <t>Key Management Personnel</t>
  </si>
  <si>
    <t>e.</t>
  </si>
  <si>
    <t>Relatives of key management Personnel</t>
  </si>
  <si>
    <t>Sr.</t>
  </si>
  <si>
    <t>Name of the party and transactions</t>
  </si>
  <si>
    <t>Transaction for the year</t>
  </si>
  <si>
    <t>No.</t>
  </si>
  <si>
    <t>A</t>
  </si>
  <si>
    <t>Purchase of goods</t>
  </si>
  <si>
    <t>Reimbursement of expenses (Expenses)</t>
  </si>
  <si>
    <t>Sale of goods</t>
  </si>
  <si>
    <t>Outstanding at the year end</t>
  </si>
  <si>
    <t>B</t>
  </si>
  <si>
    <t>Investment (Share application money)</t>
  </si>
  <si>
    <t>E</t>
  </si>
  <si>
    <t>Vighnaharta Agri-Horti Producer Company Limited</t>
  </si>
  <si>
    <t>Advance against purchases</t>
  </si>
  <si>
    <t>F</t>
  </si>
  <si>
    <t>Vighnaharta Cold Storage Private Limited</t>
  </si>
  <si>
    <t>G</t>
  </si>
  <si>
    <t>Vighnaharta Retail India Private Limited</t>
  </si>
  <si>
    <t>Reimbursement of expenses</t>
  </si>
  <si>
    <t>Outstanding receivable at the year end</t>
  </si>
  <si>
    <t>Mayureshwar Agri-Horti Producer Company Limited</t>
  </si>
  <si>
    <t xml:space="preserve">Remuneration </t>
  </si>
  <si>
    <t>Rent</t>
  </si>
  <si>
    <t>Reimbursement of expenses (expenses)</t>
  </si>
  <si>
    <t>Mr. Ganesh Pawar</t>
  </si>
  <si>
    <t>Mr. Hemanth Gaur</t>
  </si>
  <si>
    <t>Mr. Muralidhar Pawar</t>
  </si>
  <si>
    <t>Ms. Sonali Pawar</t>
  </si>
  <si>
    <t>Ms. Shipra Gaur</t>
  </si>
  <si>
    <t>-Payable towards rent</t>
  </si>
  <si>
    <t>-Advance Salary</t>
  </si>
  <si>
    <t>Remuneration</t>
  </si>
  <si>
    <t>Purchases</t>
  </si>
  <si>
    <t>Sales</t>
  </si>
  <si>
    <t>Repayment of Interest free Loan</t>
  </si>
  <si>
    <t>Interest free loan taken</t>
  </si>
  <si>
    <t>-Trade payable</t>
  </si>
  <si>
    <t>-Interest free loan payable</t>
  </si>
  <si>
    <t>- Salary payable</t>
  </si>
  <si>
    <t>J</t>
  </si>
  <si>
    <t>Relatives of Key Management Personnel</t>
  </si>
  <si>
    <t>Sale of goods - Raj hundekari</t>
  </si>
  <si>
    <t xml:space="preserve">Sale of goods </t>
  </si>
  <si>
    <t>Outstanding at year end</t>
  </si>
  <si>
    <t>Sale of goods - Murlidhar Pawar Pepsico</t>
  </si>
  <si>
    <t>-Interest free unsecured loan payable</t>
  </si>
  <si>
    <t>-Payable against reimbursement of expenses</t>
  </si>
  <si>
    <t>EARNINGS PER SHARE (EPS)</t>
  </si>
  <si>
    <t>The calculation of the EPS is based on the following data:</t>
  </si>
  <si>
    <t>Sr.
No.</t>
  </si>
  <si>
    <t>i</t>
  </si>
  <si>
    <t>Basic earnings per share</t>
  </si>
  <si>
    <t>Weighted average number of Equity Shares outstanding during the year - For Basic EPS</t>
  </si>
  <si>
    <t>Basic earnings per share (Face value of Rs. 10 each)</t>
  </si>
  <si>
    <t>ii</t>
  </si>
  <si>
    <t>Diluted earning per share</t>
  </si>
  <si>
    <t>Weighted average number of equity shares - for Diluted EPS</t>
  </si>
  <si>
    <t>The figures for the previous year have been incorporated in these financial statements on the basis of financial statements audited by another firm of chartered accountants on which current auditors have relied upon.</t>
  </si>
  <si>
    <t>Previous year numbers have been regrouped / reclassified wherever necessary in order to conform with the current year's presentation.</t>
  </si>
  <si>
    <t xml:space="preserve">For and on behalf of the board of directors
</t>
  </si>
  <si>
    <t>Director</t>
  </si>
  <si>
    <t>For the year ended</t>
  </si>
  <si>
    <t>REVENUE FROM OPERATIONS</t>
  </si>
  <si>
    <t>Sale of products</t>
  </si>
  <si>
    <t>Sale of services</t>
  </si>
  <si>
    <t>Less :- Excise Duty</t>
  </si>
  <si>
    <t>Details of products</t>
  </si>
  <si>
    <t>Cut potato</t>
  </si>
  <si>
    <t>Potatoes</t>
  </si>
  <si>
    <t>Fertilisers</t>
  </si>
  <si>
    <t>Other materials</t>
  </si>
  <si>
    <t>OTHER INCOME</t>
  </si>
  <si>
    <t>- Fixed deposits</t>
  </si>
  <si>
    <t>- Security deposits</t>
  </si>
  <si>
    <t>- Income tax refund</t>
  </si>
  <si>
    <t>Net gain on foreign currency translation and transactions</t>
  </si>
  <si>
    <t>Profit on sale of fixed asset</t>
  </si>
  <si>
    <t>Liabilities no longer required written back</t>
  </si>
  <si>
    <t>Miscellaneous Income</t>
  </si>
  <si>
    <t>COST OF MATERIALS CONSUMED</t>
  </si>
  <si>
    <t>Opening stock of raw materials</t>
  </si>
  <si>
    <t>Less: Closing stock of raw materials</t>
  </si>
  <si>
    <t>PURCHASE OF PRODUCTS FOR SALE</t>
  </si>
  <si>
    <t>Other Materials</t>
  </si>
  <si>
    <t>Traded goods inventory at the end of year</t>
  </si>
  <si>
    <t>Traded goods inventory at beginning of year</t>
  </si>
  <si>
    <t>Break-up of inventory under broad heads</t>
  </si>
  <si>
    <t>EMPLOYEE BENEFITS EXPENSES</t>
  </si>
  <si>
    <t xml:space="preserve">Salaries and bonus </t>
  </si>
  <si>
    <t>Staff welfare expenses</t>
  </si>
  <si>
    <t>FINANCE COSTS</t>
  </si>
  <si>
    <t>Other finance costs</t>
  </si>
  <si>
    <t>OTHER EXPENSES</t>
  </si>
  <si>
    <t>Professional Fees</t>
  </si>
  <si>
    <t xml:space="preserve">Professional fees  </t>
  </si>
  <si>
    <t>Cold storage rent</t>
  </si>
  <si>
    <t>Commission on purchases</t>
  </si>
  <si>
    <t>Consumable Purchase</t>
  </si>
  <si>
    <t>Power and fuel</t>
  </si>
  <si>
    <t>Travelling and conveyance</t>
  </si>
  <si>
    <t>Other expenses</t>
  </si>
  <si>
    <t>Packing and grading charges</t>
  </si>
  <si>
    <t>Transport expenses</t>
  </si>
  <si>
    <t>Labour charges</t>
  </si>
  <si>
    <t>Insurance</t>
  </si>
  <si>
    <t>Rates and taxes</t>
  </si>
  <si>
    <t>Communication cost</t>
  </si>
  <si>
    <t>Other Income</t>
  </si>
  <si>
    <t>Statutory audit fees</t>
  </si>
  <si>
    <t>Tax audit fee</t>
  </si>
  <si>
    <t>Others</t>
  </si>
  <si>
    <t>Commitments and contingent liabilities:</t>
  </si>
  <si>
    <t>Contingent liabilities: - Rs Nil ( previous year Rs Nil)</t>
  </si>
  <si>
    <t>Purchase of  goods</t>
  </si>
  <si>
    <t>Commission  income</t>
  </si>
  <si>
    <t>Premium on Equity Share Cap Class A</t>
  </si>
  <si>
    <t>Premium on Equity Share Cap Class B</t>
  </si>
  <si>
    <t>Premium on Pref.Share Cap Series B</t>
  </si>
  <si>
    <t>Premium on Pref.Share Cap Series B NEW ISSUE</t>
  </si>
  <si>
    <t>Profit &amp; Loss A/c (R &amp; S)</t>
  </si>
  <si>
    <t>CAPITAL- ASPADA INVESTMENT COM. (E)</t>
  </si>
  <si>
    <t>CAPITAL-Balasaheb D Kale</t>
  </si>
  <si>
    <t>CAPITAL-Ganesh Murlidhar Pawar</t>
  </si>
  <si>
    <t>CAPITAL-Gaur Shipra Hemant</t>
  </si>
  <si>
    <t>CAPITAL-Hemant Gaur</t>
  </si>
  <si>
    <t>CAPITAL-Kaustubh Gawade</t>
  </si>
  <si>
    <t>CAPITAL-LOK CAPITAL II LLC (E)</t>
  </si>
  <si>
    <t>CAPITAL-Murlidhar Genu Pawar</t>
  </si>
  <si>
    <t>CAPITAL-Ram Baban Todkar</t>
  </si>
  <si>
    <t>CAPITAL-Shashikant Chimaji Bhalerao</t>
  </si>
  <si>
    <t>CAPITAL-Suresh Katagannevas</t>
  </si>
  <si>
    <t>CAPITAL-Song Investment Advisory (E)</t>
  </si>
  <si>
    <t>CAPITAL-Song Investment Advisory (P)</t>
  </si>
  <si>
    <t>CAPITAL- ASPADA INVESTMENT COM. (P)</t>
  </si>
  <si>
    <t>CAPITAL-LOK CAPITAL II LLC (PS)</t>
  </si>
  <si>
    <t>Cash credit facility</t>
  </si>
  <si>
    <t>Sec 195 TDS on Payment to Non Resident</t>
  </si>
  <si>
    <t>TDS U/S 194A F Y 2015-16</t>
  </si>
  <si>
    <t>TDS 194C 1% F Y 15-16</t>
  </si>
  <si>
    <t>TCS Collected on Scrap Sale</t>
  </si>
  <si>
    <t>Ganesh Murlidhar Pawar Happay Card</t>
  </si>
  <si>
    <t>KRISHNAKUMAR YADAV Happay Card Exp</t>
  </si>
  <si>
    <t>Veermani Happay Card Expenses Account</t>
  </si>
  <si>
    <t>ANKUL S GEDAM :- MP</t>
  </si>
  <si>
    <t>Avinash Suresh Rale - Exp A/c</t>
  </si>
  <si>
    <t>Eknath Ravji Walunj - Exp A/c</t>
  </si>
  <si>
    <t>Happy Employee Expenses Maintainance System</t>
  </si>
  <si>
    <t>Hemant Chavan Exp Fries</t>
  </si>
  <si>
    <t>Kajal Kumari</t>
  </si>
  <si>
    <t>Kamleshkumar Gupta</t>
  </si>
  <si>
    <t>Kaushik Malpani Exp A/c</t>
  </si>
  <si>
    <t>MAYUR B. MUKTAWAR -EXPENSES</t>
  </si>
  <si>
    <t>Nagesh Ware Expenses A/c</t>
  </si>
  <si>
    <t>NARAYAN SINGH GOYAL EXP</t>
  </si>
  <si>
    <t>Neela Dalimbe Exp</t>
  </si>
  <si>
    <t>Nikita Thombare Exp</t>
  </si>
  <si>
    <t>Pankaj Kumar Nanda</t>
  </si>
  <si>
    <t>PRAKAASH MANOHAR KHADKE EXP</t>
  </si>
  <si>
    <t>Raj Kumar (Punjab) - Expenses</t>
  </si>
  <si>
    <t>Rupesh Kokate Exp</t>
  </si>
  <si>
    <t>Satendra Singh- Exp A/c.</t>
  </si>
  <si>
    <t>Suhag Parikh Exp</t>
  </si>
  <si>
    <t>Swati</t>
  </si>
  <si>
    <t>UPENDRA NIVRATTI DHAWLE-Exp A/c</t>
  </si>
  <si>
    <t>Vaibhav Ramdas Rale -Exp A/c</t>
  </si>
  <si>
    <t>VALLABH GOSWAMI EXP PAYABLE</t>
  </si>
  <si>
    <t>Venktesh Mishra Tempemployee Exp</t>
  </si>
  <si>
    <t>Vishal Dattatray Chakkar-Exp A/c.</t>
  </si>
  <si>
    <t>Karnataka Profession Tax</t>
  </si>
  <si>
    <t>PROFESSION TAX</t>
  </si>
  <si>
    <t>Employees PF CONTRIBUTION @ 12%</t>
  </si>
  <si>
    <t>PF PAYABLE EMPLOYER</t>
  </si>
  <si>
    <t>Accrued Interest on Car Loan</t>
  </si>
  <si>
    <t>Provision for Gratuity</t>
  </si>
  <si>
    <t>Provision for Income Tax AY 15-16</t>
  </si>
  <si>
    <t>Esic Contribution</t>
  </si>
  <si>
    <t>Accumulated Depreciation on Building</t>
  </si>
  <si>
    <t>Factory Building at Pratapgarh</t>
  </si>
  <si>
    <t>Shop B 40 Moshi (Right to Use)</t>
  </si>
  <si>
    <t>DESKTOP FOR SHOP NO 6 CHAKAN</t>
  </si>
  <si>
    <t>DESKTOP NO 5 FOR FINANCE</t>
  </si>
  <si>
    <t>HP LASER JET PRO MFP M 128 PRINTER</t>
  </si>
  <si>
    <t>Laptop for Chilled Fries Division</t>
  </si>
  <si>
    <t>Laptop for Engineering (Faraz)</t>
  </si>
  <si>
    <t>Laptop For Engineering Team</t>
  </si>
  <si>
    <t>Laptop for Engineering Team Tarun</t>
  </si>
  <si>
    <t>Laptop for Finance Team</t>
  </si>
  <si>
    <t>Laptop For Finance Team (Vallabh)</t>
  </si>
  <si>
    <t>Laptop for Logistics Dept</t>
  </si>
  <si>
    <t>LAPTOP FOR SALES MGR CGP</t>
  </si>
  <si>
    <t>Laptop  Purchased for Engg Sarvanan</t>
  </si>
  <si>
    <t>PRINTER FOR SHOP NO 6 CHAKAN</t>
  </si>
  <si>
    <t>ACCUMULATED DEPRECIATION FOR COMPUTER SOFTWARE</t>
  </si>
  <si>
    <t>SOFTWARE Upgradation- Add on</t>
  </si>
  <si>
    <t>3.5 KVA UPS with Backup</t>
  </si>
  <si>
    <t>Computer at Bhosari</t>
  </si>
  <si>
    <t>Epson L565 Multifunction Inktank Printer</t>
  </si>
  <si>
    <t>Solid Works Premium 2016 Software</t>
  </si>
  <si>
    <t>Trueview Attendance Machine</t>
  </si>
  <si>
    <t>ACCUMULATED DEPRECIATION ON END USER DEVICES</t>
  </si>
  <si>
    <t>CC TV CAMERA</t>
  </si>
  <si>
    <t>Computer at Chakan</t>
  </si>
  <si>
    <t>Computer at Manchar</t>
  </si>
  <si>
    <t>Computer for Fries Project</t>
  </si>
  <si>
    <t>Desktop for Indore</t>
  </si>
  <si>
    <t>DESKTOP NO 3 FINANCE</t>
  </si>
  <si>
    <t>DESKTOP NO 4 FINANCE</t>
  </si>
  <si>
    <t>End User  Devices</t>
  </si>
  <si>
    <t>Laptop Engineering  (Raghunandan)</t>
  </si>
  <si>
    <t>LAPTOP ENGINEERING Veermani</t>
  </si>
  <si>
    <t>Laptop For Business Head (HEMANT SIR)</t>
  </si>
  <si>
    <t>Laptop for Engineering Anushri</t>
  </si>
  <si>
    <t>LAPTOP FOR ENGINEERING VISHAL JOSHI</t>
  </si>
  <si>
    <t>LAPTOP FOR GANESH SIR</t>
  </si>
  <si>
    <t>LAPTOP FOR - RICHA VERMA</t>
  </si>
  <si>
    <t>Laptop for Saket</t>
  </si>
  <si>
    <t>Server IBM</t>
  </si>
  <si>
    <t>Television Set for Head Office</t>
  </si>
  <si>
    <t>Fans for Bhosari</t>
  </si>
  <si>
    <t>Furniture for Bhosari</t>
  </si>
  <si>
    <t>Supreme Make Bins</t>
  </si>
  <si>
    <t>Accumulated Depreciation Reserve for Furniture</t>
  </si>
  <si>
    <t>Bed &amp; Diwan Mp</t>
  </si>
  <si>
    <t>Furniture &amp; Fitting</t>
  </si>
  <si>
    <t>Table &amp; Chairs</t>
  </si>
  <si>
    <t>Klyan Shop M94</t>
  </si>
  <si>
    <t>Shop No 6 At Chakan APMC</t>
  </si>
  <si>
    <t>Shop No C 1-14 Moshi</t>
  </si>
  <si>
    <t xml:space="preserve">Accumulated Amortization of Assets_x000D_
</t>
  </si>
  <si>
    <t>LAND AT PETH</t>
  </si>
  <si>
    <t>LAND AT VADGAON KANDALI</t>
  </si>
  <si>
    <t>Leased Land at Pratapgarh UP</t>
  </si>
  <si>
    <t>ACCUMULATED DEPRECIATION ON CAR</t>
  </si>
  <si>
    <t>Dream Yoga Black/R Two Wheeler</t>
  </si>
  <si>
    <t>MAHINDRA BOLERO PICK UP-VEHICLE</t>
  </si>
  <si>
    <t>MARUTI WAGON R GREEN LXI S. SILVER</t>
  </si>
  <si>
    <t>Skoda Rapid Car</t>
  </si>
  <si>
    <t>SWIFT VDI</t>
  </si>
  <si>
    <t>ACCUMULATED DEPRECIATION FOR OFFICE EQUIPMENT</t>
  </si>
  <si>
    <t>Home Equipments at Guest House, Viman Nagar</t>
  </si>
  <si>
    <t>LG F8091MDL WASHING MACHINE</t>
  </si>
  <si>
    <t>Office Equipments</t>
  </si>
  <si>
    <t>Printer at Chakan</t>
  </si>
  <si>
    <t>Printer at Corporate Office</t>
  </si>
  <si>
    <t>Printer at Fries Project</t>
  </si>
  <si>
    <t>Scanner</t>
  </si>
  <si>
    <t>Telephone Instrument</t>
  </si>
  <si>
    <t>TSC-PRINTER-SHELPIMPALGAON</t>
  </si>
  <si>
    <t>Water Filter Machine</t>
  </si>
  <si>
    <t>Compten Fan</t>
  </si>
  <si>
    <t>POTATO CHIP FRYER-INDORE</t>
  </si>
  <si>
    <t>Sympphony Air Cooler</t>
  </si>
  <si>
    <t>Vane Anemometer - 1 No</t>
  </si>
  <si>
    <t>BATCH PEELER FOR FRIES PROJECT</t>
  </si>
  <si>
    <t>Cooking Oil Tester</t>
  </si>
  <si>
    <t>Cross Cut Knief Spindle Assy 7 Article No 5000</t>
  </si>
  <si>
    <t>DATA LOGGER EL USB-2-LCD</t>
  </si>
  <si>
    <t>Feed Spindle with 30  Feed Stars</t>
  </si>
  <si>
    <t>Freezer Model No CF 100</t>
  </si>
  <si>
    <t>FRIER MACHINERY FOR FRENCH FRICE</t>
  </si>
  <si>
    <t>Fry Master Oil Filteration Machine (Pf-50-230)</t>
  </si>
  <si>
    <t>Hot Air Oven Lab Type</t>
  </si>
  <si>
    <t>Htc Rh-Temp-DATA LOGGER</t>
  </si>
  <si>
    <t>Lutron Salt Meter</t>
  </si>
  <si>
    <t>Plant And Machinery for Fries Project</t>
  </si>
  <si>
    <t>Plastic Carate Blue</t>
  </si>
  <si>
    <t>Spacer Ring 20 MM 440029</t>
  </si>
  <si>
    <t>SRE114ESD S/S POT &amp; DOOR GALV CAB W\LEGS 230/400 TW</t>
  </si>
  <si>
    <t>Weight Scale Machine for Shelpimpalgaon</t>
  </si>
  <si>
    <t>Accumulated Depreciation Reserve for Plant and Mach</t>
  </si>
  <si>
    <t>Mahindra Engine Generator</t>
  </si>
  <si>
    <t>Plant and Machinery</t>
  </si>
  <si>
    <t>Potato Fryer Machine</t>
  </si>
  <si>
    <t>Potato Grader</t>
  </si>
  <si>
    <t>SPOUT MOULD</t>
  </si>
  <si>
    <t>Sweing Machine-DAD</t>
  </si>
  <si>
    <t>Sweing Machine-Rima</t>
  </si>
  <si>
    <t>TOOLS &amp; EQUIPMENT</t>
  </si>
  <si>
    <t>Weight Scale Machines</t>
  </si>
  <si>
    <t>Shed at Manchar</t>
  </si>
  <si>
    <t>Shed at Peth</t>
  </si>
  <si>
    <t>Shed at Rajgurunagar</t>
  </si>
  <si>
    <t>Accumulated Depreciation for Shed</t>
  </si>
  <si>
    <t>Shelpimple Gaon Facility Capital Expenditure</t>
  </si>
  <si>
    <t>Gold Coin</t>
  </si>
  <si>
    <t>Investments</t>
  </si>
  <si>
    <t>National Saving Certificates</t>
  </si>
  <si>
    <t>Shares of Diamond Lifter Organic Fertiliser Pvt Ltd</t>
  </si>
  <si>
    <t>Opening Stock</t>
  </si>
  <si>
    <t>ACCRUED INTEREST ON DELAR DEPOSIT</t>
  </si>
  <si>
    <t>Adv EPC Industries Ltd</t>
  </si>
  <si>
    <t>Deposit for Corporate Office-Yerawad</t>
  </si>
  <si>
    <t>Deposit in Adventure Agri Impex</t>
  </si>
  <si>
    <t>Deposit in APMC Market Dharwad</t>
  </si>
  <si>
    <t>Deposit in BASF India Ltd</t>
  </si>
  <si>
    <t>Deposit in Biostadt India Ltd.</t>
  </si>
  <si>
    <t>Deposit in Corborundum Universal Ltd</t>
  </si>
  <si>
    <t>Deposit in Coromandel International Ltd.</t>
  </si>
  <si>
    <t>Deposit in E P C Industrie Limited</t>
  </si>
  <si>
    <t>DEPOSIT IN GODREJ AGROVET LTD.</t>
  </si>
  <si>
    <t>Deposit in JAIN IRRIGATION SYSTEMS PVT. LTD.</t>
  </si>
  <si>
    <t>Deposit in Known You Seed</t>
  </si>
  <si>
    <t>Deposit in Mahindra Shubhlabh Services Ltd. Pune</t>
  </si>
  <si>
    <t>Deposit in Mangalore Chemicals &amp; Fertilisers Ltd</t>
  </si>
  <si>
    <t>Deposit in Maruti Fertichem Ltd.</t>
  </si>
  <si>
    <t>Deposit in Mother Dairy F.&amp;V Pvt Ltd</t>
  </si>
  <si>
    <t>Deposit in Nagarjuna Agrichem Ltd</t>
  </si>
  <si>
    <t>Deposit in Nagarjun Fertilizers &amp; Chemicals Ltd</t>
  </si>
  <si>
    <t>Deposit in Rama Krishi Rasayan</t>
  </si>
  <si>
    <t>Deposit in Shop Rent Dharwad</t>
  </si>
  <si>
    <t>Deposit in Shree Ram Seeds &amp; Chemicals</t>
  </si>
  <si>
    <t>Deposit in Tin Security Deposit</t>
  </si>
  <si>
    <t>Deposit in United Phosphorous Ltd. (Agri Chem)</t>
  </si>
  <si>
    <t>Deposit in Vishakha Irrigation</t>
  </si>
  <si>
    <t>Deposit Krushi Upaj Mandi Samiti Indore</t>
  </si>
  <si>
    <t>LICENCE DEPOSIT</t>
  </si>
  <si>
    <t>Pramukh Agri Clinic-Nasik</t>
  </si>
  <si>
    <t>APMC Market Dharwad</t>
  </si>
  <si>
    <t>Deposit for LPG Connection @ SHel Pimpalgaon</t>
  </si>
  <si>
    <t>Deposit for Ludhiyana Office</t>
  </si>
  <si>
    <t>Deposit For Shelpipalgaon Facility</t>
  </si>
  <si>
    <t>Deposit for Shop Cum Godwon at Moshi APMC</t>
  </si>
  <si>
    <t>Deposit for Shop Number 6 Chakan</t>
  </si>
  <si>
    <t>Deposit in B S N L Broadband Connection</t>
  </si>
  <si>
    <t>Deposit in NIPHT</t>
  </si>
  <si>
    <t>DEPOSIT-VAT REGISTRATION</t>
  </si>
  <si>
    <t>Deposit with KLYAN APMC</t>
  </si>
  <si>
    <t>KALYAN SHOP NO 49 AT KALYAN APMC</t>
  </si>
  <si>
    <t>KARNATAKA - VAT DEPOSIT</t>
  </si>
  <si>
    <t>Klyan Office Shop No 48 at Kalyan APMC</t>
  </si>
  <si>
    <t>SHOP/SHED DEPOSIT</t>
  </si>
  <si>
    <t>Advance Salary to Chintamanti</t>
  </si>
  <si>
    <t>Advance Salary To Employee</t>
  </si>
  <si>
    <t>Advance To Kamal Sharma</t>
  </si>
  <si>
    <t>Hemant Gaur - Expenses A/c</t>
  </si>
  <si>
    <t>Advance Rent For Hubli Shop  Gala No</t>
  </si>
  <si>
    <t>Prepaid Insurance Charges</t>
  </si>
  <si>
    <t>Accrued Interest on FDs</t>
  </si>
  <si>
    <t>Electricity Expenses Born by SV FOR Shelpimplegaon</t>
  </si>
  <si>
    <t>Cash at Pune</t>
  </si>
  <si>
    <t>Cash Collection of Cut Potato</t>
  </si>
  <si>
    <t>Petty Cash Shelpimpalgaon ( Chintamani Sutar)</t>
  </si>
  <si>
    <t>FD No 688092015344</t>
  </si>
  <si>
    <t>Cross Currency Account</t>
  </si>
  <si>
    <t>Advance Tax A Y 2017-18</t>
  </si>
  <si>
    <t>TAX ON Regular Assessment AY 13-14</t>
  </si>
  <si>
    <t>TDS Receivable A Y 2016-17</t>
  </si>
  <si>
    <t>TDS Receivable FY 16-17</t>
  </si>
  <si>
    <t>Sales Other</t>
  </si>
  <si>
    <t>SALES: CGP- (KA) @ VATFree</t>
  </si>
  <si>
    <t>SALES: CGP- (MH) @ VATFree</t>
  </si>
  <si>
    <t>SALES CGP (MP) FOR MH VAT FREE</t>
  </si>
  <si>
    <t>SALES RETURN: CGP Sales Return (MH)</t>
  </si>
  <si>
    <t>SALES: CGP- (GJ) @ VATFree</t>
  </si>
  <si>
    <t>SALES: CGP- (MP) @ VATFree</t>
  </si>
  <si>
    <t>SALES: CGP- (PB) @ VATFree</t>
  </si>
  <si>
    <t>Sales CGP(MH) OMS VAT FREE</t>
  </si>
  <si>
    <t>SALES RETURN : CGP  MP</t>
  </si>
  <si>
    <t>Sales Return : CGP Sales Return (UP)</t>
  </si>
  <si>
    <t>Sales Return CGP (MH) OMS</t>
  </si>
  <si>
    <t>Sales: Tuber Potato - VATFree (KA)</t>
  </si>
  <si>
    <t>Rate Difference of Tuber Sale</t>
  </si>
  <si>
    <t>Sales: Tuber Potato - VATFree (MAH)</t>
  </si>
  <si>
    <t>Sales: Tuber Potato - VATFree (MP)</t>
  </si>
  <si>
    <t>Sales: Tuber Potato - VATFree (Multiplication)</t>
  </si>
  <si>
    <t>Sales: Tuber Potato - VATFree (PB)</t>
  </si>
  <si>
    <t>Cut Potato Sale</t>
  </si>
  <si>
    <t>RATE DIFFERENCE IN Sale</t>
  </si>
  <si>
    <t>CUSTOMS DUTY</t>
  </si>
  <si>
    <t>PURCHASES: Other</t>
  </si>
  <si>
    <t>CHA CHARGES</t>
  </si>
  <si>
    <t>PURCHASES: (GJ) Chip Grade Potato</t>
  </si>
  <si>
    <t>PURCHASES: (MH) Chip Grade Potato</t>
  </si>
  <si>
    <t>PURCHASES: (MP) Chip Grade Potato</t>
  </si>
  <si>
    <t>PURCHASES: (PB) Chip Grade Potato</t>
  </si>
  <si>
    <t>PUR RETURN: (MH) Chip Grade Potato</t>
  </si>
  <si>
    <t>PUR RETURN: (MP) Chip Grade Potato</t>
  </si>
  <si>
    <t>PURCHASE OF PLANT MH</t>
  </si>
  <si>
    <t>PURCHASES: Tuber Potato (HR) CONTRACT FARMING</t>
  </si>
  <si>
    <t>PURCHASES: Tuber Potato (PB)</t>
  </si>
  <si>
    <t>PURCHASES: Tuber Potato (PB) Contract Farming</t>
  </si>
  <si>
    <t>Rottage And Damage of Potato Tuber in Cold Store</t>
  </si>
  <si>
    <t>Rottage/ Damage Potato After Sale</t>
  </si>
  <si>
    <t>Rottage/ Damage Potato Before Sale</t>
  </si>
  <si>
    <t>Rottage/Damage Tuber Potato After Sale</t>
  </si>
  <si>
    <t>Rottage/Damage Tuber Potato Before Sale</t>
  </si>
  <si>
    <t>Rottage Dammage Potato Before Sale</t>
  </si>
  <si>
    <t>Rottage Dammage Potato in Cold Store / Shop</t>
  </si>
  <si>
    <t>Weight Loss,Damages, Rottage &amp; Rejected</t>
  </si>
  <si>
    <t>PURCHASE PLANTS</t>
  </si>
  <si>
    <t>DISCOUNT ON PURCHASE</t>
  </si>
  <si>
    <t>Cold Store Rent Cgp 17-18</t>
  </si>
  <si>
    <t>Cold Store Rent Tuber 2017-18</t>
  </si>
  <si>
    <t>Grading Charges</t>
  </si>
  <si>
    <t>Grading Charges at Cold Store</t>
  </si>
  <si>
    <t>GRADING CHARGES TUBER 2017-18</t>
  </si>
  <si>
    <t>Packing Material  Exp.</t>
  </si>
  <si>
    <t>PACKING MATERIAL EXP IN HARIYAN</t>
  </si>
  <si>
    <t>Packing Material Exp on Potato Tuber (Punjab)</t>
  </si>
  <si>
    <t>Labour Charges Tuber 2017-18</t>
  </si>
  <si>
    <t>Market Fees Paid</t>
  </si>
  <si>
    <t>Transport Charges</t>
  </si>
  <si>
    <t>Transport Exp for Potato A/c</t>
  </si>
  <si>
    <t>Cancellation of Sauda</t>
  </si>
  <si>
    <t>Commission Paid A/c</t>
  </si>
  <si>
    <t>Hamali Exp. A/c</t>
  </si>
  <si>
    <t>Hamali Exp Cgp 17-18</t>
  </si>
  <si>
    <t>Labour and Other</t>
  </si>
  <si>
    <t>LOADING UNLOADING CHARGES 17-18 SEASON TUBER</t>
  </si>
  <si>
    <t>Packing &amp; Forwarding Charges</t>
  </si>
  <si>
    <t>RATE DIFFERENCE IN CGP PURCHASE</t>
  </si>
  <si>
    <t>Rogging Charges</t>
  </si>
  <si>
    <t>TESTING EXPENSES</t>
  </si>
  <si>
    <t>TOLAI</t>
  </si>
  <si>
    <t>TRACTOR CHARGES FOR CORPORATE FARM</t>
  </si>
  <si>
    <t>Wages Paid</t>
  </si>
  <si>
    <t>Interest on FD AXIS 914040033115955</t>
  </si>
  <si>
    <t>Int on FD : Axis 911040023861311</t>
  </si>
  <si>
    <t>Int on FD : Axis 912040044429377</t>
  </si>
  <si>
    <t>Int on FD : Axis 913040023739171</t>
  </si>
  <si>
    <t>Int on FD : Axis 911040040207929</t>
  </si>
  <si>
    <t>Interest Received on  Dealar Deposit</t>
  </si>
  <si>
    <t>Other Charges</t>
  </si>
  <si>
    <t>Packing Charges</t>
  </si>
  <si>
    <t>Commission on Potato Purchase</t>
  </si>
  <si>
    <t>Foreign Exchange Gain Loss</t>
  </si>
  <si>
    <t>Interest on Fixed Deposit</t>
  </si>
  <si>
    <t>Loading &amp; Unloading Charges</t>
  </si>
  <si>
    <t>Round Off</t>
  </si>
  <si>
    <t>Sale Promotion Expense Reimbursement</t>
  </si>
  <si>
    <t>Guest House Rent - Viman Nagar, Pune</t>
  </si>
  <si>
    <t>Office Rent - Yerawada, Konark Rivera</t>
  </si>
  <si>
    <t>Office &amp; Shop Rent Exp. A/c</t>
  </si>
  <si>
    <t>Rent for Kalyan Shop</t>
  </si>
  <si>
    <t>RENT FOR SHELPIMPALGAON</t>
  </si>
  <si>
    <t>Shop Rent for Hubali</t>
  </si>
  <si>
    <t>Accounts Written Off</t>
  </si>
  <si>
    <t>Bank Charges Exp.</t>
  </si>
  <si>
    <t>Depreciation on Plant and Machinery</t>
  </si>
  <si>
    <t>Electricity Charges for Shelpimpalgaon</t>
  </si>
  <si>
    <t>Guest House Exp.</t>
  </si>
  <si>
    <t>INTEREST ON CAR LOAN</t>
  </si>
  <si>
    <t>Interest On Cash Credit A/c.</t>
  </si>
  <si>
    <t>INTEREST ON FD/OD  INDUSIN</t>
  </si>
  <si>
    <t>Interest Paid on EPC Facility</t>
  </si>
  <si>
    <t>Interest on TDS</t>
  </si>
  <si>
    <t>Legal Expenses A/c</t>
  </si>
  <si>
    <t>Stamp Duty Paid</t>
  </si>
  <si>
    <t>Office Expenses A/c</t>
  </si>
  <si>
    <t>Courier Charges</t>
  </si>
  <si>
    <t>Consultancy Charges</t>
  </si>
  <si>
    <t>Reimburesement of Expenses</t>
  </si>
  <si>
    <t>Repair &amp; Maintanance Expenses</t>
  </si>
  <si>
    <t>Vehicle Repaire &amp; Maintance Charges</t>
  </si>
  <si>
    <t>Arrers Salary</t>
  </si>
  <si>
    <t>Basic Pay</t>
  </si>
  <si>
    <t>Conveyance ALLOWANCE</t>
  </si>
  <si>
    <t>Day Allow</t>
  </si>
  <si>
    <t>EMPLOYER EPF @3.67%</t>
  </si>
  <si>
    <t>EMPLOYER EPS @ 8.33%</t>
  </si>
  <si>
    <t>ESIC</t>
  </si>
  <si>
    <t>House Rent Allowance</t>
  </si>
  <si>
    <t>PF ADMIN EXPENSES</t>
  </si>
  <si>
    <t>Special Allowance</t>
  </si>
  <si>
    <t>Food Expenses Reimburesement</t>
  </si>
  <si>
    <t>House Keeping Charges (Corp.Off)</t>
  </si>
  <si>
    <t>Staff Welfare - Corporate Office</t>
  </si>
  <si>
    <t>Bonus</t>
  </si>
  <si>
    <t>Directors Remuneration</t>
  </si>
  <si>
    <t>Salary</t>
  </si>
  <si>
    <t>Stipend Expenses</t>
  </si>
  <si>
    <t>Sales Promotion &amp; Exhibition Expenses</t>
  </si>
  <si>
    <t>Telephone &amp; Mobile Expenses A/c</t>
  </si>
  <si>
    <t>Local Conveyance Charges</t>
  </si>
  <si>
    <t>Lodging &amp; Boarding Charges</t>
  </si>
  <si>
    <t>Travelling &amp; Conveyance Exp.</t>
  </si>
  <si>
    <t>Veh.Petro,Oil &amp; Lubricant Charges</t>
  </si>
  <si>
    <t>Advertisement Exp. A/C</t>
  </si>
  <si>
    <t>AUDIT FEES</t>
  </si>
  <si>
    <t>Electricity Charegs</t>
  </si>
  <si>
    <t>General / Sundry Expenses</t>
  </si>
  <si>
    <t>Gratuity Expenses</t>
  </si>
  <si>
    <t>Insurance Charges</t>
  </si>
  <si>
    <t>Interest on Unsecured Loan</t>
  </si>
  <si>
    <t>Internet Charges</t>
  </si>
  <si>
    <t>Medicale Exp.</t>
  </si>
  <si>
    <t>Printing &amp; Stationery Exp. A/c</t>
  </si>
  <si>
    <t>PROVISION FOR DOUBTFUL DEBTS PL</t>
  </si>
  <si>
    <t>Rent Paid</t>
  </si>
  <si>
    <t>Mooij Agro B. V ( Dr)</t>
  </si>
  <si>
    <t>PROVISION FOR DOUBTFUL DEBTS BS</t>
  </si>
  <si>
    <t/>
  </si>
  <si>
    <t xml:space="preserve">Sundry Creditors </t>
  </si>
  <si>
    <t>Debit</t>
  </si>
  <si>
    <t>Credit</t>
  </si>
  <si>
    <t>EUROPEAN SNACKS ASSOCIATION</t>
  </si>
  <si>
    <t>FAM - Belgium</t>
  </si>
  <si>
    <t>Grand Total</t>
  </si>
  <si>
    <t>AMC CHARGES</t>
  </si>
  <si>
    <t>Levi Charges</t>
  </si>
  <si>
    <t>CUT POTATO CONSUMABLE PUR.</t>
  </si>
  <si>
    <t>Scrips Received</t>
  </si>
  <si>
    <t>HAMALI EXP FOR TUBER</t>
  </si>
  <si>
    <t>CIPC EXPENSES AT COLD STORE</t>
  </si>
  <si>
    <t>Computer &amp; Accessories</t>
  </si>
  <si>
    <t>FREIGHT INWARD</t>
  </si>
  <si>
    <t>WEIGHT LOSS CGP EXP</t>
  </si>
  <si>
    <t>Interest on Whr Financing- Tuber</t>
  </si>
  <si>
    <t>Interest Expenses on WHR Financing</t>
  </si>
  <si>
    <t>Rate Diffrence of Seed Purchase</t>
  </si>
  <si>
    <t>PURCHASES: (UP) Chip Grade Potato</t>
  </si>
  <si>
    <t>PURCHASES: (KA) Chip Grade Potato</t>
  </si>
  <si>
    <t>PURCHASE : Tuber Potato (MP)</t>
  </si>
  <si>
    <t>Purchase : Tuber Potato (MH)</t>
  </si>
  <si>
    <t>PUR RETURN: (PB) CHIP GRADE POTATO</t>
  </si>
  <si>
    <t>SALES: CGP- (UP) @ VATFree</t>
  </si>
  <si>
    <t>DATTATRAY D. SUTAR</t>
  </si>
  <si>
    <t>Investment in Mooij India Pvt Ltd</t>
  </si>
  <si>
    <t>FIXED DEPOSIT AGAINST B.G.</t>
  </si>
  <si>
    <t>Profit &amp; Loss A/c</t>
  </si>
  <si>
    <t>Scrips</t>
  </si>
  <si>
    <t xml:space="preserve">Particulars </t>
  </si>
  <si>
    <t>Weighing Scale Machine for Lmp Farm</t>
  </si>
  <si>
    <t>WEIGHING MACHINE FOR AEROPHONIC</t>
  </si>
  <si>
    <t>Water Cooling Unit with Trolley</t>
  </si>
  <si>
    <t>TDS U/S 194C 2% F Y 2017-18</t>
  </si>
  <si>
    <t>TDS RECEIVABLE A.Y. 2018-19</t>
  </si>
  <si>
    <t>TDS 194H F.Y. 2017-18</t>
  </si>
  <si>
    <t>TDS 194C 1% F Y 17-18</t>
  </si>
  <si>
    <t>Tally Server 9 Software</t>
  </si>
  <si>
    <t>Store Reck and Material Reck</t>
  </si>
  <si>
    <t>STITCHING MACHINERY FOR PUNJAB</t>
  </si>
  <si>
    <t>SP 25MM Pillar Drill Machine</t>
  </si>
  <si>
    <t>Software Purchase for Trading</t>
  </si>
  <si>
    <t>SGST</t>
  </si>
  <si>
    <t>ROTO FERA 7 SPEED MACHINE</t>
  </si>
  <si>
    <t>Rack for Bhosari Work Shop</t>
  </si>
  <si>
    <t>PRINTER AT BHOSARI OFFICE</t>
  </si>
  <si>
    <t>PALLET TRUCH GPT  2500 H</t>
  </si>
  <si>
    <t>ORIGO TIG 3001i at Bhosari</t>
  </si>
  <si>
    <t>Mobile Handset- for Hemnat Gaur</t>
  </si>
  <si>
    <t>KPT HD 1290 SANDER</t>
  </si>
  <si>
    <t>IGST</t>
  </si>
  <si>
    <t>GUEST HOUSE SEC DEP. RAM TIRTH / ANJULA TIRTH</t>
  </si>
  <si>
    <t>Generator for Aerophonics Project</t>
  </si>
  <si>
    <t>ELECTREX EBC 40 BLOWER</t>
  </si>
  <si>
    <t>DEPOSIT FOR UJJAIN OFFICE</t>
  </si>
  <si>
    <t>CGST</t>
  </si>
  <si>
    <t>Cash at Dharwad 17-18</t>
  </si>
  <si>
    <t>Buddy Tig 160 Single Phase:-  Bhosari</t>
  </si>
  <si>
    <t>Buddy Mig 500i Welding Machine</t>
  </si>
  <si>
    <t>Buddy Feed 402 Wire Feeder</t>
  </si>
  <si>
    <t>Buddy Arc 400i 3 Phase Welding Machine</t>
  </si>
  <si>
    <t>BOSCH GWS 6-100 4" GRINDER</t>
  </si>
  <si>
    <t>Bosch GWS 21U SANDER</t>
  </si>
  <si>
    <t>BOSCH GWS 20-180 2000W 7" GRINDER</t>
  </si>
  <si>
    <t>Bosch Gco 24000 14" Chop Saw</t>
  </si>
  <si>
    <t>BOSCH GBM 13-2 ROTARY DRILL 2 SPEED</t>
  </si>
  <si>
    <t>APMC FEES COLLECTED CHAKAN</t>
  </si>
  <si>
    <t>APMC- DHARWAD</t>
  </si>
  <si>
    <t>Aerophonic Project</t>
  </si>
  <si>
    <t>ACCUMULATED DEPRECIATION FOR AEROPHONICS PROJECT</t>
  </si>
  <si>
    <t>194I FY 17-18</t>
  </si>
  <si>
    <t>Closing Balance</t>
  </si>
  <si>
    <t>Trial Balance</t>
  </si>
  <si>
    <t>Partner</t>
  </si>
  <si>
    <t>Chartered Accountants</t>
  </si>
  <si>
    <t>For and on behalf of the Board of Directors</t>
  </si>
  <si>
    <t>In terms of our report attached</t>
  </si>
  <si>
    <t>e) Other current assets</t>
  </si>
  <si>
    <t>d) Short-term loans and advances</t>
  </si>
  <si>
    <t>b) Trade receivables</t>
  </si>
  <si>
    <t>a) Inventories</t>
  </si>
  <si>
    <t>Current assets</t>
  </si>
  <si>
    <t>Capital Work in Progress</t>
  </si>
  <si>
    <t>Intangible assets</t>
  </si>
  <si>
    <t>Tangible assets</t>
  </si>
  <si>
    <t>Non-current assets</t>
  </si>
  <si>
    <t>ASSETS</t>
  </si>
  <si>
    <t>d) Short-term provisions</t>
  </si>
  <si>
    <t>c) Other current liabilities</t>
  </si>
  <si>
    <t>b) Trade payables</t>
  </si>
  <si>
    <t>a) Short-term borrowings</t>
  </si>
  <si>
    <t>Current liabilities</t>
  </si>
  <si>
    <t>b) Long-term provisions</t>
  </si>
  <si>
    <t>a) Long-term borrowings</t>
  </si>
  <si>
    <t>Non-current liabilities</t>
  </si>
  <si>
    <t>b) Reserves and surplus</t>
  </si>
  <si>
    <t>a) Share capital</t>
  </si>
  <si>
    <t>EQUITY AND LIABILITIES</t>
  </si>
  <si>
    <t>Note</t>
  </si>
  <si>
    <t>IV. Loss for the year</t>
  </si>
  <si>
    <t>(Excess)/ short provision for tax in prior periods</t>
  </si>
  <si>
    <t>Tax expense:</t>
  </si>
  <si>
    <t>III. Loss before tax (I-II)</t>
  </si>
  <si>
    <t>Total Expenses (II)</t>
  </si>
  <si>
    <t>Depreciation and amortization expenses</t>
  </si>
  <si>
    <t>Finance cost</t>
  </si>
  <si>
    <t>Employee benefits expense</t>
  </si>
  <si>
    <t>Change in inventories of stock-in-trade</t>
  </si>
  <si>
    <t>Purchases of stock in trade ( traded goods )</t>
  </si>
  <si>
    <t>Cost of materials consumed</t>
  </si>
  <si>
    <t>II. EXPENSES</t>
  </si>
  <si>
    <t>Total Revenue (I)</t>
  </si>
  <si>
    <t>Revenue from operations (Net)</t>
  </si>
  <si>
    <t>I. REVENUES</t>
  </si>
  <si>
    <t>Note No.</t>
  </si>
  <si>
    <t>Capital Advance</t>
  </si>
  <si>
    <t>Interest Income</t>
  </si>
  <si>
    <t>(ii) In earmarked accounts</t>
  </si>
  <si>
    <t xml:space="preserve">- original maturity more than 3 months </t>
  </si>
  <si>
    <t>Less: Bank balances not considered as Cash and cash equivalents as defined in AS 3 Cash Flow Statements:</t>
  </si>
  <si>
    <t>Reconciliation of Cash and cash equivalents with the Balance Sheet:</t>
  </si>
  <si>
    <t>Cash and cash equivalent at the end of the year (Refer note 7.3)</t>
  </si>
  <si>
    <t>Effect of exchange differences on restatement of foreign currency Cash and cash equivalents</t>
  </si>
  <si>
    <t>Cash and cash equivalent at the beginning of year</t>
  </si>
  <si>
    <t>Net increase / (decrease) in Cash and cash equivalents (A+B+C)</t>
  </si>
  <si>
    <t>Net cash flow from / (used in) financing activities (C)</t>
  </si>
  <si>
    <t>Stamp Duty &amp; registration charges for increased in authorised share capital &amp; issue of shares</t>
  </si>
  <si>
    <t>Finance cost paid</t>
  </si>
  <si>
    <t>Proceeds from issue of preference shares</t>
  </si>
  <si>
    <t>Proceeds from issue of equity shares</t>
  </si>
  <si>
    <t>Cash flow from financing activities</t>
  </si>
  <si>
    <t>Net cash flow from / (used in) investing activities (B)</t>
  </si>
  <si>
    <t>Interest received</t>
  </si>
  <si>
    <t>Purchase of long-term investments in Mooij Technologies India Pvt. Ltd</t>
  </si>
  <si>
    <t>Fixed Deposit with bank not considered as cash &amp; cash equivalent</t>
  </si>
  <si>
    <t>Taxes paid</t>
  </si>
  <si>
    <t>Cash flow from investing activities</t>
  </si>
  <si>
    <t>Net cash flow from / (used in) operating activities (A)</t>
  </si>
  <si>
    <t>Cash generated from operations</t>
  </si>
  <si>
    <t>Inventories</t>
  </si>
  <si>
    <t>Other current liabilities</t>
  </si>
  <si>
    <t>Operating profit / (loss) before working capital changes</t>
  </si>
  <si>
    <t>Net unrealised exchange (gain)/loss</t>
  </si>
  <si>
    <t>Provision for doubtful debts</t>
  </si>
  <si>
    <t xml:space="preserve">Depreciation &amp; amortisation </t>
  </si>
  <si>
    <t>Adjustments for:</t>
  </si>
  <si>
    <t>Cash flow from operating activities</t>
  </si>
  <si>
    <t>Rupees</t>
  </si>
  <si>
    <t>2013-14</t>
  </si>
  <si>
    <t>For the year ended 31 March 2015</t>
  </si>
  <si>
    <t>Repairs and maintenance - Others</t>
  </si>
  <si>
    <t>Business promotion and advertisement expenses</t>
  </si>
  <si>
    <t>Bad debts written off</t>
  </si>
  <si>
    <t>Loss On sale of Fixed Assets</t>
  </si>
  <si>
    <t xml:space="preserve">Miscellaneous expenses  </t>
  </si>
  <si>
    <t>Purchase of raw materials</t>
  </si>
  <si>
    <t>March 31, 2018</t>
  </si>
  <si>
    <t xml:space="preserve"> Diamond Lifter Organic Fertiliser Pvt Ltd</t>
  </si>
  <si>
    <t>Advance Income Tax</t>
  </si>
  <si>
    <t>.[</t>
  </si>
  <si>
    <t>For the year ended March 31, 2018</t>
  </si>
  <si>
    <t xml:space="preserve">Grouping </t>
  </si>
  <si>
    <t xml:space="preserve">Payable to Employees </t>
  </si>
  <si>
    <t>For the year ended 
March 31, 2018</t>
  </si>
  <si>
    <t>Detention Charges</t>
  </si>
  <si>
    <t>TRANS -1 GST</t>
  </si>
  <si>
    <t xml:space="preserve">Purchase of goods </t>
  </si>
  <si>
    <t xml:space="preserve">     Trade Payable </t>
  </si>
  <si>
    <t>Long-term and short-term borrowings</t>
  </si>
  <si>
    <t>Repayment of long-term</t>
  </si>
  <si>
    <t>Opening Balance</t>
  </si>
  <si>
    <t>Long-term</t>
  </si>
  <si>
    <t>Short-term</t>
  </si>
  <si>
    <t>Proceeds from short-term (Bal fig)</t>
  </si>
  <si>
    <t>Long-term and short-term provision</t>
  </si>
  <si>
    <t>Trade Payables</t>
  </si>
  <si>
    <t>Unrealised Gain</t>
  </si>
  <si>
    <t>Other Current Liabilities</t>
  </si>
  <si>
    <t>Fixed Assets</t>
  </si>
  <si>
    <t>Fixed assets</t>
  </si>
  <si>
    <t>Depreciation for the year</t>
  </si>
  <si>
    <t>Converted receivables into investments</t>
  </si>
  <si>
    <t>Trade Receivables</t>
  </si>
  <si>
    <t>Unrealised Loss</t>
  </si>
  <si>
    <t>Bad Debts</t>
  </si>
  <si>
    <t>Increase in debtors (Bal fig)</t>
  </si>
  <si>
    <t>Provision for bad and doubtful debts</t>
  </si>
  <si>
    <t>Short term and Long term Loans and Advances</t>
  </si>
  <si>
    <t>Short term</t>
  </si>
  <si>
    <t>Decrease in loans and advances</t>
  </si>
  <si>
    <t>Long term</t>
  </si>
  <si>
    <t>Inventory</t>
  </si>
  <si>
    <t>Accrued interest</t>
  </si>
  <si>
    <t>Receipt on interest</t>
  </si>
  <si>
    <t>Interest income earned during the year</t>
  </si>
  <si>
    <t>Fixed Deposits</t>
  </si>
  <si>
    <t xml:space="preserve">Decrease in trade payable </t>
  </si>
  <si>
    <t>Increase  in Other current liab (Bal fig)</t>
  </si>
  <si>
    <t xml:space="preserve">Decrease in Provision </t>
  </si>
  <si>
    <t xml:space="preserve">Increase in Loan &amp; advances </t>
  </si>
  <si>
    <t xml:space="preserve">Decrease in Stock </t>
  </si>
  <si>
    <t xml:space="preserve">Decrease in Trade Receivables </t>
  </si>
  <si>
    <t xml:space="preserve">Increase in Fixed Assets </t>
  </si>
  <si>
    <t xml:space="preserve">Decrease in FD </t>
  </si>
  <si>
    <t xml:space="preserve">Intrest Accrued </t>
  </si>
  <si>
    <t xml:space="preserve">Proceeds from Long term </t>
  </si>
  <si>
    <t xml:space="preserve">Decrease in short term </t>
  </si>
  <si>
    <t xml:space="preserve">Past Service cost </t>
  </si>
  <si>
    <r>
      <t xml:space="preserve">Earnings per equity share: 
</t>
    </r>
    <r>
      <rPr>
        <sz val="10"/>
        <color theme="1"/>
        <rFont val="Calibri"/>
        <family val="2"/>
        <scheme val="minor"/>
      </rPr>
      <t>(Face value of share : Rs. 10/- each)</t>
    </r>
  </si>
  <si>
    <t>Opening balance and Closing Balance</t>
  </si>
  <si>
    <t>DEPRECIATION</t>
  </si>
  <si>
    <t>AMORTIZATION</t>
  </si>
  <si>
    <t>Company background</t>
  </si>
  <si>
    <t xml:space="preserve">Significant accounting policies </t>
  </si>
  <si>
    <t>Basis of Preparation of Financial Statements</t>
  </si>
  <si>
    <t>The financial statements of the Company have been prepared in accordance with the Generally Accepted Accounting Principles in India (Indian GAAP) to comply with the Accounting Standards specified under Section 133 of the Companies Act, 2013, read with Rule 7 of the Companies (Accounts) Rules, 2014 and the relevant provisions of the Companies Act, 2013 ("the 2013 Act"). The financial statements have been prepared on accrual basis under the historical cost convention. The accounting policies adopted in the preparation of the financial statements are consistent with those followed in the previous year.</t>
  </si>
  <si>
    <t>Based on the nature of products/ activities of the Company and the normal time between acquisition of assets and their realisation in cash or cash equivalents, the Company has determined its operating cycle as 12 months for the purpose of classification of its assets and liabilities as current and non-current.</t>
  </si>
  <si>
    <t>Use of Estimates</t>
  </si>
  <si>
    <t>(a)</t>
  </si>
  <si>
    <t>(b)</t>
  </si>
  <si>
    <t>(c)</t>
  </si>
  <si>
    <t>Note 2 Significant accounting policies (contd.)</t>
  </si>
  <si>
    <t>Depreciation / Amortisation / Diminution</t>
  </si>
  <si>
    <t>Assets</t>
  </si>
  <si>
    <t>Useful Life</t>
  </si>
  <si>
    <t>Leasehold Land</t>
  </si>
  <si>
    <t>Over the period of the lease</t>
  </si>
  <si>
    <t>Building*</t>
  </si>
  <si>
    <t>30 years</t>
  </si>
  <si>
    <t>Leasehold shops</t>
  </si>
  <si>
    <t>29 / 30 years</t>
  </si>
  <si>
    <t>2,3, 7, 8, 10 &amp; 15 years</t>
  </si>
  <si>
    <t>3,10 years</t>
  </si>
  <si>
    <t>Vehicles*</t>
  </si>
  <si>
    <t>8 years</t>
  </si>
  <si>
    <t>3 to 5 years</t>
  </si>
  <si>
    <t>End user Devices*</t>
  </si>
  <si>
    <t>3 years</t>
  </si>
  <si>
    <t>* Estimated useful life of assets consistent with useful life specified in Schedule II of the Companies Act, 2013.</t>
  </si>
  <si>
    <t>The economics useful life of assets has been assessed based on a technical evaluation, taking into account the nature of assets, the estimated usage of assets, the operating conditions of the assets, past history of replacement, anticipated technological changes, maintenance history, etc.</t>
  </si>
  <si>
    <t>Intangible assets are amortised on the written down value method over their estimated useful life.</t>
  </si>
  <si>
    <t>c)</t>
  </si>
  <si>
    <t>Depreciation on assets acquired/purchased, sold/discarded during the year is provided on a pro-rata basis from the date of each addition till the date of sale/discard.</t>
  </si>
  <si>
    <t>Foreign Currency Transactions</t>
  </si>
  <si>
    <t>Initial Recognition</t>
  </si>
  <si>
    <t>Transactions in foreign currency are initially recorded at the exchange rate prevailing on the date of the transaction.</t>
  </si>
  <si>
    <t>Conversion</t>
  </si>
  <si>
    <t>Monetary assets and liabilities denominated in foreign currencies are translated at the rates prevailing on the balance sheet date.  Non-monetary foreign currency items are carried at their historical costs and not retranslated.  Gains and losses arising on translation and settlement of foreign currency monetary assets and liabilities are recognised in the Statement of Profit and Loss.</t>
  </si>
  <si>
    <t>Exchange Difference</t>
  </si>
  <si>
    <t>Exchange differences on forward exchange contracts are recognised in the Statement of Profit and Loss in the period in which the exchange rates change.  Any profit or loss arising on cancellation or renewal of a forward exchange contract is recognised in the Statement of Profit and Loss.</t>
  </si>
  <si>
    <t>Inventories are valued at lower of cost or net realisable value.</t>
  </si>
  <si>
    <t>Revenue Recognition</t>
  </si>
  <si>
    <t>Interest income is recognised on the time basis determined by the amount outstanding and the rate applicable and where no significant uncertainty as to measurability or collectability exists.</t>
  </si>
  <si>
    <t>2.9</t>
  </si>
  <si>
    <t>Retirement and other employee benefits</t>
  </si>
  <si>
    <t>Post Employment Benefits</t>
  </si>
  <si>
    <t>i)</t>
  </si>
  <si>
    <t>ii)</t>
  </si>
  <si>
    <t>Taxes on Income</t>
  </si>
  <si>
    <t>Tax expense comprises of current tax and deferred tax.</t>
  </si>
  <si>
    <t>Current tax is measured at the amount expected to be paid to/recovered from the tax authorities, using the applicable tax rates and tax laws.</t>
  </si>
  <si>
    <t>Deferred tax is recognised on timing differences between taxable income and accounting income which originate in one period and are capable of reversal in one or more subsequent periods.  Deferred tax is measured using the tax rates and tax laws enacted or substantively enacted as at the reporting date.  Deferred tax assets are recognised for timing differences other than unabsorbed depreciation and carry forward losses only to the extent that reasonable certainty exists that sufficient future income will be available against which these can be realised.  Deferred tax assets in respect of unabsorbed depreciation and carried forward losses are recognised only if there is virtual certainty that sufficient future taxable income will be available to realise the assets.  Deferred tax assets are reviewed at each balance sheet date for their realisability.</t>
  </si>
  <si>
    <t>Leases</t>
  </si>
  <si>
    <t>Earnings per share</t>
  </si>
  <si>
    <t>The Company reports basic and diluted earnings per share (EPS) in accordance with Accounting Standard 20 "Earnings per Share".  Basic EPS is computed by dividing the net profit or loss for the year attributable to equity shareholder by the weighted average number of equity shares outstanding during the year.  Diluted EPS is computed by dividing the net profit or loss attributable to equity shareholders by weighted average number of equity shares outstanding during the year as adjusted for the effects of all dilutive potential equity shares, except where the results are anti-dilutive.</t>
  </si>
  <si>
    <t xml:space="preserve">Provisions and Contingencies </t>
  </si>
  <si>
    <t>A provision is recognised when the Company has a present obligation as a result of past event, it is probable that outflow of resources will be required to settle the obligation and in respect of which reliable estimates can be made.  Provisions (excluding employee benefits) are not discounted to their present value and are determined based on the best estimates required to settle the obligation as at the balance sheet date.  These are reviewed at each balance sheet date and adjusted to reflect the current best estimates.  Contingent Liabilities are disclosed in the financial statements unless the probability of outflow of resources is remote.  A contingent asset is neither recognised nor disclosed in the financial statements.</t>
  </si>
  <si>
    <t>Cash Flow Statement</t>
  </si>
  <si>
    <t>Long Term investments are carried individually at cost less provision for diminution other than temporary in the value of such investments. Current Investments are carried individually at the lower of cost and fair Value. Cost of Investment includes acquisition charges such as brokerage, fees and duties.</t>
  </si>
  <si>
    <t>PAYMENTS TO THE AUDITOR</t>
  </si>
  <si>
    <t>As at 31 March 2018</t>
  </si>
  <si>
    <t>Year ended 
March 31, 2018</t>
  </si>
  <si>
    <t xml:space="preserve"> Defined benefit plans (unfunded)</t>
  </si>
  <si>
    <t xml:space="preserve">Total </t>
  </si>
  <si>
    <t>INTEREST ACCRUED AND DUE ON BORROWINGS</t>
  </si>
  <si>
    <t>Provision  no longer required written back</t>
  </si>
  <si>
    <t>Cash and Cash Equivalents (for purposes of Cash Flow Statement)</t>
  </si>
  <si>
    <t>Cash comprises cash on hand and demand deposits with banks.  Cash equivalents are short –term balances (with an original maturity of three months or less from the date of acquisition), highly liquid investments that are readily convertible into known amounts of cash and which are subject to insignificant risk of changes in value.</t>
  </si>
  <si>
    <t>Segment Reporting</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</si>
  <si>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 / loss amounts are evaluated regularly by the executive Management in deciding how to allocate resources and in assessing performance.</t>
  </si>
  <si>
    <t>Operating Cycle</t>
  </si>
  <si>
    <t>Based on the nature of products / activities of the Company and the normal time between acquisition of assets and their realisation in cash or cash equivalents, the Company has determined its operating cycle as 12 months for the purpose of classification of its assets and liabilities as current and non-current.</t>
  </si>
  <si>
    <t>CIF Value of Imports</t>
  </si>
  <si>
    <t>Provision for income tax (Net of advance income tax paid Rs. Nil (Previous year Rs.2,599,189))</t>
  </si>
  <si>
    <t>.</t>
  </si>
  <si>
    <t xml:space="preserve">Duty Drawback &amp; Other Export Incentives </t>
  </si>
  <si>
    <t>Revenue from operations (Gross)</t>
  </si>
  <si>
    <t>Finsihed Goods</t>
  </si>
  <si>
    <t>Work-in-progress</t>
  </si>
  <si>
    <t>Add: Issued during the year</t>
  </si>
  <si>
    <t>Current tax expenses</t>
  </si>
  <si>
    <t>Deferred tax</t>
  </si>
  <si>
    <t>Excess provision for tax relating to prior years</t>
  </si>
  <si>
    <t>Contribution to Employees Provident Fund</t>
  </si>
  <si>
    <t>Balance with government authorities - Goods &amp; Services Tax Input Credit Receivable</t>
  </si>
  <si>
    <t>Net tax expense</t>
  </si>
  <si>
    <t xml:space="preserve">(i) In other deposit accounts 
    - Original maturity more than 3 months </t>
  </si>
  <si>
    <t>(Loss) before tax</t>
  </si>
  <si>
    <t>Proceeds from sale of Property, Plant and Equipment</t>
  </si>
  <si>
    <t>Receivables on sale of Property, Plant and Equipment</t>
  </si>
  <si>
    <t>Less: Shares bought back during the year</t>
  </si>
  <si>
    <t>Other Loans &amp; Advances (Refer note 4 below)</t>
  </si>
  <si>
    <t xml:space="preserve">- Expenses Payable </t>
  </si>
  <si>
    <t>- Receivable against advance for expenses</t>
  </si>
  <si>
    <t>The company does not have formal leave policy. The employees can avail leave at the discretion of the management as and when required. Accordingly, since there is no carry forward of leave balances there is no accrual of liability towards compensated absences as at year end.</t>
  </si>
  <si>
    <t>Segment information has been presented in the Consolidated Financial Statements as permitted by Accounting Standard (AS) 7 on Segment Reporting as notified under the Companies (Accounting Standard) Rules, 2006.</t>
  </si>
  <si>
    <t xml:space="preserve">Property, Plant and Equipment are carried at cost less accumulated depreciation/amortisation. The cost of Property, Plant and Equipment comprises its purchase price net of any trade discounts and rebates, any import duties and other taxes (other than those subsequently recoverable from the tax authorities), any directly attributable expenditure on making the asset ready for its intended use, other incidental expenses and interest on borrowings attributable to acquisition of qualifying Property, Plant and Equipment up to the date the asset is ready for its intended use. </t>
  </si>
  <si>
    <t>Impairment of Property, Plant and Equipment</t>
  </si>
  <si>
    <t>Property, Plant and Equipment individually costing Rs. 5,000 or less are depreciated fully in the year of acquisition.</t>
  </si>
  <si>
    <t>Depreciation on Property, Plant and Equipment is provided for on written down value method based on estimated useful life of Property, Plant and Equipment.</t>
  </si>
  <si>
    <t>Property, Plant and Equipment, Intangible asset and capital work in progress</t>
  </si>
  <si>
    <t>Capital Work in Progress - Projects under which Property, Plant and Equipment are not yet ready for their intended use are carried at cost, comprising direct cost, related incidental expenses and attributable interest. Revenues earned if any, before capitalization from such capital project are adjusted against capital work in progress.</t>
  </si>
  <si>
    <t>Borrowing cost relating to acquisition / construction /development of Property, Plant and Equipment and capital work in progress which takes substantial period of time to get ready for its intended use are also included to the extent they relate to the period till such asset are ready to be put to use.</t>
  </si>
  <si>
    <t>Figures in brackets represents for previous year.</t>
  </si>
  <si>
    <t>c) Non-current investments</t>
  </si>
  <si>
    <t>d) Deferred tax assets (net)</t>
  </si>
  <si>
    <t>b) Other Intangible assets</t>
  </si>
  <si>
    <t>a) Property, plant and equipment</t>
  </si>
  <si>
    <t>(i)  In other deposit accounts</t>
  </si>
  <si>
    <t>(Increase) / Decrease in Operating Assets:</t>
  </si>
  <si>
    <t>Long term loans and advances</t>
  </si>
  <si>
    <t>Short term provisions</t>
  </si>
  <si>
    <t>Long term provisions</t>
  </si>
  <si>
    <t>Short term loans and advances</t>
  </si>
  <si>
    <t>Other current assets</t>
  </si>
  <si>
    <t>OTHER CURRENT ASSETS</t>
  </si>
  <si>
    <t>(Decrease) / Increase in Short term Borrowings (Net)</t>
  </si>
  <si>
    <t>Statutory Remittances (Contribution to PF and ESIC, withholding taxes etc.)</t>
  </si>
  <si>
    <t>- Balances held as margin money or security against borrowings,  
  guarantees and other commitments</t>
  </si>
  <si>
    <t>Details of traded goods</t>
  </si>
  <si>
    <t>Details Regarding Transactions</t>
  </si>
  <si>
    <t>Capital Commitments: Rs Nil (previous year Rs Nil)</t>
  </si>
  <si>
    <t>Net Decrease</t>
  </si>
  <si>
    <t>fixed deposits</t>
  </si>
  <si>
    <t>(ii) In earmarked accounts
     - Balances held as margin money or  
       security against borrowings, guarantees  
       and other commitments</t>
  </si>
  <si>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
Cash and cash equivalents presented in cash flow statement consists of cash in hand and unencumbered, highly liquid bank and other balances that are readily convertible into known amounts of cash and which are subject to insignificant risk of changes in value.</t>
  </si>
  <si>
    <t>Mrs. Sonali Pawar</t>
  </si>
  <si>
    <t xml:space="preserve">Other Operating Revenue </t>
  </si>
  <si>
    <t xml:space="preserve">See accompanying notes forming part of the standalone financials statements </t>
  </si>
  <si>
    <t>Short term  Loans and Advances</t>
  </si>
  <si>
    <t xml:space="preserve"> Long term Loans and Advances</t>
  </si>
  <si>
    <t>Other Short Term Assets</t>
  </si>
  <si>
    <t>Decrease in Assets</t>
  </si>
  <si>
    <t xml:space="preserve">Accrued Intrest istaken in Intrest working </t>
  </si>
  <si>
    <t xml:space="preserve">Same only Gratuity is taken because taxes are already adjusted in other </t>
  </si>
  <si>
    <t>Grautity Expenses ( NON CASH)</t>
  </si>
  <si>
    <t xml:space="preserve">Increase in Provision </t>
  </si>
  <si>
    <t xml:space="preserve">Intrest working </t>
  </si>
  <si>
    <t xml:space="preserve">Intrest Income </t>
  </si>
  <si>
    <t xml:space="preserve">Intrest Recived </t>
  </si>
  <si>
    <t xml:space="preserve">Closing Balance </t>
  </si>
  <si>
    <t>Increase /( Decrease) in Operating Liabilities:</t>
  </si>
  <si>
    <t>Repayment of long term borrowings  (net)</t>
  </si>
  <si>
    <t>Proceeds from long term borrowings (net)</t>
  </si>
  <si>
    <t>*Parties have been identified to be micro and small enterprises on the basis of the information and records available with the management. This is as represented by the management and relied upon by the Auditors.</t>
  </si>
  <si>
    <t>3,000,000 (P.Y. 3,000,000) Equity Shares with face value of Rs. 10/- each</t>
  </si>
  <si>
    <t>Advance Income Tax (Net of provision for Income Tax 
Rs. Nil (PY. Rs Nil))</t>
  </si>
  <si>
    <t>Cash on hand</t>
  </si>
  <si>
    <t>In conformity with the principles set out in the Accounting Standard-15 (Revised), the Company makes Provident Fund, Employee State Insurance Scheme contributions which are defined contribution plans, for qualifying employees. Under the Schemes, the Company is required to contribute a specified percentage of the payroll costs to fund the benefits</t>
  </si>
  <si>
    <t>The defined benefit plan comprises of gratuity . The Company provides for its liability towards gratuity as per actuarial valuation.</t>
  </si>
  <si>
    <t>1-Apr-2018 to 31-Mar-2019</t>
  </si>
  <si>
    <t>Ankit Maheshwari</t>
  </si>
  <si>
    <t>BRANCH TRANSFER</t>
  </si>
  <si>
    <t>CGP SALES OUT OF KA STATES</t>
  </si>
  <si>
    <t>CULTIVATION EXP FOR CORPORATE FARM</t>
  </si>
  <si>
    <t>Deduction for Quality Exp</t>
  </si>
  <si>
    <t>DEHALMING CHARGES FOR CORPORATE FARM</t>
  </si>
  <si>
    <t>Discount</t>
  </si>
  <si>
    <t>Electricity Exp for Corporate Farm</t>
  </si>
  <si>
    <t>Fd with Kotak Fd No. 7012677183</t>
  </si>
  <si>
    <t>FERTILISER AND PESTICIDE EXP FOR CORPORATE FARM</t>
  </si>
  <si>
    <t>FREIGHT OUTWARD</t>
  </si>
  <si>
    <t>Grading Charges for Corporate Farm</t>
  </si>
  <si>
    <t>Grading Charges for Stock Tuber</t>
  </si>
  <si>
    <t>HARVESTING CHARGES FOR CORPORATE FARM</t>
  </si>
  <si>
    <t>Heep Cost for Corporate Farm</t>
  </si>
  <si>
    <t>INTEREST ON GST</t>
  </si>
  <si>
    <t>Interest Penalty on TDS</t>
  </si>
  <si>
    <t>Inward Transport Cgp for Stock 2018-19</t>
  </si>
  <si>
    <t>Inward Transport Tuber for Stock 2018-19</t>
  </si>
  <si>
    <t>Kalyan Shop No. 48</t>
  </si>
  <si>
    <t>Kalyan Shop No.49</t>
  </si>
  <si>
    <t>Kuldeep Kumar/UP Employee</t>
  </si>
  <si>
    <t>LABOUR CHARGES FOR CORPORATE FARM</t>
  </si>
  <si>
    <t>LAB SET UP EXP.A/C</t>
  </si>
  <si>
    <t>LOADING CHARGES FOR CORPORATE FARM</t>
  </si>
  <si>
    <t>Moshi Shop-14 Gst Purchase 2018-19</t>
  </si>
  <si>
    <t>MOSHI SHOP -14 GST SALES 2018-19</t>
  </si>
  <si>
    <t>MOSHI SHOP -40 GST SLAE 2018-19</t>
  </si>
  <si>
    <t>MULTIPLICATION EXPENSES FOR CONTRACT FARMING</t>
  </si>
  <si>
    <t>Outward Transport Cgp 2018-19  Open Pur</t>
  </si>
  <si>
    <t>Packing Exp for Cgp Stock</t>
  </si>
  <si>
    <t>PACKING EXP FOR CORPORATE FARM</t>
  </si>
  <si>
    <t>Packing Exp for Seed Multi</t>
  </si>
  <si>
    <t>Pawan Kumar Agnihotri</t>
  </si>
  <si>
    <t>Power and Fuel Charges for Corporate Farm</t>
  </si>
  <si>
    <t>Property and Revenue Fee</t>
  </si>
  <si>
    <t>Provision for ESIC</t>
  </si>
  <si>
    <t>PURCHASES: Onion</t>
  </si>
  <si>
    <t>Repair and Maintenance for Corporate Farm</t>
  </si>
  <si>
    <t>ROGGING CHARGES FOR CORPORATE FARM</t>
  </si>
  <si>
    <t>SALES: Onion - (MH) @ VATFree</t>
  </si>
  <si>
    <t>SIDBI Venture Capital Limited</t>
  </si>
  <si>
    <t>SURESH KATIGENAVAR</t>
  </si>
  <si>
    <t>TDS 192 B F.Y. 18-19</t>
  </si>
  <si>
    <t>TDS 194A F.Y. 2018-19</t>
  </si>
  <si>
    <t>TDS 194C 1% F.Y. 18-19</t>
  </si>
  <si>
    <t>Tds 194c 2% F.Y. 18-19</t>
  </si>
  <si>
    <t>TDS 194H F.Y. 18-19</t>
  </si>
  <si>
    <t>TDS 194I F.Y. 18-19</t>
  </si>
  <si>
    <t>TDS 194J 10% F.Y. 18-19</t>
  </si>
  <si>
    <t>Transport Exp for Corporate Farm</t>
  </si>
  <si>
    <t>Transport Inward Tuber ( Purchase)</t>
  </si>
  <si>
    <t>Transport Outward Tuber ( Sales)</t>
  </si>
  <si>
    <t>TRAVELING AND CONVEYANCE CORPORATE FARM</t>
  </si>
  <si>
    <t>VAT</t>
  </si>
  <si>
    <t>Engineering GST Sales 2017-18E</t>
  </si>
  <si>
    <t>Engineering Sales(Export) NewE</t>
  </si>
  <si>
    <t>Export Consultancy NewE</t>
  </si>
  <si>
    <t>Unloading and Stoarage, Erection and MountE</t>
  </si>
  <si>
    <t>BRANCH INWARD FROM HOE</t>
  </si>
  <si>
    <t>CHA CHARGES NewE</t>
  </si>
  <si>
    <t>CUSTOM DUTY NE</t>
  </si>
  <si>
    <t>Engineering Purchase GST 2017-18E</t>
  </si>
  <si>
    <t>PURCHASES: Engineering ImportE</t>
  </si>
  <si>
    <t>Consumable PurchaseE</t>
  </si>
  <si>
    <t>Crane Charges NewE</t>
  </si>
  <si>
    <t>Bank Charges Exp.E</t>
  </si>
  <si>
    <t>Basic Pay NewE</t>
  </si>
  <si>
    <t>Bonus NewE</t>
  </si>
  <si>
    <t>Conveyance ALLOWANCE NewE</t>
  </si>
  <si>
    <t>Day Allow NewE</t>
  </si>
  <si>
    <t>Food Expenses Reimburesement NEWE</t>
  </si>
  <si>
    <t>House Rent Allowance NewE</t>
  </si>
  <si>
    <t>Overtime Paid newE</t>
  </si>
  <si>
    <t>Salary NewE</t>
  </si>
  <si>
    <t>SHIVAM BARODIYA STIPENDE</t>
  </si>
  <si>
    <t>Special Allowance NewE</t>
  </si>
  <si>
    <t>VAIBHAV AGRAWAL STIPENDE</t>
  </si>
  <si>
    <t>Division</t>
  </si>
  <si>
    <t>Eng</t>
  </si>
  <si>
    <t>Consultancy Charges NewE</t>
  </si>
  <si>
    <t>Courier Charges NewE</t>
  </si>
  <si>
    <t>Electricity CharegsE</t>
  </si>
  <si>
    <t>Exhibitions Charges NE</t>
  </si>
  <si>
    <t>Foreign Visa Fees NE</t>
  </si>
  <si>
    <t>Insurance Charges NE</t>
  </si>
  <si>
    <t>Interest Paid on EPC FacilityE</t>
  </si>
  <si>
    <t>INTERNET CHARGES NEWE</t>
  </si>
  <si>
    <t>Labour ChargesE</t>
  </si>
  <si>
    <t>Late Fees on IGST on ImportE</t>
  </si>
  <si>
    <t>LOCAL CONVEYNCE CHARGES NEWE</t>
  </si>
  <si>
    <t>Lodging &amp; Boarding ExpensesNEWE</t>
  </si>
  <si>
    <t>Medicale Exp. NewE</t>
  </si>
  <si>
    <t>Office Expenses A/cE</t>
  </si>
  <si>
    <t>OTHER DUDUCTIONE</t>
  </si>
  <si>
    <t>Printing &amp; Stationery Exp. A/c NEWE</t>
  </si>
  <si>
    <t>Professional FeesE</t>
  </si>
  <si>
    <t>RENTE</t>
  </si>
  <si>
    <t>REPAIR &amp; MAINTENANCE NEWE</t>
  </si>
  <si>
    <t>SALES PROMOTION EXPENSESE</t>
  </si>
  <si>
    <t>SERVICE CHARGES PAIDnE</t>
  </si>
  <si>
    <t>Staff Welfare Exps.E</t>
  </si>
  <si>
    <t>Stamp Duty PaidE</t>
  </si>
  <si>
    <t>Telephone &amp; Mobile Expenses A/c NEWE</t>
  </si>
  <si>
    <t>Travelling &amp; Conveyance Exp.E</t>
  </si>
  <si>
    <t>Travelling Expense ProvisionE</t>
  </si>
  <si>
    <t>Veh.Petro,Oil &amp; Lubricant Charges NEWE</t>
  </si>
  <si>
    <t>Wages PaidE</t>
  </si>
  <si>
    <t>WaterchargesE</t>
  </si>
  <si>
    <t>Writeen Off of Debtors and Creditors NE</t>
  </si>
  <si>
    <t>Custom Clearing Expenses on Import / ExportE</t>
  </si>
  <si>
    <t>Hamali Exp. A/c NewE</t>
  </si>
  <si>
    <t>Packing Material  Exp.E</t>
  </si>
  <si>
    <t>TECHNICAL SERVICESE</t>
  </si>
  <si>
    <t>TESTING EXPENSES NE</t>
  </si>
  <si>
    <t>Transport Expenses RCME</t>
  </si>
  <si>
    <t>Transport Exp.of Engg with GstE</t>
  </si>
  <si>
    <t>Exhibitions Charges ReceivedE</t>
  </si>
  <si>
    <t>Incentive Received From Custom for ExportE</t>
  </si>
  <si>
    <t>Insurance ClaimE</t>
  </si>
  <si>
    <t>Round OffE</t>
  </si>
  <si>
    <t>Round OffneaE</t>
  </si>
  <si>
    <t>Technical / Professional ServicesE</t>
  </si>
  <si>
    <t>REPAIRING CHARGESE</t>
  </si>
  <si>
    <t>Discount on Purchase NewE</t>
  </si>
  <si>
    <t>Corporate</t>
  </si>
  <si>
    <t>Deposit For Bhosori WorkshopE</t>
  </si>
  <si>
    <t>EARNEST MONEY TO ITCE</t>
  </si>
  <si>
    <t>Nitin Nagrale ExpensesE</t>
  </si>
  <si>
    <t>NATRAJE</t>
  </si>
  <si>
    <t>Shatakumar Masakale AdvanceE</t>
  </si>
  <si>
    <t>Vishal Gandhi AdvanceE</t>
  </si>
  <si>
    <t>Abhay Patankar ExpensesE</t>
  </si>
  <si>
    <t>Abhishek Mishra ExpensesE</t>
  </si>
  <si>
    <t>Akhand PatelE</t>
  </si>
  <si>
    <t>Ayush Kumar Srivastava ExpensesE</t>
  </si>
  <si>
    <t>Dhananjay Bachal Expenses AccountE</t>
  </si>
  <si>
    <t>Dinesh KumarE</t>
  </si>
  <si>
    <t>Jagdish Solunkhe ExpE</t>
  </si>
  <si>
    <t>Kaushik Malpani Exp A/cE</t>
  </si>
  <si>
    <t>Nitesh Sharad KambaleE</t>
  </si>
  <si>
    <t>RAGHUNANDANA R-Exp A/cE</t>
  </si>
  <si>
    <t>Ravindra DeshmukhE</t>
  </si>
  <si>
    <t>R. Udaya KumarE</t>
  </si>
  <si>
    <t>Shantkumar Maskale ExpE</t>
  </si>
  <si>
    <t>Shashank Datta JadhavE</t>
  </si>
  <si>
    <t>SHASHIKANT ROKADEE</t>
  </si>
  <si>
    <t>SHIVAM BARODIYA EXPE</t>
  </si>
  <si>
    <t>SONU TUNTUN GUPTAE</t>
  </si>
  <si>
    <t>Sopan Adhav Bikaner Employee ExpsE</t>
  </si>
  <si>
    <t>Syed Tahsen Faraz ExpE</t>
  </si>
  <si>
    <t>Veermani R ExpensesE</t>
  </si>
  <si>
    <t>Vishal Gandhi ExpensesE</t>
  </si>
  <si>
    <t>Chitamani Sutar Loan A/cE</t>
  </si>
  <si>
    <t>MARUTI LIMBAJI GHANTE LOANE</t>
  </si>
  <si>
    <t>Ramashankar Yadav LoanE</t>
  </si>
  <si>
    <t>RANJAN GUPTA AdvanceE</t>
  </si>
  <si>
    <t>Renukdas Advance Against SalaryE</t>
  </si>
  <si>
    <t>TDS RECEIVABLE A.Y  2019-20E</t>
  </si>
  <si>
    <t>ScripsE</t>
  </si>
  <si>
    <t>Advance for Vat AssessmentE</t>
  </si>
  <si>
    <t>Head OfficeE</t>
  </si>
  <si>
    <t>SVAPPL HOE</t>
  </si>
  <si>
    <t>CASH AT BHOSARI (DHANANJAY BACHAL)E</t>
  </si>
  <si>
    <t>CGSTE</t>
  </si>
  <si>
    <t>IGSTE</t>
  </si>
  <si>
    <t>SGSTE</t>
  </si>
  <si>
    <t>TCS Collected on Scrap SaleE</t>
  </si>
  <si>
    <t>Amar MadiwalE</t>
  </si>
  <si>
    <t>Bakare Kaustubh Sanjay TraineeE</t>
  </si>
  <si>
    <t>Bonus PayableE</t>
  </si>
  <si>
    <t>Maruti Limbaji GhanteE</t>
  </si>
  <si>
    <t>Pallavi Narayan Thorat-SalaryE</t>
  </si>
  <si>
    <t>Prakash Shankar JaiswalE</t>
  </si>
  <si>
    <t>RANJAN GUPTAE</t>
  </si>
  <si>
    <t>Vikas Gaikwad ExpsE</t>
  </si>
  <si>
    <t>VIKAS GUPTAE</t>
  </si>
  <si>
    <t>Air ConditionerE</t>
  </si>
  <si>
    <t>Aluminium TablesE</t>
  </si>
  <si>
    <t>BAND SAW MACHINEE</t>
  </si>
  <si>
    <t>CHOPSAW MACHINEE</t>
  </si>
  <si>
    <t>Computer at BhosariE</t>
  </si>
  <si>
    <t>Granite Surface Plate with StandE</t>
  </si>
  <si>
    <t>GrinderE</t>
  </si>
  <si>
    <t>MOISTURE ANALYZERE</t>
  </si>
  <si>
    <t>SOFTWARE PURCHASE FOR BHOSRIE</t>
  </si>
  <si>
    <t>SolidWork Professional 2018 SoftwareE</t>
  </si>
  <si>
    <t>STOARAGE RACK STANDE</t>
  </si>
  <si>
    <t>Vibro ScannerE</t>
  </si>
  <si>
    <t>Weighing ScaleE</t>
  </si>
  <si>
    <t>INSTALLATION AND COMMISSIONINGE</t>
  </si>
  <si>
    <t>PACKING &amp; FORWARDINGE</t>
  </si>
  <si>
    <t>SERVICES: Consultancy - Services ProvidedE</t>
  </si>
  <si>
    <t>Transport/Pkg/Fwd Exp. for Eng GstE</t>
  </si>
  <si>
    <t>Corporate farm exp</t>
  </si>
  <si>
    <t>other income</t>
  </si>
  <si>
    <t>duties and taxes</t>
  </si>
  <si>
    <t>wages payable</t>
  </si>
  <si>
    <t>Employee exp</t>
  </si>
  <si>
    <t>Income</t>
  </si>
  <si>
    <t>capital</t>
  </si>
  <si>
    <t>Branch division sundry cr</t>
  </si>
  <si>
    <t>sundry creditorsIndirect exp move to cr and pass the transport exp entry</t>
  </si>
  <si>
    <t xml:space="preserve">Sales promosion exp </t>
  </si>
  <si>
    <t>March 31, 2019</t>
  </si>
  <si>
    <t>STANDALONE BALANCE SHEET AS MARCH 31, 2019</t>
  </si>
  <si>
    <t>STANDALONE STATEMENT OF PROFIT AND LOSS FOR THE YEAR ENDED MARCH 31, 2019</t>
  </si>
  <si>
    <t>STANDALONE CASH FLOW STATEMENT FOR THE YEAR ENDED MARCH 31, 2019</t>
  </si>
  <si>
    <t>For the year ended 
March 31, 2019</t>
  </si>
  <si>
    <t>As at 31 March 2019</t>
  </si>
  <si>
    <t>Year ended 
March 31, 2019</t>
  </si>
  <si>
    <t xml:space="preserve"> ended March 31, 2019</t>
  </si>
  <si>
    <t>ended March 31, 2018</t>
  </si>
  <si>
    <t>Capital Aspada Investment Com.</t>
  </si>
  <si>
    <t>CAPITAL SIDBI Trustee Company Ltd A/c Samridhi Fund</t>
  </si>
  <si>
    <t>Discount Given</t>
  </si>
  <si>
    <t>Interest on OCD @ 10%</t>
  </si>
  <si>
    <t>Premium on Pref.Share Cap Series C NEW ISSUE</t>
  </si>
  <si>
    <t>Refundable Deposit with SIDBI Venture Co. Ltd</t>
  </si>
  <si>
    <t>SIDBI Trustee Co. Ltd A/c Samridhi Fund OCD</t>
  </si>
  <si>
    <t>11,955 (Previous Year 0) Series C Compulsorily Convertible Preference Shares of Rs. 10 each</t>
  </si>
  <si>
    <t>Series C</t>
  </si>
  <si>
    <t xml:space="preserve">Other Payables </t>
  </si>
  <si>
    <t xml:space="preserve">Inter Branch Set off </t>
  </si>
  <si>
    <t>Chintamani Labour Charegs Account</t>
  </si>
  <si>
    <t>Int On FD 688092016035</t>
  </si>
  <si>
    <t>Labour Charges for Cgp Stock</t>
  </si>
  <si>
    <t>Labour Charges for Seed Stock</t>
  </si>
  <si>
    <t>Opex Charges (1) for Corporate Farm</t>
  </si>
  <si>
    <t>Opex Charges (2) for Corporate Farm</t>
  </si>
  <si>
    <t>Opex Charges (3) for Corporate Farm</t>
  </si>
  <si>
    <t>Opex Charges (4) for Corporate Farm</t>
  </si>
  <si>
    <t>Opex Charges (5) for Corporate Farm</t>
  </si>
  <si>
    <t>Job Work ChargesE</t>
  </si>
  <si>
    <t>194IE</t>
  </si>
  <si>
    <t>Business Auxillary SrevicesE</t>
  </si>
  <si>
    <t>Tds 10% 194jE</t>
  </si>
  <si>
    <t>TDS 194C 1%E</t>
  </si>
  <si>
    <t>TDS U/S 194C 2%E</t>
  </si>
  <si>
    <t>Tubular Drag Conveyor_x000D_
E</t>
  </si>
  <si>
    <t>-</t>
  </si>
  <si>
    <t xml:space="preserve">Contibution to Employees State Insurance </t>
  </si>
  <si>
    <t>Svappl Engineering Branch</t>
  </si>
  <si>
    <t>02/07/2019</t>
  </si>
  <si>
    <t xml:space="preserve"> ended March 31, 2018</t>
  </si>
  <si>
    <t>Custom Duty PayableE</t>
  </si>
  <si>
    <t>Manwani Macahine ToolsE</t>
  </si>
  <si>
    <t xml:space="preserve">Final Adjustment </t>
  </si>
  <si>
    <t xml:space="preserve">Remarks </t>
  </si>
  <si>
    <t>Freight Outwards being part of Sales Revenue</t>
  </si>
  <si>
    <t xml:space="preserve">Sub Grouping </t>
  </si>
  <si>
    <t xml:space="preserve">Sub grouping </t>
  </si>
  <si>
    <t xml:space="preserve">Outstanding at the year End </t>
  </si>
  <si>
    <t xml:space="preserve">Check </t>
  </si>
  <si>
    <t>Arrear Salary NewE</t>
  </si>
  <si>
    <t>Tds 192b FY 17-18E</t>
  </si>
  <si>
    <t>25,000 (Previous Year 0) Series C Compulsorily Convertible Preference Shares of Rs. 10 each</t>
  </si>
  <si>
    <t>loans and advance to Employees</t>
  </si>
  <si>
    <t xml:space="preserve">Opening Stock </t>
  </si>
  <si>
    <t>6.2 Investment in Gold Coins</t>
  </si>
  <si>
    <t>6.2 Investment in National Saving certificates</t>
  </si>
  <si>
    <t>6.4 Capital advance</t>
  </si>
  <si>
    <t>6.4 Security deposits</t>
  </si>
  <si>
    <t>6.4 Advance Income Tax</t>
  </si>
  <si>
    <t>6.5 Bank deposits with more than 12 months maturity held as security against bank overdraft refer Note 5.1</t>
  </si>
  <si>
    <t>7.2 Considered good ( Trade Recivables)</t>
  </si>
  <si>
    <t>7.2 Other trade receivables  - considered good</t>
  </si>
  <si>
    <t>7.3 (A) Cash on hand</t>
  </si>
  <si>
    <t>7.3 (A) Balance with banks:</t>
  </si>
  <si>
    <t>7.3 (A) 'In other deposit accounts
     - original maturity of 3 months or less</t>
  </si>
  <si>
    <t xml:space="preserve">7.3 (B) '(i) In other deposit accounts 
    - Original maturity more than 3 months </t>
  </si>
  <si>
    <t xml:space="preserve">7.3 (B) Fixed Deposit held as margin money </t>
  </si>
  <si>
    <t>7.4 'Loans and advances to employees</t>
  </si>
  <si>
    <t>7.4 'Prepaid expenses</t>
  </si>
  <si>
    <t>7.4 'Balance with government authorities - Goods &amp; Services Tax Input Credit Receivable</t>
  </si>
  <si>
    <t xml:space="preserve">7.4 Advance to vendors </t>
  </si>
  <si>
    <t>7.5 Interest accrued on fixed deposits</t>
  </si>
  <si>
    <t>3.2 Securities Premium Account</t>
  </si>
  <si>
    <t>4.1 Term loan from Bank ( refer note (a) below)</t>
  </si>
  <si>
    <t xml:space="preserve">4.1 Optional Convertible Debentures @ 10% Coupon </t>
  </si>
  <si>
    <t>4.2 Provision for employee benefits</t>
  </si>
  <si>
    <t>5.1 Cash credit facility</t>
  </si>
  <si>
    <t>5.1 Loans from financial institutions (Refer note 2 below)</t>
  </si>
  <si>
    <t>5.1 Loans and advances from related parties (Refer note 3 below)</t>
  </si>
  <si>
    <t>5.2 TRADE PAYABLES</t>
  </si>
  <si>
    <t>5.3 Current maturities of long-term debt ( refer note 4.1 (a) for security details)</t>
  </si>
  <si>
    <t>5.3 Interest accrued and not due on borrowings</t>
  </si>
  <si>
    <t>5.3 Advance from customers</t>
  </si>
  <si>
    <t>5.3 Statutory Remittances (Contribution to PF and ESIC, withholding taxes etc.)</t>
  </si>
  <si>
    <t>8.1 Engineering</t>
  </si>
  <si>
    <t>8.1 Cut potato</t>
  </si>
  <si>
    <t>8.1 Potatoes</t>
  </si>
  <si>
    <t xml:space="preserve">8.1 Duty Drawback &amp; Other Export Incentives </t>
  </si>
  <si>
    <t>8.2 - Fixed deposits</t>
  </si>
  <si>
    <t>8.2 - Security deposits</t>
  </si>
  <si>
    <t>8.2 Miscellaneous Income</t>
  </si>
  <si>
    <t>9.1A Purchase of raw materials</t>
  </si>
  <si>
    <t>9.1B Purchase of traded goods</t>
  </si>
  <si>
    <t xml:space="preserve">9.3 Salaries and bonus </t>
  </si>
  <si>
    <t>9.3 Contribution to provident and other funds (refer note 14 (a))</t>
  </si>
  <si>
    <t>9.3 Gratuity Expenses</t>
  </si>
  <si>
    <t>9.3 Staff welfare expenses</t>
  </si>
  <si>
    <t>9.4 Interest expense</t>
  </si>
  <si>
    <t>9.4 Other finance costs</t>
  </si>
  <si>
    <t>9.5 Transport expenses</t>
  </si>
  <si>
    <t>9.5 Cold storage rent</t>
  </si>
  <si>
    <t>9.5 Commission on purchases</t>
  </si>
  <si>
    <t>9.5 Labour charges</t>
  </si>
  <si>
    <t>9.5 Packing and grading charges</t>
  </si>
  <si>
    <t>9.5 Corporate farm exp</t>
  </si>
  <si>
    <t>9.5 Power and fuel</t>
  </si>
  <si>
    <t>9.5 Insurance</t>
  </si>
  <si>
    <t>9.5 Rent</t>
  </si>
  <si>
    <t>9.5 Rates and taxes</t>
  </si>
  <si>
    <t>9.5 Repairs and maintenance - Others</t>
  </si>
  <si>
    <t>9.5 Auditor's Remuneration (Refer note 9.6)</t>
  </si>
  <si>
    <t xml:space="preserve">9.5 Professional fees  </t>
  </si>
  <si>
    <t>9.5 Communication cost</t>
  </si>
  <si>
    <t>9.5 Travelling and conveyance</t>
  </si>
  <si>
    <t>9.5 Business promotion and advertisement expenses</t>
  </si>
  <si>
    <t>9.5 Provision for doubtful debts</t>
  </si>
  <si>
    <t>9.5 Net gain on foreign currency translation and transactions</t>
  </si>
  <si>
    <t xml:space="preserve">9.5 Miscellaneous expenses  </t>
  </si>
  <si>
    <t xml:space="preserve">8.1 Sales of Services </t>
  </si>
  <si>
    <t>149,900 (Previous Year 119,900) Class A Equity Shares of Rs. 10/- each</t>
  </si>
  <si>
    <t>March  2019</t>
  </si>
  <si>
    <t>March 2018</t>
  </si>
  <si>
    <t>CASH AND BANK BALANCES (Unrestricted)</t>
  </si>
  <si>
    <t>Non Current Investment</t>
  </si>
  <si>
    <t>LONG TERM BORROWINGS</t>
  </si>
  <si>
    <t>Short Term Borrowings</t>
  </si>
  <si>
    <t xml:space="preserve">Net Change </t>
  </si>
  <si>
    <t xml:space="preserve">Allocation of Cash Flow </t>
  </si>
  <si>
    <t>Series C - Compulsorily Convertible Preference Shares</t>
  </si>
  <si>
    <t>5.3 Interest accrued on trade payables</t>
  </si>
  <si>
    <t>Considered Doubtful</t>
  </si>
  <si>
    <t xml:space="preserve">Amount Paid </t>
  </si>
  <si>
    <t xml:space="preserve">Less: Provision for doubtful debts </t>
  </si>
  <si>
    <t xml:space="preserve">Trade Payables  MSME </t>
  </si>
  <si>
    <t xml:space="preserve">Trade Payabeles Other Than MSME </t>
  </si>
  <si>
    <t xml:space="preserve">Other Current Laibilities </t>
  </si>
  <si>
    <t xml:space="preserve">Short Term Provision </t>
  </si>
  <si>
    <t xml:space="preserve">Long Term Advaces As Capital Advances </t>
  </si>
  <si>
    <t>Fixed assets ( Tnagible)</t>
  </si>
  <si>
    <t xml:space="preserve">Fixed Assets Intangible </t>
  </si>
  <si>
    <t xml:space="preserve">Interest Income </t>
  </si>
  <si>
    <t xml:space="preserve">Equity shares </t>
  </si>
  <si>
    <t>102,590  (Previous Year 102,490) Class A Equity Shares of Rs. 10/- each</t>
  </si>
  <si>
    <t xml:space="preserve">Prefrence Shares </t>
  </si>
  <si>
    <t xml:space="preserve">Premium on Shares </t>
  </si>
  <si>
    <t xml:space="preserve">Interest Accrued Not due </t>
  </si>
  <si>
    <t xml:space="preserve">Finance Cost </t>
  </si>
  <si>
    <t xml:space="preserve">Profit &amp; Loss Item </t>
  </si>
  <si>
    <t>Year Ended 31 March 2018</t>
  </si>
  <si>
    <t>Year Eneded 31 March 2016</t>
  </si>
  <si>
    <t>Year Ended 31 March 2019</t>
  </si>
  <si>
    <t xml:space="preserve">Defined Benefit Obligation </t>
  </si>
  <si>
    <t xml:space="preserve">Fair Value of Plan assets </t>
  </si>
  <si>
    <t>Surplus/ ( Deficit)</t>
  </si>
  <si>
    <t>Year Ended 31 March 2017</t>
  </si>
  <si>
    <t>Experience Adjustments *:</t>
  </si>
  <si>
    <t xml:space="preserve">*The details of Experience adjustments have been discloed to the extent of inforation available </t>
  </si>
  <si>
    <t>April 1, 2018</t>
  </si>
  <si>
    <t xml:space="preserve">Cost Allocation for Inevntory </t>
  </si>
  <si>
    <t xml:space="preserve">closing stock </t>
  </si>
  <si>
    <t>Trade payables (advances)</t>
  </si>
  <si>
    <t xml:space="preserve">Gratutiy Expneses </t>
  </si>
  <si>
    <t xml:space="preserve">Consumable Purchase </t>
  </si>
  <si>
    <t xml:space="preserve">9.5 Consumable Purchase </t>
  </si>
  <si>
    <t xml:space="preserve">8.2 Creditors No Longer Payable </t>
  </si>
  <si>
    <t>9.5 Bad debts</t>
  </si>
  <si>
    <t>Bank deposits with more than 12 months maturity held as security against bank overdraft</t>
  </si>
  <si>
    <t>Above inventories value is taken as valued and certified by the management. This information has been relied upon by the auditors.</t>
  </si>
  <si>
    <t xml:space="preserve">Creditors No Longer Payable </t>
  </si>
  <si>
    <t>5.3 Interest accrued and due on borrowings</t>
  </si>
  <si>
    <t>8.2 Net gain on foreign currency translation and transactions</t>
  </si>
  <si>
    <r>
      <rPr>
        <b/>
        <u/>
        <sz val="9"/>
        <rFont val="Calibri"/>
        <family val="2"/>
        <scheme val="minor"/>
      </rPr>
      <t>Short-term Employee Benefits</t>
    </r>
    <r>
      <rPr>
        <sz val="9"/>
        <rFont val="Calibri"/>
        <family val="2"/>
        <scheme val="minor"/>
      </rPr>
      <t xml:space="preserve"> - 
The undiscounted amount of short-term employee benefits expected to be paid in exchange of services rendered by the employees is recognised during the year when the employees render the service.</t>
    </r>
  </si>
  <si>
    <r>
      <rPr>
        <u/>
        <sz val="9"/>
        <rFont val="Calibri"/>
        <family val="2"/>
        <scheme val="minor"/>
      </rPr>
      <t>Defined Contribution Plan</t>
    </r>
    <r>
      <rPr>
        <sz val="9"/>
        <rFont val="Calibri"/>
        <family val="2"/>
        <scheme val="minor"/>
      </rPr>
      <t xml:space="preserve"> - 
Provident Fund: The eligible employees of the Company are entitled to receive benefits under the Provident Fund, a defined contribution plan, in which both employees and the Company make monthly contributions at a specified percentage of the covered employees’ salary. The Company's contribution to Provident Fund is charged to the Statement of Profit &amp; Loss in the year for which contributions are made.</t>
    </r>
  </si>
  <si>
    <r>
      <rPr>
        <u/>
        <sz val="9"/>
        <rFont val="Calibri"/>
        <family val="2"/>
        <scheme val="minor"/>
      </rPr>
      <t>Operating</t>
    </r>
    <r>
      <rPr>
        <sz val="9"/>
        <rFont val="Calibri"/>
        <family val="2"/>
        <scheme val="minor"/>
      </rPr>
      <t xml:space="preserve">: 
Lease of assets under which significant risks and rewards of ownership are effectively retained by the lessor are classified as operating leases. Lease payments under an operating lease are recognised as expense in the Statement of Profit and Loss, on a straight-line basis over the lease term.
</t>
    </r>
    <r>
      <rPr>
        <u/>
        <sz val="9"/>
        <rFont val="Calibri"/>
        <family val="2"/>
        <scheme val="minor"/>
      </rPr>
      <t>Finance</t>
    </r>
    <r>
      <rPr>
        <sz val="9"/>
        <rFont val="Calibri"/>
        <family val="2"/>
        <scheme val="minor"/>
      </rPr>
      <t>: 
Leased assets acquired on which significant risk and reward of ownership are effectively transferred to the Company are capitalised at the lower of the fair value of the leased assets at inception and the present value of minimum lease payments. Lease payments are apportioned between the finance charge and the outstanding liability. Such assets are amortized over the period of lease.</t>
    </r>
  </si>
  <si>
    <t xml:space="preserve">NOTES FORMING PART OF THE STANDALONE FINANCIAL STATEMENTS FOR THE YEAR ENED MARCH 31, 2019 </t>
  </si>
  <si>
    <t>C</t>
  </si>
  <si>
    <t>D</t>
  </si>
  <si>
    <t>e) Long-term loans and advances</t>
  </si>
  <si>
    <t>f) Other non-current assets</t>
  </si>
  <si>
    <t>Shareholders' funds</t>
  </si>
  <si>
    <t xml:space="preserve">             (ii) Total outstanding dues of other than micro  
                   enterprises and small enterprises</t>
  </si>
  <si>
    <t xml:space="preserve">             (i) Total outstanding dues of micro enterprises
                  and small enterprises </t>
  </si>
  <si>
    <t xml:space="preserve">Date: </t>
  </si>
  <si>
    <t>The preparation of the financial statements in conformity with the Indian GAAP requires the Management to make estimates and assumptions considered in the reported amounts of assets and liabilities (including contingent liabilities) and the reported income and expenses during the year. Future results could differ due to these estimates and differences between the actual results and the estimates are recognised in the periods in which the results are known / materialise.</t>
  </si>
  <si>
    <t>At the end of each year, the company reviews the carrying values of assets to determine whether there is any indication that those assets have suffered impairment loss.  If any such indication exists, the recoverable amount of the asset is estimated to determine the extent, if any, of the impairment loss.  Where it is not possible to estimate the recoverable amount of individual asset, the management estimates the recoverable amount of the cash generating unit to which the asset belongs.  
If the recoverable amount of an asset of cash generating unit is estimated to be less than the carrying amount, the carrying amount of the asset or the cash generating unit is reduced to its recoverable amount.  An impairment loss is recognised immediately in the Statement of Profit and Loss.
When an impairment loss subsequently reverses, the carrying amount of the asset of cash generating unit is increased to the revised estimate of a recoverable amount, not exceeding the carrying amount that would have been determined had no impairment loss been recognised for the asset or cash generating unit in prior years.  A reversal of impairment loss is recognised immediately in the Statement of Profit and Loss.</t>
  </si>
  <si>
    <t xml:space="preserve">Revenue from sale of goods is recognized when all the significant risks and rewards of ownership of the goods have been passed to the buyer, usually on delivery of the goods and is net of sales returns. The Company collects goods and service tax on behalf of the government and, therefore, these are not economic benefits flowing to the Company. Hence, they are excluded from revenue. </t>
  </si>
  <si>
    <t>No shares have been alloted for consideration other than cash by the Company in the last 5 years. The Company has not issued bonus shares for the last five years.</t>
  </si>
  <si>
    <t>Optionally Convertible Debentures @ 10% Coupon ( refer note (b) below)</t>
  </si>
  <si>
    <t>Provision for Trans 1 GST</t>
  </si>
  <si>
    <t>Provision for indirect taxes refund not receivable</t>
  </si>
  <si>
    <t>9.5 Provision for indirect taxes refund not receivable</t>
  </si>
  <si>
    <t>Lease Rent</t>
  </si>
  <si>
    <t>9.5 Lease Rent</t>
  </si>
  <si>
    <t>Provision for Tax AY 2014-15</t>
  </si>
  <si>
    <t>Provision for direct taxes refund not receivable</t>
  </si>
  <si>
    <t>9.5 Provision for direct taxes refund not receivable</t>
  </si>
  <si>
    <t>Taxes Paid</t>
  </si>
  <si>
    <t>Cash &amp; Cash Equivalents (closing Balance)</t>
  </si>
  <si>
    <t>Cash &amp; Cash Equivalents (opening Balance)</t>
  </si>
  <si>
    <t>Total allocated cash flows</t>
  </si>
  <si>
    <t>RECONCILIATION</t>
  </si>
  <si>
    <t>Difference (must equal zero)</t>
  </si>
  <si>
    <t>Gratuity Exp</t>
  </si>
  <si>
    <t>Depreciation</t>
  </si>
  <si>
    <t>5.2 TRADE PAYABLES Non msme</t>
  </si>
  <si>
    <t>5.2 TRADE PAYABLES msme</t>
  </si>
  <si>
    <t>Interest on trade payables</t>
  </si>
  <si>
    <t>a) These term loans are for the purpose of vehicles. The term loans carries an interest rate in the range of 9.58% to 11.30% per annum and loan are repayable in monthly instalments of 36 to 60 months. The term loan is secured by hypothecation of vehicles of the Company.</t>
  </si>
  <si>
    <t>Interest accrued on borrowings (debentures)</t>
  </si>
  <si>
    <t>CASH AND BANK BALANCES</t>
  </si>
  <si>
    <t>c) Cash and bank balances</t>
  </si>
  <si>
    <t>CHANGES IN INVENTORIES OF STOCK-IN-TRADE</t>
  </si>
  <si>
    <t>During the previous year ended 31 March, 2018, due to Goods and Services Tax (GST) regime, Excise Duty has been subsumed w.e.f. 01 July, 2017. Hence Excise Duty reported for the year ended 31 March, 2018 is for 3 months i.e. April to June 2017.</t>
  </si>
  <si>
    <t>Tax effect of items constituting deferred tax liabilities</t>
  </si>
  <si>
    <t>Tax effect of items constituting deferred tax assets</t>
  </si>
  <si>
    <t>Provision for compensated absences, gratuity and other employee benefits</t>
  </si>
  <si>
    <t>Provision for doubtful debts / advances</t>
  </si>
  <si>
    <t>On difference between book balance and tax balance of fixed assets</t>
  </si>
  <si>
    <t>Disallowances under Section 40(a)(i), 43B of the Income Tax Act, 1961</t>
  </si>
  <si>
    <t xml:space="preserve">Accounting standard 22 Taxes on Income requires that deferred tax assets should be recognised when it is probable that taxable profits will be available against which the deferred tax asset can be utilised. Where an entity has tax losses, the entity recognises a deferred tax asset only to the extent that the entity has sufficient taxable temporary differences or there is convincing other evidence that sufficient taxable profit will be available.
As there is no convincing evidence at this stage that sufficient taxable profit will be available in the immediate future, no deferred tax asset has been recognised in the absence of virtual certainty. </t>
  </si>
  <si>
    <t>Net Deferred Tax Asset / (liabilities)</t>
  </si>
  <si>
    <t>Unrealised gain on foreign exchange transactions</t>
  </si>
  <si>
    <t>Expenditure incurred in Foreign Currency</t>
  </si>
  <si>
    <t>Euro</t>
  </si>
  <si>
    <t>-Payable</t>
  </si>
  <si>
    <t>Add: Effect of compulsorily convertible preference 
          shares which are dilutive</t>
  </si>
  <si>
    <t>Add: Effect of Optionally Convertible Debentures @ 10% Coupon which are dilutive</t>
  </si>
  <si>
    <t>Add: Interest expense on convertible debentures</t>
  </si>
  <si>
    <t>Profit/(Loss) attributable to equity shareholders (on dilution)</t>
  </si>
  <si>
    <t>Profit/(Loss) after tax for the year</t>
  </si>
  <si>
    <r>
      <rPr>
        <b/>
        <sz val="9"/>
        <color theme="1"/>
        <rFont val="Calibri"/>
        <family val="2"/>
        <scheme val="minor"/>
      </rPr>
      <t>Note:</t>
    </r>
    <r>
      <rPr>
        <sz val="9"/>
        <color theme="1"/>
        <rFont val="Calibri"/>
        <family val="2"/>
        <scheme val="minor"/>
      </rPr>
      <t xml:space="preserve"> The diluted earnings per share has been computed by dividing the Net profit after tax available for Equity shareholders by the weighted average number of equity shares, after giving dilutive effect of the outstanding convertible preference shares and convertible debentures for the respective periods. Since, the effect of the conversion of preference shares and debentures were anti-dilutive, it has been ignored.</t>
    </r>
  </si>
  <si>
    <t>- Basic &amp; Diluted</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</si>
  <si>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</si>
  <si>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</si>
  <si>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</si>
  <si>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 xml:space="preserve">(iii) The amount of interest paid along with the amounts of the payment made to the supplier beyond the appointed day </t>
  </si>
  <si>
    <t>(iv) The amount of interest due and payable for the year</t>
  </si>
  <si>
    <t>(v) The amount of interest accrued and remaining unpaid at the end of the accounting year</t>
  </si>
  <si>
    <t>(vi) The amount of further interest due and payable even in the succeeding year, until such date when the interest dues as above are actually paid</t>
  </si>
  <si>
    <t>Prior Period Lease Rent</t>
  </si>
  <si>
    <t>Prepaid rent</t>
  </si>
  <si>
    <t>Dues to Micro and Small Enterprises have been determined to the extent such parties have been identified on the basis of information collected by the Management. This has been relied upon by the auditors.</t>
  </si>
  <si>
    <t>10.1 PROPERTY, PLANT AND EQUIPMENT</t>
  </si>
  <si>
    <t>10.2 INTANGIBLE ASSETS</t>
  </si>
  <si>
    <t>Investment in National Saving Certificates</t>
  </si>
  <si>
    <t>Secured (Refer note a below)</t>
  </si>
  <si>
    <t>Loans from financial institutions (Refer note b below)</t>
  </si>
  <si>
    <t>Loans and advances from related parties (Refer note c below)</t>
  </si>
  <si>
    <t>Other Loans &amp; Advances (Refer note d below)</t>
  </si>
  <si>
    <t xml:space="preserve">a) Cash credit facility from bank carries an average interest rate 9.05% p.a. The loan is secured by hypothecation of inventories and trade receivables of the Company both present and future. </t>
  </si>
  <si>
    <t>b) The Loan taken from the Financial Institution is guranteed by the Directors of the Company. 
Financial ratios (current ratio, interest coverage ratio and debt/tangible net worth ratio) are not within the prescribed range of financial covenants of loan agreement. The Company is in the process of discussion with the lender and getting waiver for the prescribed covenants.</t>
  </si>
  <si>
    <t>c) The Company has availed an interest free unsecured loan from related party . The loan is repayable on demand.</t>
  </si>
  <si>
    <t>d) During the previous year ended 31 March 2018, the Company had assumed the liability of loan taken from the certain farmers which would be repaid by the Company on behalf of farmers to the Bank against the future purchases to be made by the Company from the farmers.</t>
  </si>
  <si>
    <t>Current maturities of long-term debt ( refer note 5 (a) for security details)</t>
  </si>
  <si>
    <t>Sale of products (Refer note 20.1)</t>
  </si>
  <si>
    <t>Sale of traded goods (Refer note 20.2)</t>
  </si>
  <si>
    <t>Other Operating Revenue (Refer note 20.3)</t>
  </si>
  <si>
    <t>Less :- Excise Duty (Refer note 20.4 below)</t>
  </si>
  <si>
    <t>Contribution to provident and other funds (refer note 33(a))</t>
  </si>
  <si>
    <t>The particulars given above have been identified on the basis of information available with the Company.</t>
  </si>
  <si>
    <t>10.1 &amp; 10.2</t>
  </si>
  <si>
    <t>Gratuity (refer note 33)</t>
  </si>
  <si>
    <t>Disposals/Adjustments during the year *</t>
  </si>
  <si>
    <t>7.4 'Prepaid lease rent</t>
  </si>
  <si>
    <t>On Disposal *</t>
  </si>
  <si>
    <t>Prepaid lease rent (refer note below)</t>
  </si>
  <si>
    <t xml:space="preserve">During the year, Rs 4,030,590 has been regrouped from note 10.1 </t>
  </si>
  <si>
    <t>Raw Material Consumption</t>
  </si>
  <si>
    <t>Year Eneded 31 March 2015</t>
  </si>
  <si>
    <t>Diluted earnings per share (Face value of Rs. 10 each) (Refer note below)</t>
  </si>
  <si>
    <t>Net Cash and cash equivalents (as defined in AS 3 Cash Flow Statements) included in Note 17</t>
  </si>
  <si>
    <t>Summary of significant accounting policies - Note 2</t>
  </si>
  <si>
    <t>Cash and cash equivalents (Refer Note 17)</t>
  </si>
  <si>
    <t>Revenue from other services is recognised as income as and when services are rendered and when no significant uncertainty as to the collectability exists.
Export Incentive benefits by way of duty drawback and under other schemes are recognised as income on the basis of receipt of proof of export.</t>
  </si>
  <si>
    <r>
      <rPr>
        <u/>
        <sz val="9"/>
        <rFont val="Calibri"/>
        <family val="2"/>
        <scheme val="minor"/>
      </rPr>
      <t>Defined Benefit Plan</t>
    </r>
    <r>
      <rPr>
        <sz val="9"/>
        <rFont val="Calibri"/>
        <family val="2"/>
        <scheme val="minor"/>
      </rPr>
      <t xml:space="preserve"> - 
</t>
    </r>
    <r>
      <rPr>
        <u/>
        <sz val="9"/>
        <rFont val="Calibri"/>
        <family val="2"/>
        <scheme val="minor"/>
      </rPr>
      <t>Gratuity:</t>
    </r>
    <r>
      <rPr>
        <sz val="9"/>
        <rFont val="Calibri"/>
        <family val="2"/>
        <scheme val="minor"/>
      </rPr>
      <t xml:space="preserve"> 
The Company has an obligation towards Gratuity under the Payment of Gratuity Act, a defined benefit retirement plan covering eligible employees. The plan provides for a lump sum payment to vested employees at retirement, death while in employment or on termination of employment of an amount equivalent to 15 days salary payable for each completed year of service. Vesting occurs upon completion of five years of service. The Company accounts for the liability for gratuity benefits payable in future based on an independent actuarial valuation on Project Unit Credit Method.
</t>
    </r>
    <r>
      <rPr>
        <u/>
        <sz val="9"/>
        <rFont val="Calibri"/>
        <family val="2"/>
        <scheme val="minor"/>
      </rPr>
      <t>Compensated Absence:</t>
    </r>
    <r>
      <rPr>
        <sz val="9"/>
        <rFont val="Calibri"/>
        <family val="2"/>
        <scheme val="minor"/>
      </rPr>
      <t xml:space="preserve">
The Company does not have any leave policy. In the absence of which, no amount is been accrued as on March 31, 2019. Leaves are approved as and when requested, on case to case basis.</t>
    </r>
  </si>
  <si>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</si>
  <si>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Creditors no longer payable written back</t>
  </si>
  <si>
    <t>Borrowings</t>
  </si>
  <si>
    <t>Other borrowing cost</t>
  </si>
  <si>
    <t>9.4 Other borrowing cost</t>
  </si>
  <si>
    <t>9.4 Interest expense on borrowings</t>
  </si>
  <si>
    <t>9.4 Interest expense on trade payables</t>
  </si>
  <si>
    <t>Interest expense on:</t>
  </si>
  <si>
    <t xml:space="preserve">   (i) Borrowings</t>
  </si>
  <si>
    <t xml:space="preserve">   (i) Trade payables</t>
  </si>
  <si>
    <t>Payments to auditors (Refer note 27.1)</t>
  </si>
  <si>
    <t>Net loss on foreign currency translation and transactions</t>
  </si>
  <si>
    <t>Earnings in Foreign Currency on FOB basis</t>
  </si>
  <si>
    <t>Experience Adjustments on Plan Liabilities - Loss/(Gain)</t>
  </si>
  <si>
    <t>Experience Adjustments on Plan Liabilities - Gain/( Loss )</t>
  </si>
  <si>
    <t>INTEREST IN JOINT VENTURES</t>
  </si>
  <si>
    <t>The Group has interests in the following joint ventures - Jointly controlled entities (JCE):</t>
  </si>
  <si>
    <t>Name of joint venture and country of incorporation</t>
  </si>
  <si>
    <t>Contingent liabilities</t>
  </si>
  <si>
    <r>
      <rPr>
        <b/>
        <sz val="10.5"/>
        <color theme="1"/>
        <rFont val="Calibri"/>
        <family val="2"/>
        <scheme val="minor"/>
      </rPr>
      <t xml:space="preserve">Note: </t>
    </r>
    <r>
      <rPr>
        <sz val="10.5"/>
        <color theme="1"/>
        <rFont val="Calibri"/>
        <family val="2"/>
        <scheme val="minor"/>
      </rPr>
      <t>Figures in brackets relate to the previous year.</t>
    </r>
  </si>
  <si>
    <t>(50)</t>
  </si>
  <si>
    <t>% of interest/ownership</t>
  </si>
  <si>
    <t>Amount of interest based on accounts for the year ended March 31, 2019</t>
  </si>
  <si>
    <t>Liabilities</t>
  </si>
  <si>
    <t>Expenditure</t>
  </si>
  <si>
    <t>Capital Commitments</t>
  </si>
  <si>
    <t>* During the year, the company has analysed the nature of buildings shown under fixed assets. These are prepaid rentals for use of shops in APMC market and hence have been regrouped to prepaid lease rent during the current year (Refer note 18)</t>
  </si>
  <si>
    <t>Purchase of traded goods (potatoes)</t>
  </si>
  <si>
    <t>Raw Material</t>
  </si>
  <si>
    <t>Cost of raw materials  and traded goods have been computed to include all cost of purchases, cost of conversion, if any, and other cost incurred in bringing the inventories to their present location and conditions. Cost of raw materials is determined on FIFO basis and cost of traded goods is determined at actual on identified lot basis.</t>
  </si>
  <si>
    <t xml:space="preserve">unrealized Foreign / Exchange </t>
  </si>
  <si>
    <t>Investments written off</t>
  </si>
  <si>
    <t>9.5 Investments written off</t>
  </si>
  <si>
    <t>Inveestments written off</t>
  </si>
  <si>
    <t>Proceeds from long term borrowings</t>
  </si>
  <si>
    <t>Repayment of long term borrowings</t>
  </si>
  <si>
    <t xml:space="preserve">Gratutiy Expenses </t>
  </si>
  <si>
    <t>Acquistion of Property, Plant and Equipment (including capital work in progress and capital advances) - Tangible</t>
  </si>
  <si>
    <t>Acquistion of Property, Plant and Equipment (including capital work in progress and capital advances) - Intangible</t>
  </si>
  <si>
    <t>Lease Rentals</t>
  </si>
  <si>
    <t>Acquistion of Intangible Assets</t>
  </si>
  <si>
    <t>Acquistion of Property, Plant and Equipment</t>
  </si>
  <si>
    <t>Proceeds from issue of equity shares in the form of premium</t>
  </si>
  <si>
    <t>Proceeds from issue of preference shares in the form of premium</t>
  </si>
  <si>
    <t>Proceeds in form of Premium  - eq shares</t>
  </si>
  <si>
    <t>Proceeds in form of Premium  - pref shares</t>
  </si>
  <si>
    <t>Effect of Prepaid &amp; Lease Rent</t>
  </si>
  <si>
    <t>Effect of lease rent</t>
  </si>
  <si>
    <t>Repayment of short term borrowings</t>
  </si>
  <si>
    <t>Effect of exchange differences on restatement of foreign currency cash and cash equivalents</t>
  </si>
  <si>
    <r>
      <rPr>
        <b/>
        <sz val="10"/>
        <color theme="1"/>
        <rFont val="Calibri"/>
        <family val="2"/>
        <scheme val="minor"/>
      </rPr>
      <t xml:space="preserve">Equity shares
</t>
    </r>
    <r>
      <rPr>
        <sz val="10"/>
        <color theme="1"/>
        <rFont val="Calibri"/>
        <family val="2"/>
        <scheme val="minor"/>
      </rPr>
      <t xml:space="preserve">The Company has two classes (class A and class B) of equity shares, having  par value of Rs. 10 each. Each class of equity shareholder is eligible for one vote per share. Each class of equity shareholder is entitled for such amount of dividend per share as declared by shareholders at General Meeting. Shareholders of class B equity shares are having preferential dividend right, not exceeding 0.001%.
In the event of liquidation of the Company, the holders of the equity shares will be entitled to receive any of the remaining assets of the Company, after distribution to all other parties concerned. The distribution will be in proportion to number of equity shares held by the shareholders. 
</t>
    </r>
    <r>
      <rPr>
        <b/>
        <sz val="10"/>
        <color theme="1"/>
        <rFont val="Calibri"/>
        <family val="2"/>
        <scheme val="minor"/>
      </rPr>
      <t xml:space="preserve">Preference shares
</t>
    </r>
    <r>
      <rPr>
        <sz val="10"/>
        <color theme="1"/>
        <rFont val="Calibri"/>
        <family val="2"/>
        <scheme val="minor"/>
      </rPr>
      <t>The Company has three classes (series A , series B, series C) of preference shares, having par value of Rs. 10 each. Each class of preference shares shall be participating, compulsorily convertible in to one equity share of Rs. 10 each and non-cumulative preference shares. These preference shares shall rank senior to all other securities of the Company. All classes of preference shares bear a non-cumulative coupon rate of 0.01% per annum. In the event of liquidation of the Company before conversion , the holders of either class of Preference Shares will have priority over Equity Shares in the repayment of capital.
The date of conversion of Class A preference shares for 26,600 shares and 39,850 shares is August 22, 2031 and July 9, 2030 respectively.
The date of conversion of Class B preference shares for 51,137 shares and 34,058 shares is October 1, 2025 and August 22, 2025 respectively.
The date of conversion of Class C preference shares for 11,955 shares is April 12, 2028.</t>
    </r>
  </si>
  <si>
    <t>b) The Company has issued Optional Convertible Debentures  4,97,072 at  coupon rate of 10%  to SIDBI of Rs 100 each amounting Rs 4,97,07,200 . The Company may redeem the debentures on or after October 1, 2019 but prior to March 31, 2021.  Investor can convert debentures into Equity shares only after 31 May 2021 if same is not being repaid at valution of lastest round of fund infusion in company.</t>
  </si>
  <si>
    <t>During the current year the Company has continued to incur losses and as at the year end it’s net-worth is substantially eroded with the accumulated losses aggregating to Rs 301,489,968. However, considering future business plans of the Company, and the turnaround strategy adopted, in the opinion of the management, the Company will be able to generate profits in the future in excess of its accumulated losses and continue to operate as a going concern.
The Company has incurred loss of Rs 12. during the year ended March 31 2019. These factors raise substantial doubt whether the Company will continue to operate as a going concern. However, the Company has a positive net worth of Rs  considering the continued financial support from the shareholders of the Company and the future business plans of the Company, the management is of the opinion that the Company will continue to operate uninterruptedly discharging all its liabilities in the course of its business. Accordingly, these Financial statements have been prepared in accordance with the principles of going concern.</t>
  </si>
  <si>
    <t>The Company has incurred loss of Rs 12,852,785 during the year ended March 31, 2019. This factor raise substantial doubt whether the Company will continue to operate as a going concern. However, the Company has a positive net worth of Rs 34,836,038 and considering the continued financial support from the shareholders of the Company and the future business plans of the Company, the management is of the opinion that the Company will continue to operate uninterruptedly discharging all its liabilities in the course of its business. Accordingly, these Financial statements have been prepared in accordance with the principles of going concern.</t>
  </si>
  <si>
    <t>Execart Pvt Ltd</t>
  </si>
  <si>
    <t xml:space="preserve">For </t>
  </si>
  <si>
    <t xml:space="preserve">Place: </t>
  </si>
  <si>
    <t>(DIN No - )</t>
  </si>
  <si>
    <t>Execart Pvt Ltd ("the Company") was incorporated on XX under Companies Act, 2013. The Company is primarily engaged in the business of xxx</t>
  </si>
  <si>
    <t>X</t>
  </si>
  <si>
    <t>Y</t>
  </si>
  <si>
    <t xml:space="preserve">    fully paid up in XYZ pvt ltd</t>
  </si>
  <si>
    <t xml:space="preserve">    investment in ABC Pvt. Ltd</t>
  </si>
  <si>
    <t xml:space="preserve"> Director</t>
  </si>
  <si>
    <t>Mr. A</t>
  </si>
  <si>
    <t>Mr. B</t>
  </si>
  <si>
    <t>Mr. C</t>
  </si>
  <si>
    <t>- XYZ Pvt Ltd</t>
  </si>
  <si>
    <t>- ABC Pvt Ltd</t>
  </si>
  <si>
    <t>- A Pvt Ltd</t>
  </si>
  <si>
    <t>- Long pvt td</t>
  </si>
  <si>
    <t>-TV Pvt Ltd</t>
  </si>
  <si>
    <t>- Mr. A - Managing director</t>
  </si>
  <si>
    <t>- Mr. B - Director</t>
  </si>
  <si>
    <t>- Mr. C - Director</t>
  </si>
  <si>
    <t xml:space="preserve">- Ms. D </t>
  </si>
  <si>
    <t>- Ms. E</t>
  </si>
  <si>
    <t>- Mr. F</t>
  </si>
  <si>
    <t>XYZ Private Limited, India</t>
  </si>
  <si>
    <t>ABC Pvt Ltd</t>
  </si>
  <si>
    <t>A Limited</t>
  </si>
  <si>
    <t>Long Limited</t>
  </si>
  <si>
    <t>TV Private Limited</t>
  </si>
  <si>
    <t>Mr. D</t>
  </si>
  <si>
    <t>Mrs. E</t>
  </si>
  <si>
    <r>
      <t xml:space="preserve">XYZ Private Limited </t>
    </r>
    <r>
      <rPr>
        <sz val="10.5"/>
        <color rgb="FFFF0000"/>
        <rFont val="Calibri"/>
        <family val="2"/>
        <scheme val="minor"/>
      </rPr>
      <t>(audited)</t>
    </r>
  </si>
  <si>
    <t>6.2 XYZ Pvt Ltd</t>
  </si>
  <si>
    <t>6.2 Investment in ABC Pvt. Ltd</t>
  </si>
  <si>
    <t>ING VYSYA C/A 688011009542E</t>
  </si>
  <si>
    <t xml:space="preserve">CIN: </t>
  </si>
  <si>
    <t>Execrt Pvt Ltd</t>
  </si>
  <si>
    <t>XXXXX</t>
  </si>
  <si>
    <t>Axis Bank Bengaluru XX</t>
  </si>
  <si>
    <t>Axis Bank Chakan Br, CA XX</t>
  </si>
  <si>
    <t>Axis Bank Euro XX</t>
  </si>
  <si>
    <t>AXIS BANK LTD XX</t>
  </si>
  <si>
    <t>Bank of Baroda, CA XX</t>
  </si>
  <si>
    <t>Bank of India, Vafgaon Br, XX</t>
  </si>
  <si>
    <t>FD No XX  WITH KOTAK</t>
  </si>
  <si>
    <t>FDR - AXIS BANK #XX</t>
  </si>
  <si>
    <t>FDR - AXIS BANK XX</t>
  </si>
  <si>
    <t>ING VYSYA C/A XX</t>
  </si>
  <si>
    <t>KOTAK BANK LTD XX</t>
  </si>
  <si>
    <t>Kotak Mahindra Bank Ltd A/c No. XX</t>
  </si>
  <si>
    <t>Kotak Mahindra Prime Ltd Vehicle Loan A/c No XX</t>
  </si>
  <si>
    <t xml:space="preserve">Axis Bank XX USD </t>
  </si>
  <si>
    <t>Axis Bank A/C XXE</t>
  </si>
  <si>
    <t>AXIS BANK CAR LOAN A/C  XX</t>
  </si>
  <si>
    <t>AXIS BANK CAR LOAN A/C XX</t>
  </si>
  <si>
    <t>Axis Bank, Chakan Br., CC A/c XX</t>
  </si>
  <si>
    <t>AXIS BANK WAGON R LOAN A/CXX</t>
  </si>
  <si>
    <t>AXIS BANK WAGON R LOAN A/C XX</t>
  </si>
  <si>
    <t>Kotak Bank  FD XX</t>
  </si>
  <si>
    <t>Bank of India, Vafgaon Br, XX E</t>
  </si>
  <si>
    <t>Axis Bank BengaluruXX</t>
  </si>
  <si>
    <t>Bank of India, Vafgaon Br, XXE</t>
  </si>
  <si>
    <t>FD No XX WITH KOTAK</t>
  </si>
  <si>
    <t>Execkart Pvt Ltd</t>
  </si>
  <si>
    <t>Purpose</t>
  </si>
  <si>
    <t>Sheet - Master Sheet</t>
  </si>
  <si>
    <t>1. Take an extract of the trial balance of your company and paste all the line items in the sheet master sheet</t>
  </si>
  <si>
    <t>2. Then define the grouping and sub grouping into the respective categories by referring to the master sheet that has been already grouped in this report</t>
  </si>
  <si>
    <t>Sheet - TB 18-19 HO</t>
  </si>
  <si>
    <t>1. After the groupings are defined in the master sheet paste the TB in the sheet TB18-19 HO Along with the amounts</t>
  </si>
  <si>
    <t>2. In the Final adjustment column enter the final amout that will be taken in balance sheet after any adjustments are to be done</t>
  </si>
  <si>
    <t>3. Copy the grouping and sub grouping as defined by you in the master sheet</t>
  </si>
  <si>
    <t xml:space="preserve">3. After making all the adjustments make sure the total of trial balance netting of debit and credit should be '0' (Zero) </t>
  </si>
  <si>
    <t>4. Once all the details have been correctly entered the data will automatically be reflected in the notes and balance sheet or profit and loss</t>
  </si>
  <si>
    <t>5. Check all the data that has been shown is correctly reflected or not, if not make the necessary changes to display the data correctly</t>
  </si>
  <si>
    <t>Sheet - FA 18-19</t>
  </si>
  <si>
    <t>1. This sheet contains the details of the fixed assets (tangible &amp; Intangible) held by the company</t>
  </si>
  <si>
    <t>2. The schedule can be made after entering the relevant details as required in the table</t>
  </si>
  <si>
    <t>3. If you don’t have any workings for fixed assets you can check out the 'Fixed Asset register' listed on our website which will help you prepare the relevant schedule of fixed assets</t>
  </si>
  <si>
    <t>General Instructions</t>
  </si>
  <si>
    <t>1. Once all the above process is correctly followed make sure the balance sheet is tallied and profit and loss is as required by you</t>
  </si>
  <si>
    <t>2. After the balance sheet and P&amp;L are prepapred, make sure you check all the notes and edit them as per your requirements and details of your company</t>
  </si>
  <si>
    <t>3. Kindly make sure you go through each and every note and edit them as per details of your company</t>
  </si>
  <si>
    <t>4. You can rename the sheets and other heading as required by you</t>
  </si>
  <si>
    <t>XXX ENGG</t>
  </si>
  <si>
    <t>Row Labels</t>
  </si>
  <si>
    <t>#N/A</t>
  </si>
  <si>
    <t>(blank)</t>
  </si>
  <si>
    <t>3. You can Refer the list of grouping in Sheet grouping</t>
  </si>
  <si>
    <t>4. You can Refer the list of sub grouping in Sheet sub grouping</t>
  </si>
  <si>
    <t>5. If any new line item is added make sure it is added in the master sheet too</t>
  </si>
  <si>
    <t>By Execkart.com</t>
  </si>
  <si>
    <t>Standalone Financials</t>
  </si>
  <si>
    <t>1. These set of financial statements have been prepared in accordance with the schedule 3 of the Companies Act, 2013</t>
  </si>
  <si>
    <t>2. It will help to you design your financials in a proper manner and also complying with the disclousres as required in the schedule 3</t>
  </si>
  <si>
    <t xml:space="preserve">3. However these finacials have been prepared by keeping in mind the requirements of an unlisted company </t>
  </si>
  <si>
    <t>1. All the net changes will be calculated automatically in row 4 Net Change</t>
  </si>
  <si>
    <t>2. After the netchange have been calculated make the adjustment in the relevant line item in the statement as per column A</t>
  </si>
  <si>
    <t>3. After all the adjustment are done the amount will be reflected in the CFS statement make sure this tallies with the cash balance as in balance sheet</t>
  </si>
  <si>
    <t>Sheet -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</si>
</sst>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_(* #,##0_);_(* \(#,##0\);_(* &quot;-&quot;_);_(@_)"/>
    <numFmt numFmtId="165" formatCode="_(* #,##0.00_);_(* \(#,##0.00\);_(* &quot;-&quot;??_);_(@_)"/>
    <numFmt numFmtId="166" formatCode="_-* #,##0.00_-;\-* #,##0.00_-;_-* &quot;-&quot;??_-;_-@_-"/>
    <numFmt numFmtId="167" formatCode="_(* #,##0_);_(* \(#,##0\);_(* &quot;-&quot;??_);_(@_)"/>
    <numFmt numFmtId="168" formatCode="dd\ mmmm\ yyyy"/>
    <numFmt numFmtId="169" formatCode="_(* #,##0.00_);_(* \(#,##0.00\);_(* &quot;-&quot;_);_(@_)"/>
    <numFmt numFmtId="170" formatCode="_(* #,##0.00_);_(* \(#,##0.00\);_(* \-??_);_(@_)"/>
    <numFmt numFmtId="171" formatCode="_(* #,##0.0_);_(* \(#,##0.0\);_(* &quot;-&quot;??_);_(@_)"/>
    <numFmt numFmtId="172" formatCode="[$-809]d\ mmmm\ yyyy;@"/>
    <numFmt numFmtId="173" formatCode="[$-F800]dddd\,\ mmmm\ dd\,\ yyyy"/>
    <numFmt numFmtId="174" formatCode="#,##0_ ;\(#,##0\)\ "/>
    <numFmt numFmtId="175" formatCode="\(#,##0\)"/>
    <numFmt numFmtId="176" formatCode="[$-409]mmmm\ d\,\ yyyy;@"/>
    <numFmt numFmtId="177" formatCode="&quot;&quot;0.00"/>
    <numFmt numFmtId="178" formatCode="&quot;&quot;0"/>
    <numFmt numFmtId="179" formatCode="&quot;&quot;0.00&quot; Cr&quot;"/>
    <numFmt numFmtId="180" formatCode="0.0"/>
    <numFmt numFmtId="181" formatCode="0.00000000"/>
    <numFmt numFmtId="182" formatCode="_(\ #,##0.00_);\(\ #,##0.00\);_(* &quot;-&quot;_)"/>
    <numFmt numFmtId="183" formatCode="* #,##0_);* \(#,##0\);&quot;-&quot;??_);@"/>
    <numFmt numFmtId="184" formatCode="0_);\(0\)"/>
  </numFmts>
  <fonts count="6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Calibri"/>
      <family val="2"/>
      <scheme val="minor"/>
    </font>
    <font>
      <sz val="10"/>
      <color theme="1"/>
      <name val="Calibri"/>
      <family val="2"/>
      <scheme val="minor"/>
    </font>
    <font>
      <b/>
      <sz val="10"/>
      <color theme="1"/>
      <name val="Calibri"/>
      <family val="2"/>
      <scheme val="minor"/>
    </font>
    <font>
      <b/>
      <sz val="10"/>
      <color indexed="8"/>
      <name val="Calibri"/>
      <family val="2"/>
      <scheme val="minor"/>
    </font>
    <font>
      <sz val="10"/>
      <color indexed="8"/>
      <name val="Calibri"/>
      <family val="2"/>
      <scheme val="minor"/>
    </font>
    <font>
      <sz val="10"/>
      <name val="Calibri"/>
      <family val="2"/>
      <scheme val="minor"/>
    </font>
    <font>
      <sz val="10"/>
      <color theme="1"/>
      <name val="Arial"/>
      <family val="2"/>
    </font>
    <font>
      <sz val="10"/>
      <color indexed="8"/>
      <name val="Arial"/>
      <family val="2"/>
    </font>
    <font>
      <sz val="11"/>
      <color indexed="8"/>
      <name val="Calibri"/>
      <family val="2"/>
    </font>
    <font>
      <sz val="10"/>
      <name val="Courier 10cpi"/>
    </font>
    <font>
      <sz val="8"/>
      <color theme="1"/>
      <name val="Century Gothic"/>
      <family val="2"/>
    </font>
    <font>
      <sz val="12"/>
      <name val="Times New Roman"/>
      <family val="1"/>
    </font>
    <font>
      <b/>
      <sz val="10"/>
      <color theme="0"/>
      <name val="Calibri"/>
      <family val="2"/>
      <scheme val="minor"/>
    </font>
    <font>
      <sz val="10"/>
      <color theme="0"/>
      <name val="Calibri"/>
      <family val="2"/>
      <scheme val="minor"/>
    </font>
    <font>
      <sz val="10"/>
      <color rgb="FFFF0000"/>
      <name val="Calibri"/>
      <family val="2"/>
      <scheme val="minor"/>
    </font>
    <font>
      <sz val="10.5"/>
      <color theme="1"/>
      <name val="Calibri"/>
      <family val="2"/>
      <scheme val="minor"/>
    </font>
    <font>
      <sz val="9"/>
      <color theme="1"/>
      <name val="Arial"/>
      <family val="2"/>
    </font>
    <font>
      <b/>
      <sz val="9"/>
      <color theme="1"/>
      <name val="Arial"/>
      <family val="2"/>
    </font>
    <font>
      <b/>
      <i/>
      <sz val="9"/>
      <color theme="1"/>
      <name val="Arial"/>
      <family val="2"/>
    </font>
    <font>
      <b/>
      <sz val="12"/>
      <color theme="1"/>
      <name val="Arial"/>
      <family val="2"/>
    </font>
    <font>
      <u/>
      <sz val="11"/>
      <color theme="10"/>
      <name val="Calibri"/>
      <family val="2"/>
    </font>
    <font>
      <sz val="10"/>
      <color indexed="9"/>
      <name val="Calibri"/>
      <family val="2"/>
      <scheme val="minor"/>
    </font>
    <font>
      <b/>
      <u/>
      <sz val="10"/>
      <color theme="1"/>
      <name val="Calibri"/>
      <family val="2"/>
      <scheme val="minor"/>
    </font>
    <font>
      <u/>
      <sz val="10"/>
      <color theme="1"/>
      <name val="Calibri"/>
      <family val="2"/>
      <scheme val="minor"/>
    </font>
    <font>
      <sz val="10"/>
      <color rgb="FF0000FF"/>
      <name val="Calibri"/>
      <family val="2"/>
      <scheme val="minor"/>
    </font>
    <font>
      <b/>
      <u/>
      <sz val="10"/>
      <name val="Calibri"/>
      <family val="2"/>
      <scheme val="minor"/>
    </font>
    <font>
      <sz val="9"/>
      <color indexed="81"/>
      <name val="Tahoma"/>
      <family val="2"/>
    </font>
    <font>
      <b/>
      <sz val="9"/>
      <color indexed="81"/>
      <name val="Tahoma"/>
      <family val="2"/>
    </font>
    <font>
      <b/>
      <sz val="10.5"/>
      <color theme="1"/>
      <name val="Calibri"/>
      <family val="2"/>
      <scheme val="minor"/>
    </font>
    <font>
      <b/>
      <sz val="10"/>
      <name val="Calibri"/>
      <family val="2"/>
    </font>
    <font>
      <sz val="10"/>
      <name val="Times New Roman"/>
      <family val="1"/>
    </font>
    <font>
      <b/>
      <sz val="10"/>
      <color indexed="12"/>
      <name val="Calibri"/>
      <family val="2"/>
    </font>
    <font>
      <b/>
      <sz val="9"/>
      <color theme="1"/>
      <name val="Calibri"/>
      <family val="2"/>
      <scheme val="minor"/>
    </font>
    <font>
      <b/>
      <sz val="9"/>
      <name val="Calibri"/>
      <family val="2"/>
      <scheme val="minor"/>
    </font>
    <font>
      <sz val="9"/>
      <name val="Calibri"/>
      <family val="2"/>
      <scheme val="minor"/>
    </font>
    <font>
      <b/>
      <sz val="9"/>
      <color indexed="8"/>
      <name val="Verdana"/>
      <family val="2"/>
    </font>
    <font>
      <sz val="9"/>
      <color indexed="8"/>
      <name val="Verdana"/>
      <family val="2"/>
    </font>
    <font>
      <b/>
      <u/>
      <sz val="9"/>
      <name val="Calibri"/>
      <family val="2"/>
      <scheme val="minor"/>
    </font>
    <font>
      <u/>
      <sz val="9"/>
      <name val="Calibri"/>
      <family val="2"/>
      <scheme val="minor"/>
    </font>
    <font>
      <b/>
      <sz val="9"/>
      <color indexed="8"/>
      <name val="Calibri"/>
      <family val="2"/>
      <scheme val="minor"/>
    </font>
    <font>
      <sz val="9"/>
      <color theme="1"/>
      <name val="Calibri"/>
      <family val="2"/>
      <scheme val="minor"/>
    </font>
    <font>
      <sz val="9"/>
      <color indexed="8"/>
      <name val="Calibri"/>
      <family val="2"/>
      <scheme val="minor"/>
    </font>
    <font>
      <b/>
      <i/>
      <sz val="9"/>
      <color theme="1"/>
      <name val="Calibri"/>
      <family val="2"/>
      <scheme val="minor"/>
    </font>
    <font>
      <i/>
      <sz val="9"/>
      <name val="Calibri"/>
      <family val="2"/>
      <scheme val="minor"/>
    </font>
    <font>
      <sz val="10"/>
      <name val="Calibri"/>
      <family val="2"/>
    </font>
    <font>
      <sz val="10"/>
      <name val="Courier"/>
      <family val="3"/>
    </font>
    <font>
      <u/>
      <sz val="9"/>
      <color theme="1"/>
      <name val="Calibri"/>
      <family val="2"/>
      <scheme val="minor"/>
    </font>
    <font>
      <i/>
      <sz val="9"/>
      <color theme="1"/>
      <name val="Calibri"/>
      <family val="2"/>
      <scheme val="minor"/>
    </font>
    <font>
      <sz val="10.5"/>
      <color rgb="FFFF0000"/>
      <name val="Calibri"/>
      <family val="2"/>
      <scheme val="minor"/>
    </font>
    <font>
      <sz val="11"/>
      <color theme="1"/>
      <name val="Times New Roman"/>
      <family val="1"/>
    </font>
    <font>
      <sz val="9"/>
      <color theme="1"/>
      <name val="Times New Roman"/>
      <family val="1"/>
    </font>
    <font>
      <b/>
      <sz val="10"/>
      <name val="Times New Roman"/>
      <family val="1"/>
    </font>
    <font>
      <sz val="10"/>
      <color theme="1"/>
      <name val="Times New Roman"/>
      <family val="1"/>
    </font>
    <font>
      <sz val="10"/>
      <color indexed="8"/>
      <name val="Times New Roman"/>
      <family val="1"/>
    </font>
    <font>
      <b/>
      <sz val="10"/>
      <color theme="1"/>
      <name val="Times New Roman"/>
      <family val="1"/>
    </font>
    <font>
      <b/>
      <sz val="20"/>
      <name val="Times New Roman"/>
      <family val="1"/>
    </font>
    <font>
      <b/>
      <sz val="11"/>
      <color theme="1"/>
      <name val="Times New Roman"/>
      <family val="1"/>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medium">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double">
        <color theme="4"/>
      </top>
      <bottom style="thin">
        <color theme="4" tint="0.39997558519241921"/>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right/>
      <top style="thin">
        <color auto="1"/>
      </top>
      <bottom style="double">
        <color auto="1"/>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3">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applyFont="0" applyFill="0" applyBorder="0" applyAlignment="0" applyProtection="0"/>
    <xf numFmtId="0" fontId="3" fillId="0" borderId="0"/>
    <xf numFmtId="164" fontId="10"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70" fontId="11" fillId="0" borderId="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6" fontId="3" fillId="0" borderId="0" applyFont="0" applyFill="0" applyBorder="0" applyAlignment="0" applyProtection="0"/>
    <xf numFmtId="165" fontId="13" fillId="0" borderId="0" applyFont="0" applyFill="0" applyBorder="0" applyAlignment="0" applyProtection="0"/>
    <xf numFmtId="0" fontId="3" fillId="0" borderId="0"/>
    <xf numFmtId="0" fontId="14" fillId="0" borderId="0"/>
    <xf numFmtId="0" fontId="15" fillId="0" borderId="0"/>
    <xf numFmtId="0" fontId="3" fillId="0" borderId="0"/>
    <xf numFmtId="0" fontId="1" fillId="0" borderId="0"/>
    <xf numFmtId="0" fontId="3" fillId="0" borderId="0"/>
    <xf numFmtId="0" fontId="3" fillId="0" borderId="0"/>
    <xf numFmtId="0" fontId="10" fillId="0" borderId="0"/>
    <xf numFmtId="0" fontId="10" fillId="0" borderId="0"/>
    <xf numFmtId="0" fontId="3" fillId="0" borderId="0"/>
    <xf numFmtId="0" fontId="3"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4" fillId="0" borderId="0" applyNumberFormat="0" applyFill="0" applyBorder="0" applyAlignment="0" applyProtection="0">
      <alignment vertical="top"/>
      <protection locked="0"/>
    </xf>
    <xf numFmtId="0" fontId="1" fillId="0" borderId="0"/>
    <xf numFmtId="0" fontId="3" fillId="0" borderId="0"/>
    <xf numFmtId="0" fontId="3" fillId="0" borderId="0"/>
    <xf numFmtId="165" fontId="3" fillId="0" borderId="0" applyFont="0" applyFill="0" applyBorder="0" applyAlignment="0" applyProtection="0"/>
    <xf numFmtId="182" fontId="34" fillId="0" borderId="0" applyFill="0" applyBorder="0" applyProtection="0"/>
    <xf numFmtId="184" fontId="34" fillId="0" borderId="0" applyFill="0" applyBorder="0" applyProtection="0"/>
    <xf numFmtId="165" fontId="1" fillId="0" borderId="0" applyFont="0" applyFill="0" applyBorder="0" applyAlignment="0" applyProtection="0"/>
    <xf numFmtId="182" fontId="34" fillId="0" borderId="32" applyFill="0" applyProtection="0"/>
    <xf numFmtId="0" fontId="49" fillId="0" borderId="0"/>
    <xf numFmtId="184" fontId="34" fillId="0" borderId="0" applyFill="0" applyBorder="0" applyProtection="0"/>
  </cellStyleXfs>
  <cellXfs count="1101">
    <xf numFmtId="0" fontId="0" fillId="0" borderId="0" xfId="0"/>
    <xf numFmtId="2" fontId="4" fillId="0" borderId="0" xfId="4" applyNumberFormat="1" applyFont="1" applyFill="1" applyAlignment="1">
      <alignment horizontal="left" vertical="center"/>
    </xf>
    <xf numFmtId="0" fontId="6" fillId="0" borderId="0" xfId="0" applyFont="1" applyFill="1"/>
    <xf numFmtId="0" fontId="6" fillId="0" borderId="0" xfId="0" applyFont="1" applyFill="1" applyAlignment="1">
      <alignment horizontal="right"/>
    </xf>
    <xf numFmtId="167" fontId="7" fillId="0" borderId="7" xfId="6" applyNumberFormat="1" applyFont="1" applyFill="1" applyBorder="1" applyAlignment="1" applyProtection="1">
      <alignment horizontal="center" vertical="center"/>
    </xf>
    <xf numFmtId="164" fontId="7" fillId="0" borderId="8" xfId="6" quotePrefix="1" applyNumberFormat="1" applyFont="1" applyFill="1" applyBorder="1" applyAlignment="1" applyProtection="1">
      <alignment horizontal="center" vertical="center" wrapText="1"/>
    </xf>
    <xf numFmtId="164" fontId="7" fillId="0" borderId="7" xfId="6" quotePrefix="1" applyNumberFormat="1" applyFont="1" applyFill="1" applyBorder="1" applyAlignment="1" applyProtection="1">
      <alignment horizontal="center" vertical="center" wrapText="1"/>
    </xf>
    <xf numFmtId="167" fontId="8" fillId="0" borderId="6" xfId="6" applyNumberFormat="1" applyFont="1" applyFill="1" applyBorder="1" applyAlignment="1" applyProtection="1">
      <alignment vertical="center"/>
    </xf>
    <xf numFmtId="164" fontId="5" fillId="0" borderId="6" xfId="0" applyNumberFormat="1" applyFont="1" applyFill="1" applyBorder="1"/>
    <xf numFmtId="167" fontId="7" fillId="0" borderId="9" xfId="6" applyNumberFormat="1" applyFont="1" applyFill="1" applyBorder="1" applyAlignment="1" applyProtection="1">
      <alignment vertical="center"/>
    </xf>
    <xf numFmtId="164" fontId="5" fillId="0" borderId="9" xfId="0" applyNumberFormat="1" applyFont="1" applyFill="1" applyBorder="1"/>
    <xf numFmtId="0" fontId="5" fillId="0" borderId="9" xfId="0" applyFont="1" applyFill="1" applyBorder="1"/>
    <xf numFmtId="167" fontId="8" fillId="0" borderId="9" xfId="6" applyNumberFormat="1" applyFont="1" applyFill="1" applyBorder="1" applyAlignment="1" applyProtection="1">
      <alignment vertical="center"/>
    </xf>
    <xf numFmtId="164" fontId="5" fillId="0" borderId="9" xfId="2" applyNumberFormat="1" applyFont="1" applyFill="1" applyBorder="1"/>
    <xf numFmtId="167" fontId="5" fillId="0" borderId="9" xfId="1" applyNumberFormat="1" applyFont="1" applyFill="1" applyBorder="1"/>
    <xf numFmtId="164" fontId="9" fillId="0" borderId="9" xfId="2" applyNumberFormat="1" applyFont="1" applyFill="1" applyBorder="1"/>
    <xf numFmtId="167" fontId="7" fillId="0" borderId="9" xfId="6" applyNumberFormat="1" applyFont="1" applyFill="1" applyBorder="1" applyAlignment="1" applyProtection="1">
      <alignment horizontal="left" vertical="center"/>
    </xf>
    <xf numFmtId="164" fontId="6" fillId="0" borderId="9" xfId="2" applyNumberFormat="1" applyFont="1" applyFill="1" applyBorder="1"/>
    <xf numFmtId="164" fontId="6" fillId="0" borderId="9" xfId="2" applyNumberFormat="1" applyFont="1" applyFill="1" applyBorder="1" applyAlignment="1">
      <alignment horizontal="right"/>
    </xf>
    <xf numFmtId="167" fontId="7" fillId="0" borderId="0" xfId="6" applyNumberFormat="1" applyFont="1" applyFill="1" applyBorder="1" applyAlignment="1" applyProtection="1">
      <alignment horizontal="left" vertical="center"/>
    </xf>
    <xf numFmtId="164" fontId="6" fillId="0" borderId="0" xfId="2" applyNumberFormat="1" applyFont="1" applyFill="1" applyBorder="1"/>
    <xf numFmtId="164" fontId="6" fillId="0" borderId="0" xfId="2" applyNumberFormat="1" applyFont="1" applyFill="1" applyBorder="1" applyAlignment="1">
      <alignment horizontal="right"/>
    </xf>
    <xf numFmtId="164" fontId="5" fillId="0" borderId="0" xfId="0" applyNumberFormat="1" applyFont="1" applyFill="1"/>
    <xf numFmtId="164" fontId="6" fillId="0" borderId="0" xfId="2" applyFont="1" applyFill="1" applyBorder="1"/>
    <xf numFmtId="0" fontId="5" fillId="0" borderId="0" xfId="0" applyFont="1" applyFill="1" applyAlignment="1">
      <alignment vertical="top"/>
    </xf>
    <xf numFmtId="164" fontId="5" fillId="0" borderId="0" xfId="0" applyNumberFormat="1" applyFont="1" applyFill="1" applyAlignment="1">
      <alignment vertical="top"/>
    </xf>
    <xf numFmtId="0" fontId="5" fillId="0" borderId="0" xfId="0" applyFont="1" applyFill="1" applyAlignment="1">
      <alignment vertical="center"/>
    </xf>
    <xf numFmtId="164" fontId="5" fillId="0" borderId="0" xfId="0" applyNumberFormat="1" applyFont="1" applyFill="1" applyAlignment="1">
      <alignment vertical="center"/>
    </xf>
    <xf numFmtId="0" fontId="4" fillId="0" borderId="0" xfId="10" applyFont="1" applyFill="1" applyBorder="1" applyAlignment="1">
      <alignment horizontal="left"/>
    </xf>
    <xf numFmtId="0" fontId="4" fillId="0" borderId="0" xfId="4" applyFont="1" applyFill="1" applyBorder="1" applyAlignment="1">
      <alignment horizontal="left"/>
    </xf>
    <xf numFmtId="167" fontId="9" fillId="0" borderId="0" xfId="9" applyNumberFormat="1" applyFont="1" applyFill="1" applyBorder="1" applyAlignment="1">
      <alignment horizontal="center" vertical="center"/>
    </xf>
    <xf numFmtId="168" fontId="4" fillId="0" borderId="10" xfId="36" quotePrefix="1" applyNumberFormat="1" applyFont="1" applyFill="1" applyBorder="1" applyAlignment="1">
      <alignment horizontal="center" vertical="center"/>
    </xf>
    <xf numFmtId="168" fontId="4" fillId="0" borderId="0" xfId="36" quotePrefix="1" applyNumberFormat="1" applyFont="1" applyFill="1" applyBorder="1" applyAlignment="1">
      <alignment horizontal="center" vertical="center"/>
    </xf>
    <xf numFmtId="168" fontId="16" fillId="0" borderId="0" xfId="36" quotePrefix="1" applyNumberFormat="1" applyFont="1" applyFill="1" applyBorder="1" applyAlignment="1">
      <alignment horizontal="center" vertical="center"/>
    </xf>
    <xf numFmtId="0" fontId="4" fillId="0" borderId="0" xfId="4" applyFont="1" applyFill="1" applyBorder="1" applyAlignment="1">
      <alignment horizontal="left" indent="1"/>
    </xf>
    <xf numFmtId="167" fontId="9" fillId="0" borderId="0" xfId="9" applyNumberFormat="1" applyFont="1" applyFill="1" applyBorder="1" applyAlignment="1">
      <alignment vertical="top"/>
    </xf>
    <xf numFmtId="164" fontId="9" fillId="0" borderId="0" xfId="2" applyFont="1" applyFill="1" applyBorder="1" applyAlignment="1">
      <alignment vertical="top"/>
    </xf>
    <xf numFmtId="0" fontId="4" fillId="0" borderId="0" xfId="10" applyFont="1" applyFill="1" applyBorder="1" applyAlignment="1" applyProtection="1">
      <alignment horizontal="left"/>
    </xf>
    <xf numFmtId="0" fontId="5" fillId="0" borderId="0" xfId="0" applyFont="1" applyFill="1" applyAlignment="1">
      <alignment horizontal="left" indent="1"/>
    </xf>
    <xf numFmtId="0" fontId="5" fillId="0" borderId="0" xfId="0" applyFont="1" applyFill="1" applyAlignment="1"/>
    <xf numFmtId="167" fontId="5" fillId="0" borderId="0" xfId="1" applyNumberFormat="1" applyFont="1" applyFill="1"/>
    <xf numFmtId="0" fontId="4" fillId="0" borderId="0" xfId="0" applyFont="1" applyFill="1" applyBorder="1" applyAlignment="1"/>
    <xf numFmtId="164" fontId="6" fillId="0" borderId="11" xfId="0" applyNumberFormat="1" applyFont="1" applyFill="1" applyBorder="1"/>
    <xf numFmtId="164" fontId="6" fillId="0" borderId="0" xfId="0" applyNumberFormat="1" applyFont="1" applyFill="1" applyBorder="1"/>
    <xf numFmtId="164" fontId="5" fillId="0" borderId="10" xfId="0" applyNumberFormat="1" applyFont="1" applyFill="1" applyBorder="1"/>
    <xf numFmtId="164" fontId="5" fillId="0" borderId="0" xfId="2" applyFont="1" applyFill="1"/>
    <xf numFmtId="164" fontId="5" fillId="0" borderId="0" xfId="0" applyNumberFormat="1" applyFont="1" applyFill="1" applyBorder="1"/>
    <xf numFmtId="0" fontId="4" fillId="0" borderId="0" xfId="5" applyFont="1" applyFill="1" applyBorder="1" applyAlignment="1"/>
    <xf numFmtId="0" fontId="5" fillId="0" borderId="0" xfId="0" applyFont="1" applyFill="1" applyBorder="1"/>
    <xf numFmtId="0" fontId="6" fillId="0" borderId="0" xfId="0" applyFont="1" applyFill="1" applyAlignment="1">
      <alignment horizontal="left"/>
    </xf>
    <xf numFmtId="0" fontId="5" fillId="0" borderId="0" xfId="0" applyFont="1" applyFill="1" applyAlignment="1">
      <alignment horizontal="center"/>
    </xf>
    <xf numFmtId="164" fontId="6" fillId="0" borderId="0" xfId="0" applyNumberFormat="1" applyFont="1" applyFill="1"/>
    <xf numFmtId="167" fontId="5" fillId="0" borderId="0" xfId="0" applyNumberFormat="1" applyFont="1" applyFill="1"/>
    <xf numFmtId="0" fontId="6" fillId="0" borderId="0" xfId="0" applyFont="1" applyFill="1" applyBorder="1"/>
    <xf numFmtId="0" fontId="5" fillId="0" borderId="0" xfId="0" applyFont="1" applyFill="1" applyAlignment="1">
      <alignment horizontal="left"/>
    </xf>
    <xf numFmtId="164" fontId="5" fillId="0" borderId="9" xfId="2" applyFont="1" applyFill="1" applyBorder="1" applyAlignment="1">
      <alignment vertical="top"/>
    </xf>
    <xf numFmtId="164" fontId="5" fillId="0" borderId="16" xfId="2" applyFont="1" applyFill="1" applyBorder="1"/>
    <xf numFmtId="164" fontId="5" fillId="0" borderId="16" xfId="0" applyNumberFormat="1" applyFont="1" applyFill="1" applyBorder="1"/>
    <xf numFmtId="0" fontId="4" fillId="0" borderId="0" xfId="0" applyFont="1" applyFill="1" applyBorder="1"/>
    <xf numFmtId="0" fontId="4" fillId="0" borderId="0" xfId="0" applyFont="1" applyFill="1" applyBorder="1" applyAlignment="1">
      <alignment wrapText="1"/>
    </xf>
    <xf numFmtId="0" fontId="4" fillId="0" borderId="0" xfId="0" applyFont="1" applyFill="1" applyBorder="1" applyAlignment="1">
      <alignment horizontal="left"/>
    </xf>
    <xf numFmtId="0" fontId="9" fillId="0" borderId="0" xfId="0" applyFont="1" applyFill="1" applyBorder="1"/>
    <xf numFmtId="0" fontId="5" fillId="0" borderId="3" xfId="0" applyFont="1" applyFill="1" applyBorder="1"/>
    <xf numFmtId="0" fontId="6" fillId="0" borderId="3" xfId="0" applyFont="1" applyFill="1" applyBorder="1" applyAlignment="1">
      <alignment horizontal="center"/>
    </xf>
    <xf numFmtId="0" fontId="6" fillId="0" borderId="3" xfId="0" applyFont="1" applyFill="1" applyBorder="1"/>
    <xf numFmtId="0" fontId="5" fillId="0" borderId="10" xfId="0" applyFont="1" applyFill="1" applyBorder="1"/>
    <xf numFmtId="176" fontId="6" fillId="0" borderId="10" xfId="0" applyNumberFormat="1" applyFont="1" applyFill="1" applyBorder="1" applyAlignment="1">
      <alignment horizontal="center"/>
    </xf>
    <xf numFmtId="167" fontId="5" fillId="0" borderId="4" xfId="1" applyNumberFormat="1" applyFont="1" applyFill="1" applyBorder="1"/>
    <xf numFmtId="167" fontId="5" fillId="0" borderId="0" xfId="1" applyNumberFormat="1" applyFont="1" applyFill="1" applyBorder="1"/>
    <xf numFmtId="0" fontId="5" fillId="0" borderId="0" xfId="0" applyFont="1" applyFill="1" applyAlignment="1">
      <alignment horizontal="left" indent="2"/>
    </xf>
    <xf numFmtId="167" fontId="5" fillId="0" borderId="10" xfId="1" applyNumberFormat="1" applyFont="1" applyFill="1" applyBorder="1"/>
    <xf numFmtId="167" fontId="6" fillId="0" borderId="11" xfId="1" applyNumberFormat="1" applyFont="1" applyFill="1" applyBorder="1"/>
    <xf numFmtId="167" fontId="6" fillId="0" borderId="0" xfId="1" applyNumberFormat="1" applyFont="1" applyFill="1"/>
    <xf numFmtId="0" fontId="7" fillId="0" borderId="0" xfId="10" applyNumberFormat="1" applyFont="1" applyFill="1" applyBorder="1" applyAlignment="1">
      <alignment horizontal="left" vertical="center"/>
    </xf>
    <xf numFmtId="0" fontId="5" fillId="0" borderId="0" xfId="0" quotePrefix="1" applyFont="1" applyFill="1" applyAlignment="1">
      <alignment horizontal="left" indent="1"/>
    </xf>
    <xf numFmtId="165" fontId="5" fillId="0" borderId="0" xfId="1" applyFont="1" applyFill="1"/>
    <xf numFmtId="164" fontId="5" fillId="0" borderId="3" xfId="0" applyNumberFormat="1" applyFont="1" applyFill="1" applyBorder="1"/>
    <xf numFmtId="0" fontId="6" fillId="0" borderId="0" xfId="0" applyFont="1" applyFill="1" applyAlignment="1">
      <alignment horizontal="left" indent="1"/>
    </xf>
    <xf numFmtId="0" fontId="8" fillId="0" borderId="0" xfId="10" applyNumberFormat="1" applyFont="1" applyFill="1" applyBorder="1" applyAlignment="1">
      <alignment horizontal="left" vertical="center" indent="1"/>
    </xf>
    <xf numFmtId="0" fontId="5" fillId="0" borderId="0" xfId="0" applyFont="1" applyFill="1" applyAlignment="1">
      <alignment horizontal="left" indent="3"/>
    </xf>
    <xf numFmtId="9" fontId="5" fillId="0" borderId="0" xfId="3" applyFont="1" applyFill="1"/>
    <xf numFmtId="0" fontId="4" fillId="0" borderId="0" xfId="0" applyFont="1" applyFill="1" applyBorder="1" applyAlignment="1">
      <alignment horizontal="center" wrapText="1"/>
    </xf>
    <xf numFmtId="0" fontId="9" fillId="0" borderId="0" xfId="0" applyFont="1" applyFill="1" applyBorder="1" applyAlignment="1">
      <alignment wrapText="1"/>
    </xf>
    <xf numFmtId="164" fontId="9" fillId="0" borderId="0" xfId="0" applyNumberFormat="1" applyFont="1" applyFill="1" applyBorder="1"/>
    <xf numFmtId="0" fontId="9" fillId="0" borderId="0" xfId="0" applyFont="1" applyFill="1" applyBorder="1" applyAlignment="1">
      <alignment horizontal="right"/>
    </xf>
    <xf numFmtId="0" fontId="4" fillId="0" borderId="0" xfId="0" applyFont="1" applyFill="1" applyBorder="1" applyAlignment="1">
      <alignment horizontal="left" wrapText="1"/>
    </xf>
    <xf numFmtId="0" fontId="4" fillId="0" borderId="0" xfId="0" applyFont="1" applyFill="1" applyBorder="1" applyAlignment="1">
      <alignment vertical="top" wrapText="1"/>
    </xf>
    <xf numFmtId="0" fontId="4" fillId="0" borderId="0" xfId="0" applyFont="1" applyFill="1" applyBorder="1" applyAlignment="1">
      <alignment vertical="top"/>
    </xf>
    <xf numFmtId="0" fontId="17" fillId="0" borderId="0" xfId="0" applyFont="1" applyFill="1" applyBorder="1"/>
    <xf numFmtId="167" fontId="17" fillId="0" borderId="0" xfId="1" applyNumberFormat="1" applyFont="1" applyFill="1" applyBorder="1"/>
    <xf numFmtId="164" fontId="18" fillId="0" borderId="0" xfId="2" applyFont="1" applyFill="1"/>
    <xf numFmtId="0" fontId="9" fillId="0" borderId="0" xfId="0" applyFont="1" applyFill="1" applyBorder="1" applyAlignment="1">
      <alignment horizontal="center"/>
    </xf>
    <xf numFmtId="165" fontId="5" fillId="0" borderId="0" xfId="0" applyNumberFormat="1" applyFont="1" applyFill="1"/>
    <xf numFmtId="171" fontId="25" fillId="0" borderId="0" xfId="1" applyNumberFormat="1" applyFont="1" applyFill="1" applyBorder="1"/>
    <xf numFmtId="0" fontId="6" fillId="0" borderId="0" xfId="0" applyFont="1" applyFill="1" applyBorder="1" applyAlignment="1"/>
    <xf numFmtId="0" fontId="9" fillId="0" borderId="0" xfId="0" applyFont="1" applyFill="1" applyBorder="1" applyAlignment="1">
      <alignment horizontal="center" vertical="center"/>
    </xf>
    <xf numFmtId="164" fontId="9" fillId="0" borderId="0" xfId="2" applyFont="1" applyFill="1" applyBorder="1"/>
    <xf numFmtId="0" fontId="9" fillId="0" borderId="0" xfId="62" applyFont="1" applyFill="1" applyBorder="1" applyAlignment="1" applyProtection="1">
      <alignment horizontal="center" vertical="center"/>
    </xf>
    <xf numFmtId="167" fontId="9" fillId="2" borderId="7" xfId="1" applyNumberFormat="1" applyFont="1" applyFill="1" applyBorder="1" applyAlignment="1">
      <alignment vertical="top"/>
    </xf>
    <xf numFmtId="167" fontId="9" fillId="2" borderId="9" xfId="1" applyNumberFormat="1" applyFont="1" applyFill="1" applyBorder="1" applyAlignment="1">
      <alignment vertical="top"/>
    </xf>
    <xf numFmtId="0" fontId="0" fillId="0" borderId="0" xfId="0" applyNumberFormat="1"/>
    <xf numFmtId="0" fontId="5" fillId="0" borderId="0" xfId="0" applyFont="1" applyFill="1"/>
    <xf numFmtId="0" fontId="9" fillId="0" borderId="0" xfId="4" applyFont="1" applyFill="1" applyBorder="1" applyAlignment="1">
      <alignment horizontal="left"/>
    </xf>
    <xf numFmtId="164" fontId="7" fillId="0" borderId="22" xfId="6" applyNumberFormat="1" applyFont="1" applyFill="1" applyBorder="1" applyAlignment="1" applyProtection="1">
      <alignment horizontal="center" vertical="center" wrapText="1"/>
    </xf>
    <xf numFmtId="167" fontId="7" fillId="0" borderId="22" xfId="6" applyNumberFormat="1" applyFont="1" applyFill="1" applyBorder="1" applyAlignment="1" applyProtection="1">
      <alignment horizontal="left" vertical="center"/>
    </xf>
    <xf numFmtId="164" fontId="6" fillId="0" borderId="22" xfId="2" applyNumberFormat="1" applyFont="1" applyFill="1" applyBorder="1"/>
    <xf numFmtId="167" fontId="7" fillId="0" borderId="22" xfId="8" applyNumberFormat="1" applyFont="1" applyFill="1" applyBorder="1" applyAlignment="1" applyProtection="1">
      <alignment horizontal="left" vertical="center"/>
    </xf>
    <xf numFmtId="164" fontId="6" fillId="0" borderId="22" xfId="0" applyNumberFormat="1" applyFont="1" applyFill="1" applyBorder="1"/>
    <xf numFmtId="164" fontId="6" fillId="0" borderId="22" xfId="2" applyNumberFormat="1" applyFont="1" applyFill="1" applyBorder="1" applyAlignment="1">
      <alignment horizontal="right"/>
    </xf>
    <xf numFmtId="167" fontId="7" fillId="0" borderId="19" xfId="6" applyNumberFormat="1" applyFont="1" applyFill="1" applyBorder="1" applyAlignment="1" applyProtection="1">
      <alignment horizontal="right" vertical="center"/>
    </xf>
    <xf numFmtId="164" fontId="6" fillId="0" borderId="19" xfId="2" applyFont="1" applyFill="1" applyBorder="1"/>
    <xf numFmtId="0" fontId="0" fillId="0" borderId="0" xfId="0" applyAlignment="1"/>
    <xf numFmtId="164" fontId="6" fillId="0" borderId="9" xfId="13" applyNumberFormat="1" applyFont="1" applyFill="1" applyBorder="1"/>
    <xf numFmtId="167" fontId="8" fillId="0" borderId="0" xfId="6" applyNumberFormat="1" applyFont="1" applyFill="1" applyBorder="1" applyAlignment="1" applyProtection="1">
      <alignment vertical="center"/>
    </xf>
    <xf numFmtId="164" fontId="0" fillId="0" borderId="23" xfId="0" applyNumberFormat="1" applyBorder="1"/>
    <xf numFmtId="0" fontId="0" fillId="0" borderId="23" xfId="0" applyBorder="1"/>
    <xf numFmtId="164" fontId="0" fillId="0" borderId="0" xfId="0" applyNumberFormat="1"/>
    <xf numFmtId="0" fontId="4" fillId="0" borderId="0" xfId="5" applyFont="1"/>
    <xf numFmtId="0" fontId="9" fillId="0" borderId="23" xfId="5" applyFont="1" applyBorder="1"/>
    <xf numFmtId="167" fontId="9" fillId="0" borderId="23" xfId="1" applyNumberFormat="1" applyFont="1" applyBorder="1"/>
    <xf numFmtId="167" fontId="9" fillId="0" borderId="23" xfId="5" applyNumberFormat="1" applyFont="1" applyBorder="1"/>
    <xf numFmtId="0" fontId="29" fillId="0" borderId="23" xfId="5" applyFont="1" applyBorder="1"/>
    <xf numFmtId="0" fontId="4" fillId="0" borderId="23" xfId="5" applyFont="1" applyBorder="1"/>
    <xf numFmtId="167" fontId="4" fillId="0" borderId="23" xfId="1" applyNumberFormat="1" applyFont="1" applyBorder="1"/>
    <xf numFmtId="167" fontId="4" fillId="0" borderId="23" xfId="5" applyNumberFormat="1" applyFont="1" applyBorder="1"/>
    <xf numFmtId="167" fontId="0" fillId="0" borderId="23" xfId="1" applyNumberFormat="1" applyFont="1" applyBorder="1"/>
    <xf numFmtId="167" fontId="7" fillId="0" borderId="0" xfId="6" applyNumberFormat="1" applyFont="1" applyFill="1" applyBorder="1" applyAlignment="1" applyProtection="1">
      <alignment vertical="center"/>
    </xf>
    <xf numFmtId="0" fontId="5" fillId="0" borderId="19" xfId="0" applyFont="1" applyFill="1" applyBorder="1"/>
    <xf numFmtId="0" fontId="0" fillId="0" borderId="0" xfId="0"/>
    <xf numFmtId="177" fontId="20" fillId="0" borderId="0" xfId="0" applyNumberFormat="1" applyFont="1" applyAlignment="1">
      <alignment horizontal="right" vertical="top"/>
    </xf>
    <xf numFmtId="178" fontId="20" fillId="0" borderId="0" xfId="0" applyNumberFormat="1" applyFont="1" applyAlignment="1">
      <alignment horizontal="right" vertical="top"/>
    </xf>
    <xf numFmtId="0" fontId="6" fillId="0" borderId="0" xfId="0" applyFont="1" applyFill="1" applyAlignment="1"/>
    <xf numFmtId="178" fontId="5" fillId="0" borderId="0" xfId="0" applyNumberFormat="1" applyFont="1" applyFill="1"/>
    <xf numFmtId="49" fontId="20" fillId="0" borderId="0" xfId="0" applyNumberFormat="1" applyFont="1" applyAlignment="1">
      <alignment vertical="top"/>
    </xf>
    <xf numFmtId="167" fontId="6" fillId="0" borderId="0" xfId="1" applyNumberFormat="1" applyFont="1" applyFill="1" applyBorder="1"/>
    <xf numFmtId="0" fontId="4" fillId="0" borderId="0" xfId="4" applyFont="1" applyFill="1" applyBorder="1" applyAlignment="1"/>
    <xf numFmtId="0" fontId="5" fillId="0" borderId="0" xfId="0" applyFont="1" applyFill="1" applyAlignment="1">
      <alignment horizontal="left" vertical="center" wrapText="1"/>
    </xf>
    <xf numFmtId="0" fontId="6" fillId="0" borderId="0" xfId="0" applyFont="1" applyFill="1" applyAlignment="1">
      <alignment horizontal="center"/>
    </xf>
    <xf numFmtId="0" fontId="5" fillId="0" borderId="0" xfId="0" applyFont="1" applyFill="1" applyAlignment="1">
      <alignment horizontal="left" vertical="top" wrapText="1"/>
    </xf>
    <xf numFmtId="164" fontId="7" fillId="0" borderId="6" xfId="6" applyNumberFormat="1" applyFont="1" applyFill="1" applyBorder="1" applyAlignment="1" applyProtection="1">
      <alignment horizontal="center" vertical="center" wrapText="1"/>
    </xf>
    <xf numFmtId="0" fontId="9" fillId="0" borderId="0" xfId="4" applyFont="1" applyFill="1" applyBorder="1" applyAlignment="1">
      <alignment horizontal="left" vertical="top" wrapText="1"/>
    </xf>
    <xf numFmtId="0" fontId="9" fillId="0" borderId="0" xfId="4" applyFont="1" applyFill="1" applyBorder="1" applyAlignment="1">
      <alignment horizontal="left" vertical="top"/>
    </xf>
    <xf numFmtId="0" fontId="5" fillId="0" borderId="0" xfId="0" applyFont="1" applyFill="1" applyAlignment="1">
      <alignment horizontal="left" wrapText="1"/>
    </xf>
    <xf numFmtId="0" fontId="4" fillId="0" borderId="0" xfId="4" applyFont="1" applyFill="1" applyBorder="1" applyAlignment="1" applyProtection="1">
      <alignment horizontal="center"/>
    </xf>
    <xf numFmtId="0" fontId="9" fillId="0" borderId="0" xfId="10" applyNumberFormat="1" applyFont="1" applyFill="1" applyBorder="1" applyAlignment="1">
      <alignment vertical="top"/>
    </xf>
    <xf numFmtId="0" fontId="9" fillId="0" borderId="0" xfId="10" applyNumberFormat="1" applyFont="1" applyFill="1" applyBorder="1" applyAlignment="1">
      <alignment horizontal="justify" vertical="top" wrapText="1"/>
    </xf>
    <xf numFmtId="0" fontId="9" fillId="0" borderId="0" xfId="10" applyNumberFormat="1" applyFont="1" applyFill="1" applyBorder="1" applyAlignment="1">
      <alignment horizontal="center" vertical="top"/>
    </xf>
    <xf numFmtId="0" fontId="9" fillId="0" borderId="0" xfId="10" applyNumberFormat="1" applyFont="1" applyFill="1" applyBorder="1" applyAlignment="1">
      <alignment horizontal="justify" vertical="top"/>
    </xf>
    <xf numFmtId="178" fontId="10" fillId="0" borderId="0" xfId="0" applyNumberFormat="1" applyFont="1" applyFill="1" applyAlignment="1">
      <alignment horizontal="right" vertical="top"/>
    </xf>
    <xf numFmtId="0" fontId="4" fillId="0" borderId="3" xfId="5" applyFont="1" applyFill="1" applyBorder="1" applyAlignment="1">
      <alignment horizontal="center" vertical="center" wrapText="1"/>
    </xf>
    <xf numFmtId="0" fontId="6" fillId="0" borderId="0" xfId="0" applyFont="1" applyFill="1" applyBorder="1" applyAlignment="1">
      <alignment horizontal="right"/>
    </xf>
    <xf numFmtId="0" fontId="4" fillId="0" borderId="0" xfId="5" applyFont="1" applyFill="1" applyBorder="1" applyAlignment="1">
      <alignment horizontal="center" vertical="center" wrapText="1"/>
    </xf>
    <xf numFmtId="0" fontId="16" fillId="0" borderId="0" xfId="5" applyFont="1" applyFill="1" applyBorder="1" applyAlignment="1">
      <alignment horizontal="center" vertical="center" wrapText="1"/>
    </xf>
    <xf numFmtId="0" fontId="4" fillId="0" borderId="0" xfId="5" applyFont="1" applyFill="1" applyBorder="1" applyAlignment="1">
      <alignment horizontal="center" vertical="center"/>
    </xf>
    <xf numFmtId="164" fontId="17" fillId="0" borderId="0" xfId="0" applyNumberFormat="1" applyFont="1" applyFill="1" applyBorder="1"/>
    <xf numFmtId="164" fontId="17" fillId="0" borderId="0" xfId="0" applyNumberFormat="1" applyFont="1" applyFill="1" applyAlignment="1">
      <alignment vertical="top"/>
    </xf>
    <xf numFmtId="0" fontId="17" fillId="0" borderId="0" xfId="0" applyFont="1" applyFill="1"/>
    <xf numFmtId="164" fontId="4" fillId="0" borderId="0" xfId="0" applyNumberFormat="1" applyFont="1" applyFill="1" applyBorder="1"/>
    <xf numFmtId="0" fontId="4" fillId="0" borderId="0" xfId="5" applyFont="1" applyFill="1"/>
    <xf numFmtId="173" fontId="4" fillId="0" borderId="10" xfId="5" applyNumberFormat="1" applyFont="1" applyFill="1" applyBorder="1" applyAlignment="1">
      <alignment horizontal="center"/>
    </xf>
    <xf numFmtId="173" fontId="4" fillId="0" borderId="0" xfId="5" applyNumberFormat="1" applyFont="1" applyFill="1" applyBorder="1" applyAlignment="1">
      <alignment horizontal="center"/>
    </xf>
    <xf numFmtId="0" fontId="9" fillId="0" borderId="0" xfId="5" applyFont="1" applyFill="1" applyBorder="1" applyAlignment="1"/>
    <xf numFmtId="0" fontId="9" fillId="0" borderId="0" xfId="5" applyFont="1" applyFill="1" applyBorder="1" applyAlignment="1">
      <alignment wrapText="1"/>
    </xf>
    <xf numFmtId="0" fontId="9" fillId="0" borderId="0" xfId="5" applyFont="1" applyFill="1"/>
    <xf numFmtId="167" fontId="4" fillId="0" borderId="0" xfId="5" applyNumberFormat="1" applyFont="1" applyFill="1" applyBorder="1"/>
    <xf numFmtId="0" fontId="4" fillId="0" borderId="0" xfId="5" applyFont="1" applyFill="1" applyAlignment="1">
      <alignment horizontal="center" vertical="center"/>
    </xf>
    <xf numFmtId="9" fontId="5" fillId="0" borderId="0" xfId="3" applyNumberFormat="1" applyFont="1" applyFill="1"/>
    <xf numFmtId="0" fontId="4" fillId="0" borderId="0" xfId="5" applyFont="1" applyFill="1" applyAlignment="1">
      <alignment horizontal="center" vertical="top"/>
    </xf>
    <xf numFmtId="2" fontId="6" fillId="0" borderId="0" xfId="0" applyNumberFormat="1" applyFont="1" applyFill="1" applyBorder="1" applyAlignment="1">
      <alignment horizontal="left"/>
    </xf>
    <xf numFmtId="0" fontId="4" fillId="0" borderId="9" xfId="44" applyFont="1" applyFill="1" applyBorder="1" applyAlignment="1">
      <alignment horizontal="center" vertical="top"/>
    </xf>
    <xf numFmtId="0" fontId="4" fillId="0" borderId="16" xfId="44" applyFont="1" applyFill="1" applyBorder="1" applyAlignment="1">
      <alignment horizontal="center" vertical="top"/>
    </xf>
    <xf numFmtId="0" fontId="4" fillId="0" borderId="9" xfId="44" applyFont="1" applyFill="1" applyBorder="1" applyAlignment="1">
      <alignment vertical="top"/>
    </xf>
    <xf numFmtId="0" fontId="9" fillId="0" borderId="9" xfId="44" applyFont="1" applyFill="1" applyBorder="1" applyAlignment="1">
      <alignment vertical="top"/>
    </xf>
    <xf numFmtId="167" fontId="9" fillId="0" borderId="16" xfId="33" applyNumberFormat="1" applyFont="1" applyFill="1" applyBorder="1" applyAlignment="1">
      <alignment vertical="top"/>
    </xf>
    <xf numFmtId="0" fontId="9" fillId="0" borderId="9" xfId="44" applyFont="1" applyFill="1" applyBorder="1" applyAlignment="1">
      <alignment horizontal="left" vertical="top" indent="1"/>
    </xf>
    <xf numFmtId="0" fontId="9" fillId="0" borderId="9" xfId="44" applyFont="1" applyFill="1" applyBorder="1" applyAlignment="1">
      <alignment horizontal="left" vertical="top" indent="2"/>
    </xf>
    <xf numFmtId="164" fontId="9" fillId="0" borderId="9" xfId="2" applyFont="1" applyFill="1" applyBorder="1" applyAlignment="1">
      <alignment vertical="top"/>
    </xf>
    <xf numFmtId="164" fontId="5" fillId="0" borderId="16" xfId="0" applyNumberFormat="1" applyFont="1" applyFill="1" applyBorder="1" applyAlignment="1">
      <alignment horizontal="right" vertical="top"/>
    </xf>
    <xf numFmtId="167" fontId="9" fillId="0" borderId="9" xfId="33" applyNumberFormat="1" applyFont="1" applyFill="1" applyBorder="1" applyAlignment="1">
      <alignment vertical="top"/>
    </xf>
    <xf numFmtId="0" fontId="9" fillId="0" borderId="9" xfId="44" applyFont="1" applyFill="1" applyBorder="1" applyAlignment="1">
      <alignment horizontal="left" vertical="top" wrapText="1" indent="2"/>
    </xf>
    <xf numFmtId="164" fontId="9" fillId="0" borderId="15" xfId="2" applyFont="1" applyFill="1" applyBorder="1" applyAlignment="1">
      <alignment vertical="top"/>
    </xf>
    <xf numFmtId="164" fontId="9" fillId="0" borderId="7" xfId="2" applyFont="1" applyFill="1" applyBorder="1" applyAlignment="1">
      <alignment vertical="top"/>
    </xf>
    <xf numFmtId="0" fontId="9" fillId="0" borderId="9" xfId="44" applyFont="1" applyFill="1" applyBorder="1" applyAlignment="1">
      <alignment horizontal="left" vertical="top"/>
    </xf>
    <xf numFmtId="167" fontId="9" fillId="0" borderId="7" xfId="0" applyNumberFormat="1" applyFont="1" applyFill="1" applyBorder="1" applyAlignment="1">
      <alignment horizontal="right" vertical="top"/>
    </xf>
    <xf numFmtId="167" fontId="4" fillId="0" borderId="7" xfId="0" applyNumberFormat="1" applyFont="1" applyFill="1" applyBorder="1" applyAlignment="1">
      <alignment horizontal="right" vertical="top"/>
    </xf>
    <xf numFmtId="0" fontId="4" fillId="0" borderId="9" xfId="44" applyFont="1" applyFill="1" applyBorder="1" applyAlignment="1">
      <alignment vertical="top" wrapText="1"/>
    </xf>
    <xf numFmtId="0" fontId="9" fillId="0" borderId="15" xfId="44" applyFont="1" applyFill="1" applyBorder="1" applyAlignment="1">
      <alignment vertical="top"/>
    </xf>
    <xf numFmtId="167" fontId="4" fillId="0" borderId="9" xfId="33" applyNumberFormat="1" applyFont="1" applyFill="1" applyBorder="1" applyAlignment="1">
      <alignment vertical="top"/>
    </xf>
    <xf numFmtId="0" fontId="9" fillId="0" borderId="15" xfId="44" applyFont="1" applyFill="1" applyBorder="1" applyAlignment="1">
      <alignment horizontal="left" vertical="top"/>
    </xf>
    <xf numFmtId="167" fontId="4" fillId="0" borderId="16" xfId="33" applyNumberFormat="1" applyFont="1" applyFill="1" applyBorder="1" applyAlignment="1">
      <alignment vertical="top"/>
    </xf>
    <xf numFmtId="0" fontId="9" fillId="0" borderId="15" xfId="44" applyFont="1" applyFill="1" applyBorder="1" applyAlignment="1">
      <alignment horizontal="left" vertical="top" indent="2"/>
    </xf>
    <xf numFmtId="164" fontId="9" fillId="0" borderId="9" xfId="44" applyNumberFormat="1" applyFont="1" applyFill="1" applyBorder="1" applyAlignment="1">
      <alignment vertical="top"/>
    </xf>
    <xf numFmtId="0" fontId="9" fillId="0" borderId="15" xfId="0" applyFont="1" applyFill="1" applyBorder="1" applyAlignment="1">
      <alignment horizontal="left" vertical="top" indent="2"/>
    </xf>
    <xf numFmtId="167" fontId="9" fillId="0" borderId="9" xfId="1" applyNumberFormat="1" applyFont="1" applyFill="1" applyBorder="1" applyAlignment="1">
      <alignment vertical="top"/>
    </xf>
    <xf numFmtId="167" fontId="9" fillId="0" borderId="0" xfId="1" applyNumberFormat="1" applyFont="1" applyFill="1" applyBorder="1" applyAlignment="1">
      <alignment vertical="top"/>
    </xf>
    <xf numFmtId="167" fontId="9" fillId="0" borderId="7" xfId="1" applyNumberFormat="1" applyFont="1" applyFill="1" applyBorder="1" applyAlignment="1">
      <alignment vertical="top"/>
    </xf>
    <xf numFmtId="164" fontId="5" fillId="0" borderId="16" xfId="2" applyFont="1" applyFill="1" applyBorder="1" applyAlignment="1">
      <alignment vertical="top"/>
    </xf>
    <xf numFmtId="167" fontId="9" fillId="0" borderId="15" xfId="1" applyNumberFormat="1" applyFont="1" applyFill="1" applyBorder="1" applyAlignment="1">
      <alignment vertical="top"/>
    </xf>
    <xf numFmtId="164" fontId="5" fillId="0" borderId="0" xfId="2" applyFont="1" applyFill="1" applyBorder="1" applyAlignment="1">
      <alignment vertical="top"/>
    </xf>
    <xf numFmtId="0" fontId="9" fillId="0" borderId="15" xfId="0" applyFont="1" applyFill="1" applyBorder="1" applyAlignment="1">
      <alignment vertical="top"/>
    </xf>
    <xf numFmtId="164" fontId="4" fillId="0" borderId="9" xfId="2" applyFont="1" applyFill="1" applyBorder="1" applyAlignment="1">
      <alignment vertical="top"/>
    </xf>
    <xf numFmtId="167" fontId="4" fillId="0" borderId="6" xfId="33" applyNumberFormat="1" applyFont="1" applyFill="1" applyBorder="1" applyAlignment="1">
      <alignment vertical="top"/>
    </xf>
    <xf numFmtId="164" fontId="5" fillId="0" borderId="7" xfId="2" applyFont="1" applyFill="1" applyBorder="1"/>
    <xf numFmtId="0" fontId="9" fillId="0" borderId="9" xfId="44" applyFont="1" applyFill="1" applyBorder="1" applyAlignment="1">
      <alignment vertical="top" wrapText="1"/>
    </xf>
    <xf numFmtId="167" fontId="9" fillId="0" borderId="9" xfId="44" applyNumberFormat="1" applyFont="1" applyFill="1" applyBorder="1" applyAlignment="1">
      <alignment vertical="top"/>
    </xf>
    <xf numFmtId="167" fontId="9" fillId="0" borderId="7" xfId="44" applyNumberFormat="1" applyFont="1" applyFill="1" applyBorder="1" applyAlignment="1">
      <alignment vertical="top"/>
    </xf>
    <xf numFmtId="0" fontId="4" fillId="0" borderId="15" xfId="44" applyFont="1" applyFill="1" applyBorder="1" applyAlignment="1">
      <alignment vertical="top"/>
    </xf>
    <xf numFmtId="167" fontId="4" fillId="0" borderId="7" xfId="33" applyNumberFormat="1" applyFont="1" applyFill="1" applyBorder="1" applyAlignment="1">
      <alignment vertical="top"/>
    </xf>
    <xf numFmtId="0" fontId="9" fillId="0" borderId="15" xfId="44" applyFont="1" applyFill="1" applyBorder="1" applyAlignment="1">
      <alignment vertical="top" wrapText="1"/>
    </xf>
    <xf numFmtId="167" fontId="4" fillId="0" borderId="0" xfId="33" applyNumberFormat="1" applyFont="1" applyFill="1" applyBorder="1" applyAlignment="1">
      <alignment vertical="top"/>
    </xf>
    <xf numFmtId="0" fontId="4" fillId="0" borderId="7" xfId="0" applyFont="1" applyFill="1" applyBorder="1"/>
    <xf numFmtId="0" fontId="9" fillId="0" borderId="7" xfId="44" applyFont="1" applyFill="1" applyBorder="1" applyAlignment="1">
      <alignment vertical="top"/>
    </xf>
    <xf numFmtId="164" fontId="28" fillId="0" borderId="0" xfId="2" applyFont="1" applyFill="1"/>
    <xf numFmtId="0" fontId="28" fillId="0" borderId="0" xfId="0" applyFont="1" applyFill="1"/>
    <xf numFmtId="0" fontId="9" fillId="0" borderId="0" xfId="45" applyFont="1" applyFill="1" applyBorder="1" applyAlignment="1">
      <alignment vertical="top"/>
    </xf>
    <xf numFmtId="167" fontId="9" fillId="0" borderId="0" xfId="45" applyNumberFormat="1" applyFont="1" applyFill="1" applyBorder="1" applyAlignment="1">
      <alignment vertical="top"/>
    </xf>
    <xf numFmtId="165" fontId="5" fillId="0" borderId="0" xfId="0" applyNumberFormat="1" applyFont="1" applyFill="1" applyBorder="1"/>
    <xf numFmtId="167" fontId="5" fillId="0" borderId="0" xfId="0" applyNumberFormat="1" applyFont="1" applyFill="1" applyBorder="1" applyAlignment="1">
      <alignment vertical="top" wrapText="1"/>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27" fillId="0" borderId="0" xfId="0" applyFont="1" applyFill="1"/>
    <xf numFmtId="0" fontId="26" fillId="0" borderId="0" xfId="0" applyFont="1" applyFill="1"/>
    <xf numFmtId="167" fontId="5" fillId="0" borderId="0" xfId="1" applyNumberFormat="1" applyFont="1" applyFill="1" applyAlignment="1">
      <alignment horizontal="left"/>
    </xf>
    <xf numFmtId="164" fontId="18" fillId="0" borderId="0" xfId="0" applyNumberFormat="1" applyFont="1" applyFill="1"/>
    <xf numFmtId="167" fontId="9" fillId="0" borderId="16" xfId="1" applyNumberFormat="1" applyFont="1" applyFill="1" applyBorder="1" applyAlignment="1">
      <alignment vertical="top"/>
    </xf>
    <xf numFmtId="0" fontId="9" fillId="0" borderId="0" xfId="0" applyFont="1" applyFill="1" applyBorder="1" applyAlignment="1">
      <alignment horizontal="left" wrapText="1" indent="1"/>
    </xf>
    <xf numFmtId="0" fontId="9" fillId="0" borderId="0" xfId="0" quotePrefix="1" applyFont="1" applyFill="1" applyBorder="1" applyAlignment="1">
      <alignment horizontal="left" vertical="top" wrapText="1" indent="1"/>
    </xf>
    <xf numFmtId="0" fontId="6" fillId="0" borderId="0" xfId="0" applyFont="1" applyFill="1" applyAlignment="1">
      <alignment horizontal="center"/>
    </xf>
    <xf numFmtId="0" fontId="9" fillId="0" borderId="9" xfId="44" applyFont="1" applyFill="1" applyBorder="1" applyAlignment="1">
      <alignment horizontal="left" vertical="top" wrapText="1"/>
    </xf>
    <xf numFmtId="0" fontId="9" fillId="0" borderId="9" xfId="45" applyFont="1" applyFill="1" applyBorder="1" applyAlignment="1">
      <alignment horizontal="left" vertical="top" wrapText="1"/>
    </xf>
    <xf numFmtId="0" fontId="5" fillId="0" borderId="8" xfId="0" applyFont="1" applyFill="1" applyBorder="1"/>
    <xf numFmtId="0" fontId="7" fillId="0" borderId="0" xfId="10" quotePrefix="1" applyNumberFormat="1" applyFont="1" applyFill="1" applyBorder="1" applyAlignment="1">
      <alignment horizontal="left" vertical="center"/>
    </xf>
    <xf numFmtId="0" fontId="9" fillId="0" borderId="16" xfId="44" applyFont="1" applyFill="1" applyBorder="1" applyAlignment="1">
      <alignment vertical="top"/>
    </xf>
    <xf numFmtId="164" fontId="9" fillId="0" borderId="16" xfId="2" applyFont="1" applyFill="1" applyBorder="1" applyAlignment="1">
      <alignment vertical="top"/>
    </xf>
    <xf numFmtId="164" fontId="9" fillId="0" borderId="10" xfId="2" applyFont="1" applyFill="1" applyBorder="1" applyAlignment="1">
      <alignment vertical="top"/>
    </xf>
    <xf numFmtId="0" fontId="9" fillId="0" borderId="0" xfId="44" applyFont="1" applyFill="1" applyBorder="1" applyAlignment="1">
      <alignment vertical="top"/>
    </xf>
    <xf numFmtId="164" fontId="9" fillId="0" borderId="16" xfId="44" applyNumberFormat="1" applyFont="1" applyFill="1" applyBorder="1" applyAlignment="1">
      <alignment vertical="top"/>
    </xf>
    <xf numFmtId="167" fontId="9" fillId="0" borderId="14" xfId="44" applyNumberFormat="1" applyFont="1" applyFill="1" applyBorder="1" applyAlignment="1">
      <alignment vertical="top"/>
    </xf>
    <xf numFmtId="164" fontId="9" fillId="0" borderId="14" xfId="2" applyFont="1" applyFill="1" applyBorder="1" applyAlignment="1">
      <alignment vertical="top"/>
    </xf>
    <xf numFmtId="0" fontId="9" fillId="0" borderId="14" xfId="44" applyFont="1" applyFill="1" applyBorder="1" applyAlignment="1">
      <alignment vertical="top"/>
    </xf>
    <xf numFmtId="0" fontId="5" fillId="0" borderId="18" xfId="0" applyFont="1" applyFill="1" applyBorder="1"/>
    <xf numFmtId="2" fontId="4" fillId="0" borderId="19" xfId="0" applyNumberFormat="1" applyFont="1" applyFill="1" applyBorder="1" applyAlignment="1">
      <alignment horizontal="left"/>
    </xf>
    <xf numFmtId="0" fontId="6" fillId="0" borderId="16" xfId="0" applyFont="1" applyFill="1" applyBorder="1" applyAlignment="1">
      <alignment horizontal="right"/>
    </xf>
    <xf numFmtId="164" fontId="4" fillId="0" borderId="23" xfId="2" applyFont="1" applyFill="1" applyBorder="1" applyAlignment="1">
      <alignment vertical="top"/>
    </xf>
    <xf numFmtId="167" fontId="4" fillId="0" borderId="23" xfId="33" applyNumberFormat="1" applyFont="1" applyFill="1" applyBorder="1" applyAlignment="1">
      <alignment vertical="top"/>
    </xf>
    <xf numFmtId="167" fontId="5" fillId="2" borderId="0" xfId="1" applyNumberFormat="1" applyFont="1" applyFill="1"/>
    <xf numFmtId="167" fontId="6" fillId="2" borderId="11" xfId="1" applyNumberFormat="1" applyFont="1" applyFill="1" applyBorder="1"/>
    <xf numFmtId="164" fontId="6" fillId="2" borderId="0" xfId="0" applyNumberFormat="1" applyFont="1" applyFill="1" applyBorder="1"/>
    <xf numFmtId="167" fontId="6" fillId="0" borderId="0" xfId="0" applyNumberFormat="1" applyFont="1" applyFill="1"/>
    <xf numFmtId="9" fontId="6" fillId="0" borderId="0" xfId="3" applyFont="1" applyFill="1"/>
    <xf numFmtId="9" fontId="5" fillId="0" borderId="0" xfId="3" applyFont="1" applyFill="1" applyAlignment="1">
      <alignment vertical="center"/>
    </xf>
    <xf numFmtId="9" fontId="5" fillId="0" borderId="0" xfId="3" applyFont="1" applyFill="1" applyAlignment="1">
      <alignment horizontal="left" wrapText="1"/>
    </xf>
    <xf numFmtId="10" fontId="5" fillId="0" borderId="0" xfId="3" applyNumberFormat="1" applyFont="1" applyFill="1"/>
    <xf numFmtId="0" fontId="6" fillId="0" borderId="0" xfId="0" applyFont="1" applyFill="1" applyAlignment="1">
      <alignment horizontal="center"/>
    </xf>
    <xf numFmtId="0" fontId="5" fillId="0" borderId="0" xfId="0" applyFont="1" applyFill="1" applyBorder="1" applyAlignment="1">
      <alignment vertical="top" wrapText="1"/>
    </xf>
    <xf numFmtId="0" fontId="5" fillId="0" borderId="16" xfId="0" applyFont="1" applyFill="1" applyBorder="1"/>
    <xf numFmtId="0" fontId="9" fillId="0" borderId="0" xfId="5" applyFont="1" applyBorder="1"/>
    <xf numFmtId="167" fontId="9" fillId="0" borderId="0" xfId="1" applyNumberFormat="1" applyFont="1" applyBorder="1"/>
    <xf numFmtId="167" fontId="9" fillId="0" borderId="0" xfId="5" applyNumberFormat="1" applyFont="1" applyBorder="1"/>
    <xf numFmtId="165" fontId="17" fillId="0" borderId="19" xfId="1" applyFont="1" applyFill="1" applyBorder="1"/>
    <xf numFmtId="167" fontId="9" fillId="0" borderId="19" xfId="0" applyNumberFormat="1" applyFont="1" applyFill="1" applyBorder="1"/>
    <xf numFmtId="165" fontId="5" fillId="0" borderId="19" xfId="0" applyNumberFormat="1" applyFont="1" applyFill="1" applyBorder="1"/>
    <xf numFmtId="164" fontId="17" fillId="0" borderId="19" xfId="0" applyNumberFormat="1" applyFont="1" applyFill="1" applyBorder="1"/>
    <xf numFmtId="167" fontId="4" fillId="0" borderId="19" xfId="33" applyNumberFormat="1" applyFont="1" applyFill="1" applyBorder="1" applyAlignment="1">
      <alignment vertical="top"/>
    </xf>
    <xf numFmtId="0" fontId="0" fillId="0" borderId="0" xfId="0"/>
    <xf numFmtId="0" fontId="0" fillId="0" borderId="0" xfId="0"/>
    <xf numFmtId="178" fontId="20" fillId="0" borderId="0" xfId="0" applyNumberFormat="1" applyFont="1" applyBorder="1" applyAlignment="1">
      <alignment horizontal="right" vertical="top"/>
    </xf>
    <xf numFmtId="49" fontId="20" fillId="0" borderId="0" xfId="0" applyNumberFormat="1" applyFont="1" applyBorder="1" applyAlignment="1">
      <alignment vertical="top"/>
    </xf>
    <xf numFmtId="0" fontId="6" fillId="0" borderId="0" xfId="0" applyFont="1" applyFill="1"/>
    <xf numFmtId="164" fontId="5" fillId="0" borderId="0" xfId="0" applyNumberFormat="1" applyFont="1" applyFill="1"/>
    <xf numFmtId="167" fontId="5" fillId="0" borderId="0" xfId="1" applyNumberFormat="1" applyFont="1" applyFill="1" applyAlignment="1">
      <alignment vertical="top"/>
    </xf>
    <xf numFmtId="0" fontId="5" fillId="0" borderId="0" xfId="0" applyFont="1" applyFill="1" applyAlignment="1">
      <alignment horizontal="left"/>
    </xf>
    <xf numFmtId="178" fontId="20" fillId="0" borderId="0" xfId="0" applyNumberFormat="1" applyFont="1" applyAlignment="1">
      <alignment horizontal="right" vertical="top"/>
    </xf>
    <xf numFmtId="0" fontId="2" fillId="0" borderId="0" xfId="0" applyFont="1"/>
    <xf numFmtId="0" fontId="0" fillId="0" borderId="0" xfId="0" applyAlignment="1">
      <alignment horizontal="left"/>
    </xf>
    <xf numFmtId="49" fontId="20" fillId="3" borderId="0" xfId="0" applyNumberFormat="1" applyFont="1" applyFill="1" applyAlignment="1">
      <alignment vertical="top"/>
    </xf>
    <xf numFmtId="167" fontId="0" fillId="0" borderId="0" xfId="1" applyNumberFormat="1" applyFont="1"/>
    <xf numFmtId="167" fontId="0" fillId="0" borderId="0" xfId="0" applyNumberFormat="1"/>
    <xf numFmtId="49" fontId="20" fillId="0" borderId="0" xfId="0" applyNumberFormat="1" applyFont="1" applyFill="1" applyAlignment="1">
      <alignment vertical="top"/>
    </xf>
    <xf numFmtId="167" fontId="0" fillId="4" borderId="0" xfId="1" applyNumberFormat="1" applyFont="1" applyFill="1"/>
    <xf numFmtId="167" fontId="21" fillId="0" borderId="0" xfId="1" applyNumberFormat="1" applyFont="1" applyAlignment="1">
      <alignment horizontal="right" vertical="top"/>
    </xf>
    <xf numFmtId="1" fontId="5" fillId="0" borderId="0" xfId="0" applyNumberFormat="1" applyFont="1" applyFill="1"/>
    <xf numFmtId="49" fontId="10" fillId="0" borderId="10" xfId="0" applyNumberFormat="1" applyFont="1" applyBorder="1" applyAlignment="1">
      <alignment vertical="top"/>
    </xf>
    <xf numFmtId="49" fontId="23" fillId="0" borderId="0" xfId="0" applyNumberFormat="1" applyFont="1" applyAlignment="1">
      <alignment vertical="top"/>
    </xf>
    <xf numFmtId="0" fontId="0" fillId="0" borderId="0" xfId="0"/>
    <xf numFmtId="49" fontId="21" fillId="0" borderId="19" xfId="0" applyNumberFormat="1" applyFont="1" applyBorder="1" applyAlignment="1">
      <alignment horizontal="left" vertical="top" indent="2"/>
    </xf>
    <xf numFmtId="49" fontId="21" fillId="0" borderId="15" xfId="0" applyNumberFormat="1" applyFont="1" applyBorder="1" applyAlignment="1">
      <alignment horizontal="left" vertical="top" indent="2"/>
    </xf>
    <xf numFmtId="49" fontId="21" fillId="0" borderId="8" xfId="0" applyNumberFormat="1" applyFont="1" applyBorder="1" applyAlignment="1">
      <alignment horizontal="left" vertical="top" indent="2"/>
    </xf>
    <xf numFmtId="49" fontId="21" fillId="0" borderId="0" xfId="0" applyNumberFormat="1" applyFont="1" applyAlignment="1">
      <alignment vertical="top"/>
    </xf>
    <xf numFmtId="177" fontId="21" fillId="0" borderId="0" xfId="0" applyNumberFormat="1" applyFont="1" applyAlignment="1">
      <alignment horizontal="right" vertical="top"/>
    </xf>
    <xf numFmtId="178" fontId="21" fillId="0" borderId="0" xfId="0" applyNumberFormat="1" applyFont="1" applyAlignment="1">
      <alignment horizontal="right" vertical="top"/>
    </xf>
    <xf numFmtId="177" fontId="20" fillId="0" borderId="0" xfId="0" applyNumberFormat="1" applyFont="1" applyAlignment="1">
      <alignment horizontal="right" vertical="top"/>
    </xf>
    <xf numFmtId="178" fontId="20" fillId="0" borderId="0" xfId="0" applyNumberFormat="1" applyFont="1" applyAlignment="1">
      <alignment horizontal="right" vertical="top"/>
    </xf>
    <xf numFmtId="49" fontId="22" fillId="0" borderId="0" xfId="0" applyNumberFormat="1" applyFont="1" applyAlignment="1">
      <alignment vertical="top"/>
    </xf>
    <xf numFmtId="49" fontId="21" fillId="0" borderId="20" xfId="0" applyNumberFormat="1" applyFont="1" applyBorder="1" applyAlignment="1">
      <alignment horizontal="left" vertical="top" indent="2"/>
    </xf>
    <xf numFmtId="177" fontId="21" fillId="0" borderId="20" xfId="0" applyNumberFormat="1" applyFont="1" applyBorder="1" applyAlignment="1">
      <alignment horizontal="right" vertical="top"/>
    </xf>
    <xf numFmtId="0" fontId="5" fillId="0" borderId="0" xfId="0" applyFont="1" applyFill="1" applyAlignment="1">
      <alignment horizontal="left" wrapText="1"/>
    </xf>
    <xf numFmtId="49" fontId="23" fillId="0" borderId="0" xfId="0" applyNumberFormat="1" applyFont="1" applyAlignment="1">
      <alignment horizontal="left" vertical="top" wrapText="1"/>
    </xf>
    <xf numFmtId="49" fontId="10" fillId="0" borderId="0" xfId="0" applyNumberFormat="1" applyFont="1" applyBorder="1" applyAlignment="1">
      <alignment horizontal="left" vertical="top" wrapText="1"/>
    </xf>
    <xf numFmtId="49" fontId="23" fillId="0" borderId="0" xfId="0" applyNumberFormat="1" applyFont="1" applyBorder="1" applyAlignment="1">
      <alignment horizontal="left" vertical="top" wrapText="1"/>
    </xf>
    <xf numFmtId="49" fontId="10" fillId="0" borderId="0" xfId="0" applyNumberFormat="1" applyFont="1" applyAlignment="1">
      <alignment horizontal="left" vertical="top" wrapText="1"/>
    </xf>
    <xf numFmtId="49" fontId="21" fillId="0" borderId="0" xfId="0" applyNumberFormat="1" applyFont="1" applyBorder="1" applyAlignment="1">
      <alignment horizontal="left" vertical="top" wrapText="1"/>
    </xf>
    <xf numFmtId="49" fontId="20" fillId="0" borderId="0" xfId="0" applyNumberFormat="1" applyFont="1" applyBorder="1" applyAlignment="1">
      <alignment horizontal="left" vertical="top" wrapText="1"/>
    </xf>
    <xf numFmtId="178" fontId="21" fillId="0" borderId="0" xfId="0" applyNumberFormat="1" applyFont="1" applyAlignment="1">
      <alignment horizontal="left" vertical="top" wrapText="1"/>
    </xf>
    <xf numFmtId="0" fontId="0" fillId="0" borderId="0" xfId="0" applyAlignment="1">
      <alignment horizontal="left" wrapText="1"/>
    </xf>
    <xf numFmtId="167" fontId="23" fillId="0" borderId="0" xfId="1" applyNumberFormat="1" applyFont="1" applyAlignment="1">
      <alignment vertical="top"/>
    </xf>
    <xf numFmtId="167" fontId="10" fillId="0" borderId="10" xfId="1" applyNumberFormat="1" applyFont="1" applyBorder="1" applyAlignment="1">
      <alignment vertical="top"/>
    </xf>
    <xf numFmtId="167" fontId="20" fillId="0" borderId="0" xfId="1" applyNumberFormat="1" applyFont="1" applyAlignment="1">
      <alignment horizontal="right" vertical="top"/>
    </xf>
    <xf numFmtId="167" fontId="10" fillId="0" borderId="0" xfId="1" applyNumberFormat="1" applyFont="1" applyBorder="1" applyAlignment="1">
      <alignment vertical="top"/>
    </xf>
    <xf numFmtId="167" fontId="23" fillId="0" borderId="0" xfId="1" applyNumberFormat="1" applyFont="1" applyBorder="1" applyAlignment="1">
      <alignment vertical="top"/>
    </xf>
    <xf numFmtId="167" fontId="10" fillId="0" borderId="0" xfId="1" applyNumberFormat="1" applyFont="1" applyAlignment="1">
      <alignment vertical="top"/>
    </xf>
    <xf numFmtId="167" fontId="21" fillId="0" borderId="0" xfId="1" applyNumberFormat="1" applyFont="1" applyBorder="1" applyAlignment="1">
      <alignment horizontal="center" vertical="top" wrapText="1"/>
    </xf>
    <xf numFmtId="167" fontId="20" fillId="0" borderId="0" xfId="1" applyNumberFormat="1" applyFont="1" applyBorder="1" applyAlignment="1">
      <alignment horizontal="center" vertical="top" wrapText="1"/>
    </xf>
    <xf numFmtId="49" fontId="20" fillId="0" borderId="0" xfId="0" applyNumberFormat="1" applyFont="1" applyAlignment="1">
      <alignment vertical="top"/>
    </xf>
    <xf numFmtId="164" fontId="5" fillId="0" borderId="0" xfId="0" applyNumberFormat="1" applyFont="1"/>
    <xf numFmtId="2" fontId="5" fillId="0" borderId="0" xfId="3" applyNumberFormat="1" applyFont="1" applyFill="1"/>
    <xf numFmtId="179" fontId="0" fillId="0" borderId="0" xfId="0" applyNumberFormat="1"/>
    <xf numFmtId="181" fontId="0" fillId="0" borderId="0" xfId="0" applyNumberFormat="1"/>
    <xf numFmtId="49" fontId="20" fillId="0" borderId="0" xfId="0" applyNumberFormat="1" applyFont="1" applyAlignment="1">
      <alignment vertical="top"/>
    </xf>
    <xf numFmtId="177" fontId="20" fillId="0" borderId="0" xfId="0" applyNumberFormat="1" applyFont="1" applyBorder="1" applyAlignment="1">
      <alignment horizontal="right" vertical="top"/>
    </xf>
    <xf numFmtId="49" fontId="21" fillId="0" borderId="23" xfId="0" applyNumberFormat="1" applyFont="1" applyBorder="1" applyAlignment="1">
      <alignment horizontal="center" vertical="top"/>
    </xf>
    <xf numFmtId="0" fontId="5" fillId="0" borderId="0" xfId="0" applyFont="1" applyFill="1" applyAlignment="1">
      <alignment horizontal="left" wrapText="1"/>
    </xf>
    <xf numFmtId="0" fontId="5" fillId="0" borderId="0" xfId="0" quotePrefix="1" applyFont="1" applyFill="1"/>
    <xf numFmtId="178" fontId="21" fillId="3" borderId="0" xfId="0" applyNumberFormat="1" applyFont="1" applyFill="1" applyAlignment="1">
      <alignment horizontal="left" vertical="top" wrapText="1"/>
    </xf>
    <xf numFmtId="0" fontId="6" fillId="0" borderId="0" xfId="0" applyFont="1" applyFill="1" applyAlignment="1">
      <alignment horizontal="center"/>
    </xf>
    <xf numFmtId="49" fontId="33" fillId="0" borderId="27" xfId="65" applyNumberFormat="1" applyFont="1" applyBorder="1" applyAlignment="1">
      <alignment horizontal="left" vertical="top"/>
    </xf>
    <xf numFmtId="49" fontId="33" fillId="0" borderId="30" xfId="65" applyNumberFormat="1" applyFont="1" applyBorder="1" applyAlignment="1">
      <alignment horizontal="left" vertical="top"/>
    </xf>
    <xf numFmtId="0" fontId="9" fillId="0" borderId="9" xfId="0" applyFont="1" applyFill="1" applyBorder="1" applyAlignment="1">
      <alignment horizontal="left" vertical="top" indent="2"/>
    </xf>
    <xf numFmtId="0" fontId="9" fillId="0" borderId="9" xfId="0" applyFont="1" applyFill="1" applyBorder="1" applyAlignment="1">
      <alignment vertical="top"/>
    </xf>
    <xf numFmtId="0" fontId="5" fillId="0" borderId="0" xfId="0" applyFont="1" applyFill="1" applyBorder="1" applyAlignment="1">
      <alignment vertical="top" wrapText="1"/>
    </xf>
    <xf numFmtId="0" fontId="5" fillId="0" borderId="16" xfId="0" applyFont="1" applyFill="1" applyBorder="1" applyAlignment="1"/>
    <xf numFmtId="0" fontId="5" fillId="0" borderId="15" xfId="0" applyFont="1" applyFill="1" applyBorder="1"/>
    <xf numFmtId="0" fontId="5" fillId="0" borderId="16" xfId="0" applyFont="1" applyFill="1" applyBorder="1"/>
    <xf numFmtId="0" fontId="5" fillId="0" borderId="13" xfId="0" applyFont="1" applyFill="1" applyBorder="1"/>
    <xf numFmtId="0" fontId="4" fillId="0" borderId="0" xfId="0" applyFont="1" applyFill="1" applyBorder="1" applyAlignment="1">
      <alignment horizontal="right"/>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wrapText="1"/>
    </xf>
    <xf numFmtId="168" fontId="4" fillId="0" borderId="13" xfId="36" applyNumberFormat="1" applyFont="1" applyFill="1" applyBorder="1" applyAlignment="1">
      <alignment horizontal="center" vertical="center"/>
    </xf>
    <xf numFmtId="0" fontId="4" fillId="0" borderId="14" xfId="0" applyFont="1" applyFill="1" applyBorder="1" applyAlignment="1">
      <alignment horizontal="center" vertical="center" wrapText="1"/>
    </xf>
    <xf numFmtId="168" fontId="4" fillId="0" borderId="14" xfId="36" quotePrefix="1" applyNumberFormat="1" applyFont="1" applyFill="1" applyBorder="1" applyAlignment="1">
      <alignment horizontal="center" vertical="center"/>
    </xf>
    <xf numFmtId="0" fontId="6" fillId="0" borderId="15" xfId="0" applyFont="1" applyFill="1" applyBorder="1"/>
    <xf numFmtId="0" fontId="6" fillId="0" borderId="15" xfId="0" applyFont="1" applyFill="1" applyBorder="1" applyAlignment="1">
      <alignment horizontal="center"/>
    </xf>
    <xf numFmtId="0" fontId="4" fillId="0" borderId="16" xfId="0" applyFont="1" applyFill="1" applyBorder="1"/>
    <xf numFmtId="0" fontId="9" fillId="0" borderId="16" xfId="62" applyFont="1" applyFill="1" applyBorder="1" applyAlignment="1" applyProtection="1">
      <alignment horizontal="left"/>
    </xf>
    <xf numFmtId="0" fontId="5" fillId="0" borderId="16" xfId="0" applyFont="1" applyFill="1" applyBorder="1" applyAlignment="1">
      <alignment horizontal="center"/>
    </xf>
    <xf numFmtId="164" fontId="5" fillId="0" borderId="14" xfId="0" applyNumberFormat="1" applyFont="1" applyFill="1" applyBorder="1"/>
    <xf numFmtId="164" fontId="6" fillId="0" borderId="16" xfId="0" applyNumberFormat="1" applyFont="1" applyFill="1" applyBorder="1"/>
    <xf numFmtId="0" fontId="4" fillId="0" borderId="16" xfId="62" applyFont="1" applyFill="1" applyBorder="1" applyAlignment="1" applyProtection="1">
      <alignment horizontal="left"/>
    </xf>
    <xf numFmtId="0" fontId="9" fillId="0" borderId="16" xfId="0" applyFont="1" applyFill="1" applyBorder="1" applyAlignment="1">
      <alignment horizontal="left"/>
    </xf>
    <xf numFmtId="0" fontId="9" fillId="0" borderId="16" xfId="0" applyFont="1" applyFill="1" applyBorder="1" applyAlignment="1">
      <alignment wrapText="1"/>
    </xf>
    <xf numFmtId="0" fontId="9" fillId="0" borderId="16" xfId="0" applyFont="1" applyFill="1" applyBorder="1" applyAlignment="1">
      <alignment horizontal="left" wrapText="1"/>
    </xf>
    <xf numFmtId="0" fontId="4" fillId="0" borderId="16" xfId="10" applyFont="1" applyFill="1" applyBorder="1" applyAlignment="1">
      <alignment horizontal="left"/>
    </xf>
    <xf numFmtId="164" fontId="6" fillId="0" borderId="30" xfId="0" applyNumberFormat="1" applyFont="1" applyFill="1" applyBorder="1"/>
    <xf numFmtId="167" fontId="5" fillId="0" borderId="16" xfId="1" applyNumberFormat="1" applyFont="1" applyFill="1" applyBorder="1" applyAlignment="1">
      <alignment horizontal="right"/>
    </xf>
    <xf numFmtId="178" fontId="36" fillId="0" borderId="0" xfId="0" applyNumberFormat="1" applyFont="1" applyAlignment="1">
      <alignment horizontal="left" vertical="top" wrapText="1"/>
    </xf>
    <xf numFmtId="0" fontId="9" fillId="0" borderId="16" xfId="10" applyFont="1" applyFill="1" applyBorder="1" applyAlignment="1"/>
    <xf numFmtId="0" fontId="9" fillId="0" borderId="16" xfId="10" applyFont="1" applyFill="1" applyBorder="1" applyAlignment="1">
      <alignment horizontal="left" indent="1"/>
    </xf>
    <xf numFmtId="164" fontId="6" fillId="0" borderId="16" xfId="2" applyFont="1" applyFill="1" applyBorder="1"/>
    <xf numFmtId="164" fontId="6" fillId="0" borderId="13" xfId="0" applyNumberFormat="1" applyFont="1" applyFill="1" applyBorder="1"/>
    <xf numFmtId="0" fontId="6" fillId="0" borderId="8" xfId="0" applyFont="1" applyFill="1" applyBorder="1"/>
    <xf numFmtId="0" fontId="5" fillId="0" borderId="14" xfId="0" applyFont="1" applyFill="1" applyBorder="1"/>
    <xf numFmtId="164" fontId="5" fillId="0" borderId="14" xfId="2" applyFont="1" applyFill="1" applyBorder="1"/>
    <xf numFmtId="0" fontId="4" fillId="0" borderId="10" xfId="0" applyFont="1" applyFill="1" applyBorder="1"/>
    <xf numFmtId="0" fontId="9" fillId="0" borderId="10" xfId="45" applyFont="1" applyFill="1" applyBorder="1" applyAlignment="1">
      <alignment vertical="top"/>
    </xf>
    <xf numFmtId="167" fontId="4" fillId="0" borderId="10" xfId="33" applyNumberFormat="1" applyFont="1" applyFill="1" applyBorder="1" applyAlignment="1">
      <alignment vertical="top"/>
    </xf>
    <xf numFmtId="0" fontId="4" fillId="0" borderId="13" xfId="13" applyNumberFormat="1" applyFont="1" applyFill="1" applyBorder="1" applyAlignment="1">
      <alignment horizontal="center" vertical="center" wrapText="1"/>
    </xf>
    <xf numFmtId="167" fontId="5" fillId="0" borderId="14" xfId="1" applyNumberFormat="1" applyFont="1" applyFill="1" applyBorder="1"/>
    <xf numFmtId="167" fontId="6" fillId="0" borderId="16" xfId="1" applyNumberFormat="1" applyFont="1" applyFill="1" applyBorder="1"/>
    <xf numFmtId="164" fontId="6" fillId="0" borderId="30" xfId="2" applyFont="1" applyFill="1" applyBorder="1"/>
    <xf numFmtId="164" fontId="6" fillId="0" borderId="31" xfId="0" applyNumberFormat="1" applyFont="1" applyFill="1" applyBorder="1"/>
    <xf numFmtId="164" fontId="9" fillId="0" borderId="16" xfId="2" applyFont="1" applyFill="1" applyBorder="1"/>
    <xf numFmtId="164" fontId="4" fillId="0" borderId="30" xfId="2" applyFont="1" applyFill="1" applyBorder="1"/>
    <xf numFmtId="169" fontId="5" fillId="0" borderId="16" xfId="2" applyNumberFormat="1" applyFont="1" applyFill="1" applyBorder="1" applyAlignment="1">
      <alignment horizontal="right"/>
    </xf>
    <xf numFmtId="169" fontId="5" fillId="0" borderId="14" xfId="2" applyNumberFormat="1" applyFont="1" applyFill="1" applyBorder="1" applyAlignment="1">
      <alignment horizontal="right"/>
    </xf>
    <xf numFmtId="164" fontId="4" fillId="0" borderId="16" xfId="2" applyFont="1" applyFill="1" applyBorder="1"/>
    <xf numFmtId="169" fontId="5" fillId="0" borderId="16" xfId="2" applyNumberFormat="1" applyFont="1" applyFill="1" applyBorder="1"/>
    <xf numFmtId="169" fontId="5" fillId="0" borderId="14" xfId="2" applyNumberFormat="1" applyFont="1" applyFill="1" applyBorder="1"/>
    <xf numFmtId="0" fontId="6" fillId="0" borderId="16" xfId="0" applyFont="1" applyFill="1" applyBorder="1" applyAlignment="1">
      <alignment horizontal="center"/>
    </xf>
    <xf numFmtId="164" fontId="5" fillId="0" borderId="16" xfId="0" applyNumberFormat="1" applyFont="1" applyFill="1" applyBorder="1" applyAlignment="1">
      <alignment horizontal="center"/>
    </xf>
    <xf numFmtId="0" fontId="4" fillId="0" borderId="16" xfId="4" applyFont="1" applyFill="1" applyBorder="1"/>
    <xf numFmtId="0" fontId="4" fillId="0" borderId="16" xfId="4" applyFont="1" applyFill="1" applyBorder="1" applyAlignment="1">
      <alignment horizontal="right"/>
    </xf>
    <xf numFmtId="0" fontId="9" fillId="0" borderId="16" xfId="4" applyFont="1" applyFill="1" applyBorder="1"/>
    <xf numFmtId="0" fontId="4" fillId="0" borderId="16" xfId="4" applyFont="1" applyFill="1" applyBorder="1" applyAlignment="1"/>
    <xf numFmtId="0" fontId="9" fillId="0" borderId="16" xfId="4" applyFont="1" applyFill="1" applyBorder="1" applyAlignment="1">
      <alignment horizontal="left" indent="1"/>
    </xf>
    <xf numFmtId="0" fontId="9" fillId="0" borderId="16" xfId="4" applyFont="1" applyFill="1" applyBorder="1" applyAlignment="1"/>
    <xf numFmtId="0" fontId="4" fillId="0" borderId="16" xfId="4" applyFont="1" applyFill="1" applyBorder="1" applyAlignment="1">
      <alignment wrapText="1"/>
    </xf>
    <xf numFmtId="0" fontId="9" fillId="0" borderId="16" xfId="4" quotePrefix="1" applyFont="1" applyFill="1" applyBorder="1" applyAlignment="1">
      <alignment horizontal="left" indent="2"/>
    </xf>
    <xf numFmtId="0" fontId="9" fillId="0" borderId="14" xfId="4" quotePrefix="1" applyFont="1" applyFill="1" applyBorder="1" applyAlignment="1">
      <alignment horizontal="left" indent="2"/>
    </xf>
    <xf numFmtId="0" fontId="4" fillId="0" borderId="16" xfId="4" applyFont="1" applyFill="1" applyBorder="1" applyAlignment="1">
      <alignment horizontal="left"/>
    </xf>
    <xf numFmtId="0" fontId="9" fillId="0" borderId="16" xfId="4" applyFont="1" applyFill="1" applyBorder="1" applyAlignment="1">
      <alignment horizontal="left"/>
    </xf>
    <xf numFmtId="0" fontId="37" fillId="0" borderId="0" xfId="10" applyNumberFormat="1" applyFont="1" applyFill="1" applyBorder="1" applyAlignment="1">
      <alignment horizontal="left" vertical="top"/>
    </xf>
    <xf numFmtId="0" fontId="38" fillId="0" borderId="0" xfId="10" quotePrefix="1" applyNumberFormat="1" applyFont="1" applyFill="1" applyBorder="1" applyAlignment="1">
      <alignment horizontal="justify" vertical="top"/>
    </xf>
    <xf numFmtId="0" fontId="37" fillId="0" borderId="0" xfId="10" applyNumberFormat="1" applyFont="1" applyFill="1" applyBorder="1" applyAlignment="1">
      <alignment horizontal="center" vertical="top"/>
    </xf>
    <xf numFmtId="0" fontId="37" fillId="0" borderId="0" xfId="10" quotePrefix="1" applyNumberFormat="1" applyFont="1" applyFill="1" applyBorder="1" applyAlignment="1">
      <alignment horizontal="justify" vertical="top"/>
    </xf>
    <xf numFmtId="0" fontId="37" fillId="0" borderId="0" xfId="10" quotePrefix="1" applyNumberFormat="1" applyFont="1" applyFill="1" applyBorder="1" applyAlignment="1">
      <alignment horizontal="center" vertical="top"/>
    </xf>
    <xf numFmtId="0" fontId="37" fillId="0" borderId="0" xfId="30" applyNumberFormat="1" applyFont="1" applyFill="1" applyBorder="1" applyAlignment="1">
      <alignment horizontal="center" vertical="top"/>
    </xf>
    <xf numFmtId="0" fontId="38" fillId="0" borderId="0" xfId="10" quotePrefix="1" applyNumberFormat="1" applyFont="1" applyFill="1" applyBorder="1" applyAlignment="1">
      <alignment horizontal="justify" vertical="top" wrapText="1"/>
    </xf>
    <xf numFmtId="0" fontId="39" fillId="0" borderId="0" xfId="63" applyFont="1" applyFill="1" applyBorder="1" applyAlignment="1">
      <alignment horizontal="justify" vertical="top"/>
    </xf>
    <xf numFmtId="0" fontId="40" fillId="0" borderId="0" xfId="63" applyFont="1" applyFill="1" applyBorder="1"/>
    <xf numFmtId="0" fontId="38" fillId="0" borderId="0" xfId="30" applyNumberFormat="1" applyFont="1" applyFill="1" applyBorder="1" applyAlignment="1">
      <alignment horizontal="center" vertical="top"/>
    </xf>
    <xf numFmtId="0" fontId="37" fillId="0" borderId="0" xfId="10" quotePrefix="1" applyNumberFormat="1" applyFont="1" applyFill="1" applyBorder="1" applyAlignment="1">
      <alignment horizontal="left" vertical="top"/>
    </xf>
    <xf numFmtId="0" fontId="37" fillId="0" borderId="0" xfId="38" applyNumberFormat="1" applyFont="1" applyFill="1" applyAlignment="1">
      <alignment horizontal="center" vertical="top"/>
    </xf>
    <xf numFmtId="0" fontId="38" fillId="0" borderId="0" xfId="38" applyNumberFormat="1" applyFont="1" applyFill="1" applyAlignment="1">
      <alignment horizontal="justify" vertical="top" wrapText="1"/>
    </xf>
    <xf numFmtId="0" fontId="37" fillId="0" borderId="23" xfId="38" applyNumberFormat="1" applyFont="1" applyFill="1" applyBorder="1" applyAlignment="1">
      <alignment horizontal="justify" vertical="top" wrapText="1"/>
    </xf>
    <xf numFmtId="0" fontId="37" fillId="0" borderId="0" xfId="38" applyNumberFormat="1" applyFont="1" applyFill="1" applyBorder="1" applyAlignment="1">
      <alignment horizontal="justify" vertical="top" wrapText="1"/>
    </xf>
    <xf numFmtId="0" fontId="38" fillId="0" borderId="23" xfId="38" applyNumberFormat="1" applyFont="1" applyFill="1" applyBorder="1" applyAlignment="1">
      <alignment horizontal="justify" vertical="top" wrapText="1"/>
    </xf>
    <xf numFmtId="0" fontId="38" fillId="0" borderId="0" xfId="38" applyNumberFormat="1" applyFont="1" applyFill="1" applyBorder="1" applyAlignment="1">
      <alignment horizontal="justify" vertical="top" wrapText="1"/>
    </xf>
    <xf numFmtId="0" fontId="37" fillId="0" borderId="0" xfId="38" applyFont="1" applyFill="1" applyAlignment="1">
      <alignment horizontal="center" vertical="top"/>
    </xf>
    <xf numFmtId="176" fontId="38" fillId="0" borderId="0" xfId="38" applyNumberFormat="1" applyFont="1" applyFill="1" applyAlignment="1">
      <alignment horizontal="justify" vertical="top"/>
    </xf>
    <xf numFmtId="176" fontId="38" fillId="0" borderId="0" xfId="38" applyNumberFormat="1" applyFont="1" applyFill="1" applyAlignment="1">
      <alignment horizontal="justify" vertical="top" wrapText="1"/>
    </xf>
    <xf numFmtId="0" fontId="37" fillId="0" borderId="0" xfId="30" quotePrefix="1" applyNumberFormat="1" applyFont="1" applyFill="1" applyBorder="1" applyAlignment="1">
      <alignment horizontal="center" vertical="top"/>
    </xf>
    <xf numFmtId="0" fontId="41" fillId="0" borderId="0" xfId="38" applyNumberFormat="1" applyFont="1" applyFill="1" applyAlignment="1">
      <alignment horizontal="justify" vertical="top"/>
    </xf>
    <xf numFmtId="0" fontId="38" fillId="0" borderId="0" xfId="38" applyNumberFormat="1" applyFont="1" applyFill="1" applyAlignment="1">
      <alignment horizontal="justify" vertical="top"/>
    </xf>
    <xf numFmtId="2" fontId="37" fillId="0" borderId="0" xfId="38" applyNumberFormat="1" applyFont="1" applyFill="1" applyAlignment="1">
      <alignment horizontal="center" vertical="top"/>
    </xf>
    <xf numFmtId="0" fontId="37" fillId="0" borderId="0" xfId="38" quotePrefix="1" applyNumberFormat="1" applyFont="1" applyFill="1" applyAlignment="1">
      <alignment horizontal="justify" vertical="top" wrapText="1"/>
    </xf>
    <xf numFmtId="2" fontId="37" fillId="0" borderId="0" xfId="30" quotePrefix="1" applyNumberFormat="1" applyFont="1" applyFill="1" applyBorder="1" applyAlignment="1">
      <alignment horizontal="center" vertical="top"/>
    </xf>
    <xf numFmtId="0" fontId="37" fillId="0" borderId="0" xfId="10" quotePrefix="1" applyNumberFormat="1" applyFont="1" applyFill="1" applyBorder="1" applyAlignment="1">
      <alignment horizontal="justify" vertical="top" wrapText="1"/>
    </xf>
    <xf numFmtId="0" fontId="43" fillId="0" borderId="0" xfId="64" applyFont="1" applyFill="1" applyBorder="1" applyAlignment="1">
      <alignment horizontal="justify" vertical="top"/>
    </xf>
    <xf numFmtId="0" fontId="38" fillId="0" borderId="0" xfId="10" applyNumberFormat="1" applyFont="1" applyFill="1" applyBorder="1" applyAlignment="1">
      <alignment horizontal="justify" vertical="top" wrapText="1"/>
    </xf>
    <xf numFmtId="49" fontId="43" fillId="0" borderId="0" xfId="63" applyNumberFormat="1" applyFont="1" applyFill="1" applyBorder="1" applyAlignment="1">
      <alignment horizontal="center" vertical="top"/>
    </xf>
    <xf numFmtId="0" fontId="43" fillId="0" borderId="0" xfId="63" applyFont="1" applyFill="1" applyBorder="1" applyAlignment="1">
      <alignment horizontal="center" vertical="top"/>
    </xf>
    <xf numFmtId="0" fontId="38" fillId="0" borderId="0" xfId="10" applyNumberFormat="1" applyFont="1" applyFill="1" applyBorder="1" applyAlignment="1">
      <alignment horizontal="center" vertical="top"/>
    </xf>
    <xf numFmtId="2" fontId="37" fillId="0" borderId="0" xfId="4" applyNumberFormat="1" applyFont="1" applyFill="1" applyAlignment="1">
      <alignment horizontal="left" vertical="top"/>
    </xf>
    <xf numFmtId="0" fontId="44" fillId="0" borderId="0" xfId="0" applyFont="1" applyFill="1" applyAlignment="1">
      <alignment vertical="top"/>
    </xf>
    <xf numFmtId="0" fontId="37" fillId="0" borderId="0" xfId="5" applyFont="1" applyFill="1" applyBorder="1" applyAlignment="1">
      <alignment vertical="top"/>
    </xf>
    <xf numFmtId="0" fontId="36" fillId="0" borderId="0" xfId="0" applyFont="1" applyFill="1" applyAlignment="1">
      <alignment horizontal="center" vertical="top"/>
    </xf>
    <xf numFmtId="167" fontId="38" fillId="0" borderId="0" xfId="9" applyNumberFormat="1" applyFont="1" applyFill="1" applyBorder="1" applyAlignment="1">
      <alignment horizontal="center" vertical="top"/>
    </xf>
    <xf numFmtId="0" fontId="37" fillId="0" borderId="0" xfId="0" applyFont="1" applyFill="1" applyBorder="1" applyAlignment="1">
      <alignment horizontal="center" vertical="top"/>
    </xf>
    <xf numFmtId="0" fontId="36" fillId="0" borderId="0" xfId="0" applyFont="1" applyFill="1" applyAlignment="1">
      <alignment vertical="top"/>
    </xf>
    <xf numFmtId="164" fontId="44" fillId="0" borderId="0" xfId="0" applyNumberFormat="1" applyFont="1" applyFill="1" applyAlignment="1">
      <alignment vertical="top"/>
    </xf>
    <xf numFmtId="0" fontId="44" fillId="0" borderId="0" xfId="0" applyFont="1" applyFill="1"/>
    <xf numFmtId="169" fontId="38" fillId="0" borderId="0" xfId="0" applyNumberFormat="1" applyFont="1" applyFill="1" applyAlignment="1">
      <alignment horizontal="left" vertical="top"/>
    </xf>
    <xf numFmtId="167" fontId="44" fillId="0" borderId="0" xfId="0" applyNumberFormat="1" applyFont="1" applyFill="1" applyAlignment="1">
      <alignment vertical="top"/>
    </xf>
    <xf numFmtId="0" fontId="44" fillId="0" borderId="0" xfId="0" applyFont="1" applyAlignment="1">
      <alignment horizontal="left"/>
    </xf>
    <xf numFmtId="0" fontId="44" fillId="0" borderId="0" xfId="0" applyFont="1" applyFill="1" applyAlignment="1">
      <alignment vertical="top" wrapText="1"/>
    </xf>
    <xf numFmtId="169" fontId="37" fillId="0" borderId="0" xfId="0" applyNumberFormat="1" applyFont="1" applyFill="1" applyAlignment="1">
      <alignment vertical="top"/>
    </xf>
    <xf numFmtId="9" fontId="38" fillId="0" borderId="0" xfId="3" applyFont="1" applyFill="1" applyAlignment="1">
      <alignment horizontal="left" vertical="top"/>
    </xf>
    <xf numFmtId="9" fontId="38" fillId="0" borderId="0" xfId="3" applyFont="1" applyFill="1" applyAlignment="1">
      <alignment horizontal="left" vertical="top" wrapText="1"/>
    </xf>
    <xf numFmtId="0" fontId="44" fillId="0" borderId="0" xfId="0" applyFont="1" applyFill="1" applyAlignment="1"/>
    <xf numFmtId="0" fontId="44" fillId="0" borderId="0" xfId="0" applyFont="1" applyFill="1" applyAlignment="1">
      <alignment horizontal="left" vertical="top" wrapText="1"/>
    </xf>
    <xf numFmtId="165" fontId="44" fillId="0" borderId="0" xfId="0" applyNumberFormat="1" applyFont="1" applyFill="1" applyAlignment="1">
      <alignment vertical="top"/>
    </xf>
    <xf numFmtId="167" fontId="44" fillId="0" borderId="0" xfId="1" applyNumberFormat="1" applyFont="1" applyFill="1" applyAlignment="1">
      <alignment horizontal="right"/>
    </xf>
    <xf numFmtId="167" fontId="44" fillId="0" borderId="0" xfId="1" applyNumberFormat="1" applyFont="1" applyFill="1" applyAlignment="1"/>
    <xf numFmtId="0" fontId="44" fillId="0" borderId="0" xfId="0" applyFont="1" applyFill="1" applyAlignment="1">
      <alignment vertical="center"/>
    </xf>
    <xf numFmtId="167" fontId="38" fillId="0" borderId="0" xfId="1" applyNumberFormat="1" applyFont="1" applyFill="1" applyBorder="1" applyAlignment="1"/>
    <xf numFmtId="167" fontId="36" fillId="0" borderId="11" xfId="1" applyNumberFormat="1" applyFont="1" applyFill="1" applyBorder="1" applyAlignment="1"/>
    <xf numFmtId="2" fontId="37" fillId="0" borderId="0" xfId="4" applyNumberFormat="1" applyFont="1" applyFill="1" applyAlignment="1">
      <alignment horizontal="left" vertical="center"/>
    </xf>
    <xf numFmtId="0" fontId="37" fillId="0" borderId="0" xfId="5" applyFont="1" applyFill="1" applyBorder="1" applyAlignment="1"/>
    <xf numFmtId="0" fontId="36" fillId="0" borderId="0" xfId="0" applyFont="1" applyFill="1" applyAlignment="1">
      <alignment horizontal="right"/>
    </xf>
    <xf numFmtId="167" fontId="38" fillId="0" borderId="3" xfId="9" applyNumberFormat="1" applyFont="1" applyFill="1" applyBorder="1" applyAlignment="1">
      <alignment horizontal="center" vertical="center"/>
    </xf>
    <xf numFmtId="0" fontId="37" fillId="0" borderId="3" xfId="5" applyFont="1" applyFill="1" applyBorder="1" applyAlignment="1">
      <alignment horizontal="center" vertical="center" wrapText="1"/>
    </xf>
    <xf numFmtId="167" fontId="38" fillId="0" borderId="10" xfId="9" applyNumberFormat="1" applyFont="1" applyFill="1" applyBorder="1" applyAlignment="1">
      <alignment horizontal="center" vertical="center"/>
    </xf>
    <xf numFmtId="168" fontId="37" fillId="0" borderId="10" xfId="36" quotePrefix="1" applyNumberFormat="1" applyFont="1" applyFill="1" applyBorder="1" applyAlignment="1">
      <alignment horizontal="center" vertical="center"/>
    </xf>
    <xf numFmtId="0" fontId="36" fillId="0" borderId="0" xfId="0" applyFont="1" applyFill="1" applyAlignment="1">
      <alignment horizontal="center"/>
    </xf>
    <xf numFmtId="0" fontId="36" fillId="0" borderId="0" xfId="0" applyFont="1" applyFill="1"/>
    <xf numFmtId="0" fontId="44" fillId="0" borderId="0" xfId="0" applyFont="1" applyFill="1" applyAlignment="1">
      <alignment horizontal="center"/>
    </xf>
    <xf numFmtId="0" fontId="44" fillId="0" borderId="0" xfId="0" applyFont="1" applyFill="1" applyAlignment="1">
      <alignment horizontal="left" indent="1"/>
    </xf>
    <xf numFmtId="164" fontId="44" fillId="0" borderId="0" xfId="0" applyNumberFormat="1" applyFont="1" applyFill="1"/>
    <xf numFmtId="0" fontId="38" fillId="0" borderId="0" xfId="4" applyFont="1" applyFill="1" applyBorder="1" applyAlignment="1">
      <alignment horizontal="left"/>
    </xf>
    <xf numFmtId="167" fontId="44" fillId="0" borderId="0" xfId="1" applyNumberFormat="1" applyFont="1" applyFill="1"/>
    <xf numFmtId="0" fontId="37" fillId="0" borderId="0" xfId="4" applyFont="1" applyFill="1" applyBorder="1" applyAlignment="1">
      <alignment horizontal="left"/>
    </xf>
    <xf numFmtId="0" fontId="37" fillId="0" borderId="0" xfId="4" applyFont="1" applyFill="1" applyBorder="1" applyAlignment="1" applyProtection="1">
      <alignment horizontal="center"/>
    </xf>
    <xf numFmtId="0" fontId="44" fillId="0" borderId="0" xfId="0" applyFont="1" applyFill="1" applyAlignment="1">
      <alignment horizontal="justify" vertical="top" wrapText="1"/>
    </xf>
    <xf numFmtId="167" fontId="44" fillId="0" borderId="0" xfId="0" applyNumberFormat="1" applyFont="1" applyFill="1"/>
    <xf numFmtId="165" fontId="44" fillId="0" borderId="0" xfId="1" applyFont="1" applyFill="1"/>
    <xf numFmtId="0" fontId="36" fillId="0" borderId="0" xfId="0" applyFont="1" applyFill="1" applyAlignment="1"/>
    <xf numFmtId="0" fontId="44" fillId="0" borderId="0" xfId="0" applyFont="1" applyFill="1" applyAlignment="1">
      <alignment horizontal="justify" wrapText="1"/>
    </xf>
    <xf numFmtId="0" fontId="44" fillId="0" borderId="25" xfId="0" applyFont="1" applyBorder="1"/>
    <xf numFmtId="0" fontId="38" fillId="0" borderId="0" xfId="5" applyFont="1" applyFill="1" applyAlignment="1">
      <alignment horizontal="left"/>
    </xf>
    <xf numFmtId="0" fontId="44" fillId="0" borderId="0" xfId="0" quotePrefix="1" applyFont="1" applyFill="1" applyAlignment="1">
      <alignment horizontal="left" vertical="top" wrapText="1" indent="2"/>
    </xf>
    <xf numFmtId="167" fontId="44" fillId="0" borderId="0" xfId="1" quotePrefix="1" applyNumberFormat="1" applyFont="1" applyFill="1" applyAlignment="1">
      <alignment horizontal="left" wrapText="1"/>
    </xf>
    <xf numFmtId="0" fontId="44" fillId="0" borderId="0" xfId="0" quotePrefix="1" applyFont="1" applyFill="1" applyAlignment="1">
      <alignment horizontal="left" wrapText="1"/>
    </xf>
    <xf numFmtId="0" fontId="44" fillId="0" borderId="0" xfId="0" applyFont="1"/>
    <xf numFmtId="0" fontId="44" fillId="0" borderId="0" xfId="0" applyFont="1" applyFill="1" applyAlignment="1">
      <alignment horizontal="right" vertical="top"/>
    </xf>
    <xf numFmtId="0" fontId="38" fillId="0" borderId="1" xfId="4" applyFont="1" applyFill="1" applyBorder="1" applyAlignment="1" applyProtection="1">
      <alignment horizontal="left"/>
    </xf>
    <xf numFmtId="167" fontId="38" fillId="0" borderId="1" xfId="1" applyNumberFormat="1" applyFont="1" applyFill="1" applyBorder="1" applyAlignment="1" applyProtection="1">
      <alignment horizontal="center"/>
    </xf>
    <xf numFmtId="167" fontId="37" fillId="0" borderId="1" xfId="1" applyNumberFormat="1" applyFont="1" applyFill="1" applyBorder="1" applyAlignment="1" applyProtection="1">
      <alignment horizontal="center"/>
    </xf>
    <xf numFmtId="0" fontId="38" fillId="0" borderId="0" xfId="4" applyFont="1" applyFill="1" applyBorder="1" applyAlignment="1" applyProtection="1">
      <alignment horizontal="left"/>
    </xf>
    <xf numFmtId="167" fontId="37" fillId="0" borderId="0" xfId="1" applyNumberFormat="1" applyFont="1" applyFill="1" applyBorder="1" applyAlignment="1" applyProtection="1">
      <alignment horizontal="center"/>
    </xf>
    <xf numFmtId="0" fontId="38" fillId="0" borderId="0" xfId="0" quotePrefix="1" applyFont="1" applyFill="1" applyAlignment="1">
      <alignment horizontal="left" vertical="top"/>
    </xf>
    <xf numFmtId="167" fontId="38" fillId="0" borderId="0" xfId="1" quotePrefix="1" applyNumberFormat="1" applyFont="1" applyFill="1" applyAlignment="1" applyProtection="1">
      <alignment horizontal="left" wrapText="1"/>
    </xf>
    <xf numFmtId="167" fontId="44" fillId="0" borderId="0" xfId="1" applyNumberFormat="1" applyFont="1" applyFill="1" applyBorder="1" applyAlignment="1"/>
    <xf numFmtId="0" fontId="38" fillId="0" borderId="0" xfId="0" applyFont="1" applyFill="1" applyAlignment="1">
      <alignment horizontal="left" vertical="top"/>
    </xf>
    <xf numFmtId="0" fontId="38" fillId="0" borderId="0" xfId="0" applyFont="1" applyFill="1" applyAlignment="1">
      <alignment horizontal="left"/>
    </xf>
    <xf numFmtId="0" fontId="38" fillId="0" borderId="0" xfId="4" applyFont="1" applyFill="1" applyBorder="1" applyAlignment="1" applyProtection="1">
      <alignment horizontal="left" indent="1"/>
    </xf>
    <xf numFmtId="0" fontId="38" fillId="0" borderId="0" xfId="4" applyFont="1" applyFill="1" applyBorder="1" applyAlignment="1" applyProtection="1">
      <alignment horizontal="center"/>
    </xf>
    <xf numFmtId="0" fontId="43" fillId="0" borderId="0" xfId="10" applyNumberFormat="1" applyFont="1" applyFill="1" applyAlignment="1">
      <alignment horizontal="left"/>
    </xf>
    <xf numFmtId="0" fontId="45" fillId="0" borderId="0" xfId="10" applyNumberFormat="1" applyFont="1" applyFill="1" applyAlignment="1">
      <alignment horizontal="left"/>
    </xf>
    <xf numFmtId="0" fontId="44" fillId="0" borderId="0" xfId="0" applyFont="1" applyFill="1" applyBorder="1"/>
    <xf numFmtId="0" fontId="36" fillId="0" borderId="0" xfId="0" applyFont="1" applyFill="1" applyAlignment="1">
      <alignment horizontal="left"/>
    </xf>
    <xf numFmtId="0" fontId="37" fillId="0" borderId="2" xfId="4" applyFont="1" applyFill="1" applyBorder="1" applyAlignment="1">
      <alignment horizontal="center" vertical="top" wrapText="1"/>
    </xf>
    <xf numFmtId="0" fontId="37" fillId="0" borderId="1" xfId="4" applyFont="1" applyFill="1" applyBorder="1" applyAlignment="1">
      <alignment horizontal="center" vertical="top" wrapText="1"/>
    </xf>
    <xf numFmtId="167" fontId="38" fillId="0" borderId="6" xfId="4" applyNumberFormat="1" applyFont="1" applyFill="1" applyBorder="1" applyAlignment="1">
      <alignment vertical="top"/>
    </xf>
    <xf numFmtId="10" fontId="38" fillId="0" borderId="6" xfId="3" applyNumberFormat="1" applyFont="1" applyFill="1" applyBorder="1" applyAlignment="1">
      <alignment vertical="top"/>
    </xf>
    <xf numFmtId="167" fontId="38" fillId="0" borderId="9" xfId="4" applyNumberFormat="1" applyFont="1" applyFill="1" applyBorder="1" applyAlignment="1">
      <alignment vertical="top"/>
    </xf>
    <xf numFmtId="10" fontId="38" fillId="0" borderId="9" xfId="3" applyNumberFormat="1" applyFont="1" applyFill="1" applyBorder="1" applyAlignment="1">
      <alignment vertical="top"/>
    </xf>
    <xf numFmtId="0" fontId="44" fillId="0" borderId="0" xfId="0" applyFont="1" applyFill="1" applyAlignment="1">
      <alignment horizontal="justify"/>
    </xf>
    <xf numFmtId="0" fontId="37" fillId="0" borderId="23" xfId="4" applyFont="1" applyFill="1" applyBorder="1" applyAlignment="1">
      <alignment horizontal="center" vertical="top" wrapText="1"/>
    </xf>
    <xf numFmtId="167" fontId="44" fillId="0" borderId="9" xfId="1" applyNumberFormat="1" applyFont="1" applyFill="1" applyBorder="1"/>
    <xf numFmtId="165" fontId="38" fillId="0" borderId="0" xfId="1" applyFont="1" applyFill="1" applyBorder="1" applyAlignment="1">
      <alignment horizontal="justify" vertical="top"/>
    </xf>
    <xf numFmtId="165" fontId="44" fillId="0" borderId="0" xfId="1" applyFont="1" applyFill="1" applyBorder="1"/>
    <xf numFmtId="165" fontId="38" fillId="0" borderId="0" xfId="1" applyFont="1" applyFill="1" applyBorder="1" applyAlignment="1">
      <alignment vertical="top"/>
    </xf>
    <xf numFmtId="0" fontId="38" fillId="0" borderId="0" xfId="5" applyFont="1" applyFill="1" applyBorder="1" applyAlignment="1">
      <alignment horizontal="justify" vertical="top"/>
    </xf>
    <xf numFmtId="167" fontId="38" fillId="0" borderId="0" xfId="4" applyNumberFormat="1" applyFont="1" applyFill="1" applyBorder="1" applyAlignment="1">
      <alignment vertical="top"/>
    </xf>
    <xf numFmtId="0" fontId="44" fillId="0" borderId="0" xfId="0" applyFont="1" applyFill="1" applyAlignment="1">
      <alignment horizontal="left"/>
    </xf>
    <xf numFmtId="0" fontId="36" fillId="0" borderId="0" xfId="0" applyFont="1" applyFill="1" applyAlignment="1">
      <alignment horizontal="right" wrapText="1"/>
    </xf>
    <xf numFmtId="0" fontId="36" fillId="0" borderId="23" xfId="0" applyFont="1" applyFill="1" applyBorder="1" applyAlignment="1">
      <alignment vertical="top" wrapText="1"/>
    </xf>
    <xf numFmtId="0" fontId="36" fillId="0" borderId="1" xfId="0" applyFont="1" applyFill="1" applyBorder="1" applyAlignment="1">
      <alignment horizontal="center" wrapText="1"/>
    </xf>
    <xf numFmtId="0" fontId="44" fillId="0" borderId="6" xfId="0" applyFont="1" applyFill="1" applyBorder="1"/>
    <xf numFmtId="0" fontId="37" fillId="0" borderId="6" xfId="4" applyFont="1" applyFill="1" applyBorder="1" applyAlignment="1">
      <alignment horizontal="center" vertical="top" wrapText="1"/>
    </xf>
    <xf numFmtId="0" fontId="36" fillId="0" borderId="9" xfId="0" applyFont="1" applyFill="1" applyBorder="1" applyAlignment="1">
      <alignment horizontal="center"/>
    </xf>
    <xf numFmtId="0" fontId="37" fillId="0" borderId="9" xfId="4" applyFont="1" applyFill="1" applyBorder="1" applyAlignment="1">
      <alignment horizontal="center" vertical="top" wrapText="1"/>
    </xf>
    <xf numFmtId="0" fontId="44" fillId="0" borderId="9" xfId="0" applyFont="1" applyFill="1" applyBorder="1"/>
    <xf numFmtId="164" fontId="38" fillId="0" borderId="9" xfId="2" applyFont="1" applyFill="1" applyBorder="1" applyAlignment="1">
      <alignment horizontal="center" vertical="top" wrapText="1"/>
    </xf>
    <xf numFmtId="164" fontId="37" fillId="0" borderId="15" xfId="2" applyFont="1" applyFill="1" applyBorder="1" applyAlignment="1">
      <alignment horizontal="center" vertical="top" wrapText="1"/>
    </xf>
    <xf numFmtId="164" fontId="37" fillId="0" borderId="9" xfId="2" applyFont="1" applyFill="1" applyBorder="1" applyAlignment="1">
      <alignment horizontal="center" vertical="top" wrapText="1"/>
    </xf>
    <xf numFmtId="0" fontId="38" fillId="0" borderId="15" xfId="5" applyFont="1" applyFill="1" applyBorder="1" applyAlignment="1">
      <alignment horizontal="left" vertical="top"/>
    </xf>
    <xf numFmtId="0" fontId="38" fillId="0" borderId="16" xfId="5" applyFont="1" applyFill="1" applyBorder="1" applyAlignment="1">
      <alignment horizontal="left" vertical="top"/>
    </xf>
    <xf numFmtId="0" fontId="38" fillId="0" borderId="9" xfId="4" applyFont="1" applyFill="1" applyBorder="1" applyAlignment="1">
      <alignment horizontal="center" vertical="top" wrapText="1"/>
    </xf>
    <xf numFmtId="164" fontId="37" fillId="0" borderId="9" xfId="4" applyNumberFormat="1" applyFont="1" applyFill="1" applyBorder="1" applyAlignment="1">
      <alignment horizontal="center" vertical="top" wrapText="1"/>
    </xf>
    <xf numFmtId="10" fontId="38" fillId="0" borderId="9" xfId="3" applyNumberFormat="1" applyFont="1" applyFill="1" applyBorder="1" applyAlignment="1">
      <alignment horizontal="right" vertical="top" wrapText="1"/>
    </xf>
    <xf numFmtId="0" fontId="38" fillId="0" borderId="9" xfId="4" applyFont="1" applyFill="1" applyBorder="1" applyAlignment="1">
      <alignment horizontal="right" vertical="top" wrapText="1"/>
    </xf>
    <xf numFmtId="9" fontId="38" fillId="0" borderId="9" xfId="3" applyNumberFormat="1" applyFont="1" applyFill="1" applyBorder="1" applyAlignment="1">
      <alignment horizontal="right" vertical="top" wrapText="1"/>
    </xf>
    <xf numFmtId="0" fontId="44" fillId="0" borderId="7" xfId="0" applyFont="1" applyFill="1" applyBorder="1"/>
    <xf numFmtId="9" fontId="38" fillId="0" borderId="7" xfId="3" applyNumberFormat="1" applyFont="1" applyFill="1" applyBorder="1" applyAlignment="1">
      <alignment horizontal="right" vertical="top" wrapText="1"/>
    </xf>
    <xf numFmtId="167" fontId="38" fillId="0" borderId="9" xfId="1" applyNumberFormat="1" applyFont="1" applyFill="1" applyBorder="1" applyAlignment="1">
      <alignment horizontal="right" vertical="top" wrapText="1"/>
    </xf>
    <xf numFmtId="167" fontId="38" fillId="0" borderId="9" xfId="3" applyNumberFormat="1" applyFont="1" applyFill="1" applyBorder="1" applyAlignment="1">
      <alignment horizontal="right" vertical="top" wrapText="1"/>
    </xf>
    <xf numFmtId="0" fontId="37" fillId="0" borderId="15" xfId="5" applyFont="1" applyFill="1" applyBorder="1" applyAlignment="1">
      <alignment horizontal="left" vertical="top"/>
    </xf>
    <xf numFmtId="167" fontId="37" fillId="0" borderId="9" xfId="3" applyNumberFormat="1" applyFont="1" applyFill="1" applyBorder="1" applyAlignment="1">
      <alignment horizontal="right" vertical="top" wrapText="1"/>
    </xf>
    <xf numFmtId="0" fontId="44" fillId="0" borderId="0" xfId="0" applyFont="1" applyFill="1" applyAlignment="1">
      <alignment horizontal="center" vertical="top"/>
    </xf>
    <xf numFmtId="0" fontId="36" fillId="0" borderId="23" xfId="0" applyFont="1" applyFill="1" applyBorder="1" applyAlignment="1">
      <alignment horizontal="left" vertical="top" wrapText="1"/>
    </xf>
    <xf numFmtId="0" fontId="36" fillId="0" borderId="23" xfId="0" applyFont="1" applyFill="1" applyBorder="1" applyAlignment="1">
      <alignment horizontal="center" vertical="top" wrapText="1"/>
    </xf>
    <xf numFmtId="167" fontId="44" fillId="0" borderId="23" xfId="1" applyNumberFormat="1" applyFont="1" applyFill="1" applyBorder="1" applyAlignment="1">
      <alignment horizontal="left" vertical="top" wrapText="1"/>
    </xf>
    <xf numFmtId="167" fontId="44" fillId="0" borderId="23" xfId="1" applyNumberFormat="1" applyFont="1" applyFill="1" applyBorder="1" applyAlignment="1">
      <alignment horizontal="right" vertical="top" wrapText="1"/>
    </xf>
    <xf numFmtId="0" fontId="44" fillId="0" borderId="0" xfId="0" applyFont="1" applyFill="1" applyAlignment="1">
      <alignment horizontal="right" wrapText="1"/>
    </xf>
    <xf numFmtId="0" fontId="44" fillId="0" borderId="0" xfId="0" applyFont="1" applyFill="1" applyAlignment="1">
      <alignment horizontal="left" vertical="top"/>
    </xf>
    <xf numFmtId="0" fontId="44" fillId="0" borderId="0" xfId="0" applyFont="1" applyFill="1" applyAlignment="1">
      <alignment horizontal="right" vertical="top" wrapText="1"/>
    </xf>
    <xf numFmtId="0" fontId="37" fillId="0" borderId="16" xfId="0" applyFont="1" applyFill="1" applyBorder="1" applyAlignment="1">
      <alignment vertical="top"/>
    </xf>
    <xf numFmtId="0" fontId="37" fillId="0" borderId="6" xfId="0" applyFont="1" applyFill="1" applyBorder="1" applyAlignment="1">
      <alignment vertical="top"/>
    </xf>
    <xf numFmtId="0" fontId="37" fillId="0" borderId="9" xfId="0" applyFont="1" applyFill="1" applyBorder="1" applyAlignment="1">
      <alignment vertical="top"/>
    </xf>
    <xf numFmtId="0" fontId="37" fillId="0" borderId="6" xfId="0" applyFont="1" applyFill="1" applyBorder="1" applyAlignment="1">
      <alignment horizontal="center" vertical="top" wrapText="1"/>
    </xf>
    <xf numFmtId="0" fontId="38" fillId="0" borderId="16" xfId="0" applyFont="1" applyFill="1" applyBorder="1" applyAlignment="1"/>
    <xf numFmtId="0" fontId="38" fillId="0" borderId="6" xfId="0" applyFont="1" applyFill="1" applyBorder="1" applyAlignment="1"/>
    <xf numFmtId="0" fontId="38" fillId="0" borderId="6" xfId="0" applyFont="1" applyFill="1" applyBorder="1" applyAlignment="1">
      <alignment horizontal="center"/>
    </xf>
    <xf numFmtId="0" fontId="38" fillId="0" borderId="16" xfId="0" applyFont="1" applyFill="1" applyBorder="1" applyAlignment="1">
      <alignment horizontal="justify"/>
    </xf>
    <xf numFmtId="0" fontId="38" fillId="0" borderId="9" xfId="0" applyFont="1" applyFill="1" applyBorder="1" applyAlignment="1">
      <alignment horizontal="justify"/>
    </xf>
    <xf numFmtId="0" fontId="38" fillId="0" borderId="9" xfId="0" applyFont="1" applyFill="1" applyBorder="1" applyAlignment="1">
      <alignment horizontal="center"/>
    </xf>
    <xf numFmtId="164" fontId="38" fillId="0" borderId="9" xfId="2" applyFont="1" applyFill="1" applyBorder="1" applyAlignment="1"/>
    <xf numFmtId="0" fontId="38" fillId="0" borderId="7" xfId="0" applyFont="1" applyFill="1" applyBorder="1" applyAlignment="1">
      <alignment horizontal="justify"/>
    </xf>
    <xf numFmtId="0" fontId="38" fillId="0" borderId="7" xfId="0" applyFont="1" applyFill="1" applyBorder="1" applyAlignment="1">
      <alignment horizontal="center"/>
    </xf>
    <xf numFmtId="164" fontId="38" fillId="0" borderId="7" xfId="2" applyFont="1" applyFill="1" applyBorder="1" applyAlignment="1"/>
    <xf numFmtId="0" fontId="44" fillId="0" borderId="0" xfId="0" applyFont="1" applyFill="1" applyAlignment="1">
      <alignment horizontal="center" wrapText="1"/>
    </xf>
    <xf numFmtId="0" fontId="38" fillId="0" borderId="15" xfId="39" applyFont="1" applyFill="1" applyBorder="1" applyAlignment="1">
      <alignment horizontal="center"/>
    </xf>
    <xf numFmtId="0" fontId="37" fillId="0" borderId="16" xfId="39" applyFont="1" applyFill="1" applyBorder="1" applyAlignment="1">
      <alignment horizontal="center"/>
    </xf>
    <xf numFmtId="0" fontId="37" fillId="0" borderId="8" xfId="5" applyFont="1" applyFill="1" applyBorder="1" applyAlignment="1">
      <alignment horizontal="center" vertical="top" wrapText="1"/>
    </xf>
    <xf numFmtId="0" fontId="38" fillId="0" borderId="8" xfId="39" applyFont="1" applyFill="1" applyBorder="1" applyAlignment="1">
      <alignment horizontal="center"/>
    </xf>
    <xf numFmtId="0" fontId="37" fillId="0" borderId="14" xfId="39" applyFont="1" applyFill="1" applyBorder="1"/>
    <xf numFmtId="1" fontId="37" fillId="0" borderId="23" xfId="39" applyNumberFormat="1" applyFont="1" applyFill="1" applyBorder="1" applyAlignment="1">
      <alignment horizontal="center" vertical="center" wrapText="1"/>
    </xf>
    <xf numFmtId="1" fontId="37" fillId="0" borderId="5" xfId="39" applyNumberFormat="1" applyFont="1" applyFill="1" applyBorder="1" applyAlignment="1">
      <alignment horizontal="center" vertical="center" wrapText="1"/>
    </xf>
    <xf numFmtId="1" fontId="37" fillId="0" borderId="9" xfId="39" applyNumberFormat="1" applyFont="1" applyFill="1" applyBorder="1" applyAlignment="1">
      <alignment horizontal="center" vertical="center" wrapText="1"/>
    </xf>
    <xf numFmtId="0" fontId="38" fillId="0" borderId="0" xfId="5" applyFont="1" applyFill="1" applyAlignment="1">
      <alignment horizontal="left" vertical="top" wrapText="1"/>
    </xf>
    <xf numFmtId="1" fontId="37" fillId="0" borderId="6" xfId="39" applyNumberFormat="1" applyFont="1" applyFill="1" applyBorder="1" applyAlignment="1">
      <alignment horizontal="center" vertical="center" wrapText="1"/>
    </xf>
    <xf numFmtId="0" fontId="37" fillId="0" borderId="15" xfId="39" applyFont="1" applyFill="1" applyBorder="1" applyAlignment="1">
      <alignment horizontal="center"/>
    </xf>
    <xf numFmtId="0" fontId="38" fillId="0" borderId="9" xfId="39" applyFont="1" applyFill="1" applyBorder="1"/>
    <xf numFmtId="174" fontId="38" fillId="0" borderId="6" xfId="39" applyNumberFormat="1" applyFont="1" applyFill="1" applyBorder="1"/>
    <xf numFmtId="174" fontId="38" fillId="0" borderId="19" xfId="39" applyNumberFormat="1" applyFont="1" applyFill="1" applyBorder="1"/>
    <xf numFmtId="167" fontId="38" fillId="0" borderId="6" xfId="1" applyNumberFormat="1" applyFont="1" applyFill="1" applyBorder="1" applyAlignment="1">
      <alignment horizontal="left" vertical="top" wrapText="1"/>
    </xf>
    <xf numFmtId="174" fontId="38" fillId="0" borderId="9" xfId="39" applyNumberFormat="1" applyFont="1" applyFill="1" applyBorder="1"/>
    <xf numFmtId="174" fontId="38" fillId="0" borderId="0" xfId="39" applyNumberFormat="1" applyFont="1" applyFill="1" applyBorder="1"/>
    <xf numFmtId="167" fontId="38" fillId="0" borderId="9" xfId="1" applyNumberFormat="1" applyFont="1" applyFill="1" applyBorder="1" applyAlignment="1">
      <alignment horizontal="left" vertical="top" wrapText="1"/>
    </xf>
    <xf numFmtId="167" fontId="38" fillId="0" borderId="9" xfId="1" applyNumberFormat="1" applyFont="1" applyFill="1" applyBorder="1"/>
    <xf numFmtId="167" fontId="38" fillId="0" borderId="0" xfId="1" applyNumberFormat="1" applyFont="1" applyFill="1" applyBorder="1" applyAlignment="1">
      <alignment horizontal="left" vertical="top" wrapText="1"/>
    </xf>
    <xf numFmtId="167" fontId="37" fillId="0" borderId="9" xfId="1" applyNumberFormat="1" applyFont="1" applyFill="1" applyBorder="1" applyAlignment="1">
      <alignment horizontal="left" vertical="top" wrapText="1"/>
    </xf>
    <xf numFmtId="167" fontId="38" fillId="0" borderId="0" xfId="1" applyNumberFormat="1" applyFont="1" applyFill="1" applyBorder="1"/>
    <xf numFmtId="0" fontId="37" fillId="0" borderId="9" xfId="39" applyFont="1" applyFill="1" applyBorder="1"/>
    <xf numFmtId="167" fontId="37" fillId="0" borderId="9" xfId="1" applyNumberFormat="1" applyFont="1" applyFill="1" applyBorder="1"/>
    <xf numFmtId="167" fontId="37" fillId="0" borderId="0" xfId="1" applyNumberFormat="1" applyFont="1" applyFill="1" applyBorder="1"/>
    <xf numFmtId="167" fontId="37" fillId="0" borderId="0" xfId="1" applyNumberFormat="1" applyFont="1" applyFill="1" applyBorder="1" applyAlignment="1">
      <alignment horizontal="left" vertical="top" wrapText="1"/>
    </xf>
    <xf numFmtId="167" fontId="37" fillId="0" borderId="17" xfId="1" applyNumberFormat="1" applyFont="1" applyFill="1" applyBorder="1" applyAlignment="1">
      <alignment horizontal="left" vertical="top" wrapText="1"/>
    </xf>
    <xf numFmtId="175" fontId="37" fillId="0" borderId="15" xfId="39" applyNumberFormat="1" applyFont="1" applyFill="1" applyBorder="1" applyAlignment="1">
      <alignment horizontal="center"/>
    </xf>
    <xf numFmtId="175" fontId="38" fillId="0" borderId="9" xfId="39" applyNumberFormat="1" applyFont="1" applyFill="1" applyBorder="1"/>
    <xf numFmtId="0" fontId="37" fillId="0" borderId="9" xfId="39" quotePrefix="1" applyFont="1" applyFill="1" applyBorder="1" applyAlignment="1">
      <alignment horizontal="left"/>
    </xf>
    <xf numFmtId="0" fontId="38" fillId="0" borderId="9" xfId="39" quotePrefix="1" applyFont="1" applyFill="1" applyBorder="1" applyAlignment="1">
      <alignment horizontal="left"/>
    </xf>
    <xf numFmtId="175" fontId="37" fillId="0" borderId="9" xfId="39" applyNumberFormat="1" applyFont="1" applyFill="1" applyBorder="1"/>
    <xf numFmtId="167" fontId="38" fillId="0" borderId="16" xfId="1" applyNumberFormat="1" applyFont="1" applyFill="1" applyBorder="1" applyAlignment="1">
      <alignment horizontal="left" vertical="top" wrapText="1"/>
    </xf>
    <xf numFmtId="167" fontId="38" fillId="0" borderId="16" xfId="1" applyNumberFormat="1" applyFont="1" applyFill="1" applyBorder="1"/>
    <xf numFmtId="167" fontId="38" fillId="0" borderId="7" xfId="1" applyNumberFormat="1" applyFont="1" applyFill="1" applyBorder="1" applyAlignment="1">
      <alignment horizontal="left" vertical="top" wrapText="1"/>
    </xf>
    <xf numFmtId="175" fontId="38" fillId="0" borderId="7" xfId="39" applyNumberFormat="1" applyFont="1" applyFill="1" applyBorder="1"/>
    <xf numFmtId="167" fontId="38" fillId="0" borderId="7" xfId="1" applyNumberFormat="1" applyFont="1" applyFill="1" applyBorder="1"/>
    <xf numFmtId="167" fontId="38" fillId="0" borderId="10" xfId="1" applyNumberFormat="1" applyFont="1" applyFill="1" applyBorder="1"/>
    <xf numFmtId="0" fontId="37" fillId="0" borderId="0" xfId="5" applyFont="1" applyFill="1" applyAlignment="1">
      <alignment horizontal="left" vertical="top"/>
    </xf>
    <xf numFmtId="0" fontId="37" fillId="0" borderId="0" xfId="5" applyFont="1" applyFill="1" applyAlignment="1">
      <alignment horizontal="justify" vertical="center"/>
    </xf>
    <xf numFmtId="0" fontId="44" fillId="0" borderId="0" xfId="0" applyFont="1" applyFill="1" applyAlignment="1">
      <alignment horizontal="right"/>
    </xf>
    <xf numFmtId="0" fontId="44" fillId="0" borderId="0" xfId="0" quotePrefix="1" applyFont="1" applyFill="1" applyAlignment="1">
      <alignment horizontal="left"/>
    </xf>
    <xf numFmtId="0" fontId="36" fillId="0" borderId="0" xfId="0" applyFont="1" applyFill="1" applyBorder="1"/>
    <xf numFmtId="164" fontId="44" fillId="0" borderId="0" xfId="2" applyFont="1" applyFill="1" applyBorder="1"/>
    <xf numFmtId="0" fontId="38" fillId="0" borderId="0" xfId="5" applyFont="1" applyFill="1" applyAlignment="1">
      <alignment horizontal="justify" vertical="top"/>
    </xf>
    <xf numFmtId="0" fontId="37" fillId="0" borderId="6" xfId="5" applyFont="1" applyFill="1" applyBorder="1" applyAlignment="1">
      <alignment horizontal="center" vertical="top"/>
    </xf>
    <xf numFmtId="0" fontId="37" fillId="0" borderId="7" xfId="5" applyFont="1" applyFill="1" applyBorder="1" applyAlignment="1">
      <alignment horizontal="center" vertical="top"/>
    </xf>
    <xf numFmtId="0" fontId="36" fillId="0" borderId="9" xfId="0" applyFont="1" applyFill="1" applyBorder="1"/>
    <xf numFmtId="0" fontId="44" fillId="0" borderId="9" xfId="0" applyFont="1" applyFill="1" applyBorder="1" applyAlignment="1">
      <alignment vertical="top"/>
    </xf>
    <xf numFmtId="0" fontId="44" fillId="0" borderId="9" xfId="0" applyFont="1" applyFill="1" applyBorder="1" applyAlignment="1">
      <alignment horizontal="center"/>
    </xf>
    <xf numFmtId="167" fontId="44" fillId="0" borderId="9" xfId="1" applyNumberFormat="1" applyFont="1" applyFill="1" applyBorder="1" applyAlignment="1">
      <alignment vertical="top"/>
    </xf>
    <xf numFmtId="0" fontId="44" fillId="0" borderId="9" xfId="0" applyFont="1" applyFill="1" applyBorder="1" applyAlignment="1">
      <alignment horizontal="center" vertical="top"/>
    </xf>
    <xf numFmtId="167" fontId="36" fillId="0" borderId="9" xfId="1" applyNumberFormat="1" applyFont="1" applyFill="1" applyBorder="1" applyAlignment="1">
      <alignment vertical="top"/>
    </xf>
    <xf numFmtId="0" fontId="44" fillId="0" borderId="15" xfId="0" applyFont="1" applyFill="1" applyBorder="1" applyAlignment="1">
      <alignment horizontal="left" vertical="top"/>
    </xf>
    <xf numFmtId="0" fontId="44" fillId="0" borderId="16" xfId="0" applyFont="1" applyFill="1" applyBorder="1" applyAlignment="1">
      <alignment horizontal="left" vertical="top"/>
    </xf>
    <xf numFmtId="0" fontId="36" fillId="0" borderId="9" xfId="0" applyFont="1" applyFill="1" applyBorder="1" applyAlignment="1">
      <alignment horizontal="left"/>
    </xf>
    <xf numFmtId="167" fontId="36" fillId="0" borderId="9" xfId="1" applyNumberFormat="1" applyFont="1" applyFill="1" applyBorder="1"/>
    <xf numFmtId="0" fontId="44" fillId="0" borderId="16" xfId="0" applyFont="1" applyFill="1" applyBorder="1"/>
    <xf numFmtId="167" fontId="44" fillId="0" borderId="7" xfId="1" applyNumberFormat="1" applyFont="1" applyFill="1" applyBorder="1"/>
    <xf numFmtId="0" fontId="37" fillId="0" borderId="0" xfId="5" applyFont="1" applyFill="1" applyAlignment="1">
      <alignment horizontal="justify" vertical="top"/>
    </xf>
    <xf numFmtId="0" fontId="44" fillId="0" borderId="15" xfId="0" applyFont="1" applyFill="1" applyBorder="1" applyAlignment="1">
      <alignment horizontal="left" vertical="top" wrapText="1" indent="2"/>
    </xf>
    <xf numFmtId="164" fontId="36" fillId="0" borderId="9" xfId="2" applyFont="1" applyFill="1" applyBorder="1"/>
    <xf numFmtId="164" fontId="44" fillId="0" borderId="9" xfId="2" applyFont="1" applyFill="1" applyBorder="1"/>
    <xf numFmtId="164" fontId="44" fillId="0" borderId="9" xfId="0" applyNumberFormat="1" applyFont="1" applyFill="1" applyBorder="1"/>
    <xf numFmtId="0" fontId="44" fillId="0" borderId="15" xfId="0" quotePrefix="1" applyFont="1" applyFill="1" applyBorder="1" applyAlignment="1">
      <alignment horizontal="left" indent="2"/>
    </xf>
    <xf numFmtId="0" fontId="44" fillId="0" borderId="16" xfId="0" quotePrefix="1" applyFont="1" applyFill="1" applyBorder="1" applyAlignment="1">
      <alignment horizontal="left" indent="2"/>
    </xf>
    <xf numFmtId="0" fontId="44" fillId="0" borderId="16" xfId="0" applyFont="1" applyFill="1" applyBorder="1" applyAlignment="1">
      <alignment horizontal="left" vertical="top" wrapText="1"/>
    </xf>
    <xf numFmtId="164" fontId="36" fillId="0" borderId="9" xfId="0" applyNumberFormat="1" applyFont="1" applyFill="1" applyBorder="1"/>
    <xf numFmtId="0" fontId="37" fillId="0" borderId="6" xfId="5" applyFont="1" applyFill="1" applyBorder="1" applyAlignment="1">
      <alignment horizontal="center" vertical="top" wrapText="1"/>
    </xf>
    <xf numFmtId="173" fontId="37" fillId="0" borderId="6" xfId="5" applyNumberFormat="1" applyFont="1" applyFill="1" applyBorder="1" applyAlignment="1">
      <alignment horizontal="center" vertical="top"/>
    </xf>
    <xf numFmtId="0" fontId="37" fillId="0" borderId="9" xfId="5" applyFont="1" applyFill="1" applyBorder="1" applyAlignment="1">
      <alignment horizontal="center" vertical="top"/>
    </xf>
    <xf numFmtId="173" fontId="37" fillId="0" borderId="9" xfId="5" applyNumberFormat="1" applyFont="1" applyFill="1" applyBorder="1" applyAlignment="1">
      <alignment horizontal="center" vertical="top"/>
    </xf>
    <xf numFmtId="169" fontId="44" fillId="0" borderId="9" xfId="2" applyNumberFormat="1" applyFont="1" applyFill="1" applyBorder="1"/>
    <xf numFmtId="169" fontId="44" fillId="0" borderId="7" xfId="2" applyNumberFormat="1" applyFont="1" applyFill="1" applyBorder="1"/>
    <xf numFmtId="0" fontId="37" fillId="0" borderId="0" xfId="0" applyFont="1" applyFill="1" applyBorder="1"/>
    <xf numFmtId="0" fontId="37" fillId="0" borderId="0" xfId="0" applyFont="1" applyFill="1" applyBorder="1" applyAlignment="1">
      <alignment wrapText="1"/>
    </xf>
    <xf numFmtId="0" fontId="37" fillId="0" borderId="0" xfId="0" applyFont="1" applyFill="1" applyBorder="1" applyAlignment="1">
      <alignment horizontal="left"/>
    </xf>
    <xf numFmtId="0" fontId="38" fillId="0" borderId="0" xfId="0" applyFont="1" applyFill="1" applyBorder="1"/>
    <xf numFmtId="167" fontId="37" fillId="0" borderId="23" xfId="1" applyNumberFormat="1" applyFont="1" applyFill="1" applyBorder="1" applyAlignment="1">
      <alignment vertical="top"/>
    </xf>
    <xf numFmtId="167" fontId="7" fillId="0" borderId="7" xfId="6" applyNumberFormat="1" applyFont="1" applyFill="1" applyBorder="1" applyAlignment="1" applyProtection="1">
      <alignment vertical="center"/>
    </xf>
    <xf numFmtId="164" fontId="5" fillId="0" borderId="7" xfId="2" applyNumberFormat="1" applyFont="1" applyFill="1" applyBorder="1"/>
    <xf numFmtId="164" fontId="6" fillId="0" borderId="7" xfId="13" applyNumberFormat="1" applyFont="1" applyFill="1" applyBorder="1"/>
    <xf numFmtId="164" fontId="5" fillId="0" borderId="6" xfId="2" applyNumberFormat="1" applyFont="1" applyFill="1" applyBorder="1"/>
    <xf numFmtId="167" fontId="7" fillId="0" borderId="8" xfId="6" applyNumberFormat="1" applyFont="1" applyFill="1" applyBorder="1" applyAlignment="1" applyProtection="1">
      <alignment horizontal="center" vertical="center"/>
    </xf>
    <xf numFmtId="164" fontId="7" fillId="0" borderId="6" xfId="6" quotePrefix="1" applyNumberFormat="1" applyFont="1" applyFill="1" applyBorder="1" applyAlignment="1" applyProtection="1">
      <alignment horizontal="center" vertical="center" wrapText="1"/>
    </xf>
    <xf numFmtId="0" fontId="38" fillId="0" borderId="0" xfId="10" quotePrefix="1" applyNumberFormat="1" applyFont="1" applyFill="1" applyBorder="1" applyAlignment="1">
      <alignment horizontal="justify" vertical="top"/>
    </xf>
    <xf numFmtId="0" fontId="5" fillId="0" borderId="0" xfId="0" applyFont="1" applyFill="1" applyAlignment="1">
      <alignment horizontal="justify" vertical="top" wrapText="1"/>
    </xf>
    <xf numFmtId="0" fontId="6" fillId="0" borderId="0" xfId="0" applyFont="1" applyFill="1" applyAlignment="1">
      <alignment horizontal="center"/>
    </xf>
    <xf numFmtId="164" fontId="7" fillId="0" borderId="6" xfId="6" applyNumberFormat="1" applyFont="1" applyFill="1" applyBorder="1" applyAlignment="1" applyProtection="1">
      <alignment horizontal="center" vertical="center" wrapText="1"/>
    </xf>
    <xf numFmtId="164" fontId="5" fillId="0" borderId="16" xfId="0" applyNumberFormat="1" applyFont="1" applyFill="1" applyBorder="1" applyAlignment="1">
      <alignment horizontal="right"/>
    </xf>
    <xf numFmtId="173" fontId="4" fillId="0" borderId="10" xfId="5" applyNumberFormat="1" applyFont="1" applyFill="1" applyBorder="1" applyAlignment="1">
      <alignment horizontal="right"/>
    </xf>
    <xf numFmtId="0" fontId="5" fillId="0" borderId="10" xfId="0" applyFont="1" applyFill="1" applyBorder="1" applyAlignment="1">
      <alignment horizontal="right"/>
    </xf>
    <xf numFmtId="164" fontId="5" fillId="0" borderId="0" xfId="3" applyNumberFormat="1" applyFont="1" applyFill="1"/>
    <xf numFmtId="167" fontId="2" fillId="0" borderId="0" xfId="1" applyNumberFormat="1" applyFont="1"/>
    <xf numFmtId="177" fontId="20" fillId="0" borderId="0" xfId="0" applyNumberFormat="1" applyFont="1" applyFill="1" applyAlignment="1">
      <alignment horizontal="right" vertical="top"/>
    </xf>
    <xf numFmtId="178" fontId="20" fillId="0" borderId="0" xfId="0" applyNumberFormat="1" applyFont="1" applyFill="1" applyAlignment="1">
      <alignment horizontal="right" vertical="top"/>
    </xf>
    <xf numFmtId="167" fontId="21" fillId="0" borderId="0" xfId="1" applyNumberFormat="1" applyFont="1" applyFill="1" applyAlignment="1">
      <alignment horizontal="right" vertical="top"/>
    </xf>
    <xf numFmtId="178" fontId="21" fillId="0" borderId="0" xfId="0" applyNumberFormat="1" applyFont="1" applyFill="1" applyAlignment="1">
      <alignment horizontal="right" vertical="top"/>
    </xf>
    <xf numFmtId="178" fontId="21" fillId="0" borderId="0" xfId="0" applyNumberFormat="1" applyFont="1" applyFill="1" applyAlignment="1">
      <alignment horizontal="left" vertical="top" wrapText="1"/>
    </xf>
    <xf numFmtId="0" fontId="0" fillId="0" borderId="0" xfId="0" applyFill="1"/>
    <xf numFmtId="49" fontId="21" fillId="0" borderId="0" xfId="0" applyNumberFormat="1" applyFont="1" applyFill="1" applyBorder="1" applyAlignment="1">
      <alignment horizontal="left" vertical="top" indent="2"/>
    </xf>
    <xf numFmtId="165" fontId="5" fillId="0" borderId="0" xfId="0" applyNumberFormat="1" applyFont="1" applyFill="1" applyBorder="1" applyAlignment="1">
      <alignment vertical="top" wrapText="1"/>
    </xf>
    <xf numFmtId="0" fontId="33" fillId="0" borderId="27" xfId="65" applyNumberFormat="1" applyFont="1" applyFill="1" applyBorder="1" applyAlignment="1">
      <alignment vertical="top"/>
    </xf>
    <xf numFmtId="0" fontId="33" fillId="0" borderId="33" xfId="65" applyNumberFormat="1" applyFont="1" applyFill="1" applyBorder="1" applyAlignment="1">
      <alignment vertical="top"/>
    </xf>
    <xf numFmtId="183" fontId="48" fillId="0" borderId="27" xfId="67" applyNumberFormat="1" applyFont="1" applyFill="1" applyBorder="1" applyAlignment="1">
      <alignment vertical="top"/>
    </xf>
    <xf numFmtId="183" fontId="33" fillId="0" borderId="33" xfId="67" applyNumberFormat="1" applyFont="1" applyFill="1" applyBorder="1" applyAlignment="1">
      <alignment vertical="top"/>
    </xf>
    <xf numFmtId="49" fontId="20" fillId="0" borderId="0" xfId="0" applyNumberFormat="1" applyFont="1" applyAlignment="1">
      <alignment vertical="top"/>
    </xf>
    <xf numFmtId="164" fontId="7" fillId="0" borderId="6" xfId="6" applyNumberFormat="1" applyFont="1" applyFill="1" applyBorder="1" applyAlignment="1" applyProtection="1">
      <alignment horizontal="center" vertical="center" wrapText="1"/>
    </xf>
    <xf numFmtId="0" fontId="6" fillId="0" borderId="0" xfId="0" applyFont="1" applyFill="1" applyAlignment="1">
      <alignment horizontal="center"/>
    </xf>
    <xf numFmtId="0" fontId="5" fillId="0" borderId="0" xfId="0" applyFont="1" applyFill="1" applyBorder="1" applyAlignment="1"/>
    <xf numFmtId="0" fontId="8" fillId="0" borderId="0" xfId="10" applyNumberFormat="1" applyFont="1" applyFill="1" applyBorder="1" applyAlignment="1">
      <alignment vertical="center"/>
    </xf>
    <xf numFmtId="164" fontId="6" fillId="0" borderId="7" xfId="2" applyNumberFormat="1" applyFont="1" applyFill="1" applyBorder="1"/>
    <xf numFmtId="164" fontId="4" fillId="0" borderId="7" xfId="2" applyNumberFormat="1" applyFont="1" applyFill="1" applyBorder="1"/>
    <xf numFmtId="167" fontId="37" fillId="0" borderId="1" xfId="4" applyNumberFormat="1" applyFont="1" applyFill="1" applyBorder="1" applyAlignment="1">
      <alignment vertical="top"/>
    </xf>
    <xf numFmtId="10" fontId="37" fillId="0" borderId="1" xfId="3" applyNumberFormat="1" applyFont="1" applyFill="1" applyBorder="1" applyAlignment="1">
      <alignment vertical="top"/>
    </xf>
    <xf numFmtId="0" fontId="5" fillId="0" borderId="15" xfId="0" applyFont="1" applyFill="1" applyBorder="1" applyAlignment="1">
      <alignment vertical="center"/>
    </xf>
    <xf numFmtId="0" fontId="4" fillId="0" borderId="23" xfId="44" applyFont="1" applyFill="1" applyBorder="1" applyAlignment="1">
      <alignment horizontal="center" vertical="center"/>
    </xf>
    <xf numFmtId="0" fontId="44" fillId="0" borderId="15" xfId="0" applyFont="1" applyFill="1" applyBorder="1" applyAlignment="1"/>
    <xf numFmtId="0" fontId="44" fillId="0" borderId="16" xfId="0" applyFont="1" applyFill="1" applyBorder="1" applyAlignment="1"/>
    <xf numFmtId="0" fontId="44" fillId="0" borderId="0" xfId="0" applyFont="1" applyFill="1" applyAlignment="1">
      <alignment horizontal="justify" wrapText="1"/>
    </xf>
    <xf numFmtId="0" fontId="44" fillId="0" borderId="0" xfId="0" applyFont="1" applyFill="1" applyAlignment="1">
      <alignment horizontal="justify"/>
    </xf>
    <xf numFmtId="0" fontId="36" fillId="0" borderId="23" xfId="0" applyFont="1" applyFill="1" applyBorder="1" applyAlignment="1">
      <alignment horizontal="center" wrapText="1"/>
    </xf>
    <xf numFmtId="167" fontId="38" fillId="0" borderId="23" xfId="1" applyNumberFormat="1" applyFont="1" applyFill="1" applyBorder="1" applyAlignment="1">
      <alignment horizontal="left" vertical="top" wrapText="1"/>
    </xf>
    <xf numFmtId="167" fontId="38" fillId="0" borderId="23" xfId="5" applyNumberFormat="1" applyFont="1" applyFill="1" applyBorder="1" applyAlignment="1">
      <alignment horizontal="left" vertical="top" wrapText="1"/>
    </xf>
    <xf numFmtId="49" fontId="20" fillId="0" borderId="0" xfId="0" applyNumberFormat="1" applyFont="1" applyFill="1" applyAlignment="1">
      <alignment vertical="top" wrapText="1"/>
    </xf>
    <xf numFmtId="0" fontId="37" fillId="0" borderId="0" xfId="4" applyFont="1" applyFill="1" applyBorder="1" applyAlignment="1" applyProtection="1">
      <alignment horizontal="left"/>
    </xf>
    <xf numFmtId="0" fontId="37" fillId="0" borderId="3" xfId="5" applyFont="1" applyFill="1" applyBorder="1" applyAlignment="1">
      <alignment horizontal="center" vertical="center"/>
    </xf>
    <xf numFmtId="0" fontId="37" fillId="0" borderId="10" xfId="5" applyFont="1" applyFill="1" applyBorder="1" applyAlignment="1">
      <alignment horizontal="center" vertical="center"/>
    </xf>
    <xf numFmtId="0" fontId="44" fillId="0" borderId="0" xfId="0" applyFont="1" applyFill="1" applyAlignment="1">
      <alignment horizontal="left" wrapText="1"/>
    </xf>
    <xf numFmtId="0" fontId="6" fillId="0" borderId="0" xfId="0" applyFont="1" applyFill="1" applyAlignment="1">
      <alignment horizontal="center"/>
    </xf>
    <xf numFmtId="0" fontId="44" fillId="0" borderId="0" xfId="0" applyFont="1" applyFill="1" applyAlignment="1">
      <alignment horizontal="justify" wrapText="1"/>
    </xf>
    <xf numFmtId="0" fontId="37" fillId="0" borderId="0" xfId="4" applyFont="1" applyFill="1" applyBorder="1" applyAlignment="1" applyProtection="1">
      <alignment horizontal="left"/>
    </xf>
    <xf numFmtId="0" fontId="6" fillId="0" borderId="0" xfId="0" applyFont="1" applyFill="1" applyAlignment="1">
      <alignment horizontal="left"/>
    </xf>
    <xf numFmtId="167" fontId="4" fillId="0" borderId="0" xfId="9" applyNumberFormat="1" applyFont="1" applyFill="1" applyBorder="1" applyAlignment="1">
      <alignment horizontal="right"/>
    </xf>
    <xf numFmtId="164" fontId="5" fillId="0" borderId="7" xfId="0" applyNumberFormat="1" applyFont="1" applyFill="1" applyBorder="1"/>
    <xf numFmtId="180" fontId="6" fillId="0" borderId="0" xfId="0" applyNumberFormat="1" applyFont="1" applyFill="1" applyAlignment="1">
      <alignment horizontal="center"/>
    </xf>
    <xf numFmtId="164" fontId="44" fillId="0" borderId="0" xfId="0" applyNumberFormat="1" applyFont="1" applyFill="1" applyAlignment="1"/>
    <xf numFmtId="164" fontId="44" fillId="0" borderId="10" xfId="0" applyNumberFormat="1" applyFont="1" applyFill="1" applyBorder="1" applyAlignment="1"/>
    <xf numFmtId="49" fontId="20" fillId="0" borderId="0" xfId="0" applyNumberFormat="1" applyFont="1" applyFill="1" applyAlignment="1">
      <alignment horizontal="left"/>
    </xf>
    <xf numFmtId="0" fontId="51" fillId="0" borderId="0" xfId="0" applyFont="1" applyFill="1" applyAlignment="1"/>
    <xf numFmtId="0" fontId="51" fillId="0" borderId="0" xfId="0" applyFont="1" applyFill="1" applyAlignment="1">
      <alignment horizontal="left"/>
    </xf>
    <xf numFmtId="164" fontId="36" fillId="0" borderId="19" xfId="0" applyNumberFormat="1" applyFont="1" applyFill="1" applyBorder="1" applyAlignment="1"/>
    <xf numFmtId="164" fontId="36" fillId="0" borderId="0" xfId="0" applyNumberFormat="1" applyFont="1" applyFill="1" applyAlignment="1"/>
    <xf numFmtId="164" fontId="36" fillId="0" borderId="11" xfId="0" applyNumberFormat="1" applyFont="1" applyFill="1" applyBorder="1" applyAlignment="1"/>
    <xf numFmtId="0" fontId="50" fillId="0" borderId="0" xfId="0" applyFont="1" applyFill="1" applyAlignment="1"/>
    <xf numFmtId="167" fontId="44" fillId="0" borderId="10" xfId="1" applyNumberFormat="1" applyFont="1" applyFill="1" applyBorder="1" applyAlignment="1"/>
    <xf numFmtId="167" fontId="36" fillId="0" borderId="0" xfId="1" applyNumberFormat="1" applyFont="1" applyFill="1" applyAlignment="1"/>
    <xf numFmtId="171" fontId="44" fillId="0" borderId="0" xfId="1" applyNumberFormat="1" applyFont="1" applyFill="1" applyAlignment="1"/>
    <xf numFmtId="171" fontId="44" fillId="0" borderId="0" xfId="1" applyNumberFormat="1" applyFont="1" applyFill="1" applyBorder="1" applyAlignment="1"/>
    <xf numFmtId="171" fontId="36" fillId="0" borderId="0" xfId="1" applyNumberFormat="1" applyFont="1" applyFill="1" applyAlignment="1"/>
    <xf numFmtId="167" fontId="37" fillId="0" borderId="0" xfId="4" applyNumberFormat="1" applyFont="1" applyFill="1" applyBorder="1" applyAlignment="1" applyProtection="1"/>
    <xf numFmtId="164" fontId="36" fillId="0" borderId="0" xfId="0" applyNumberFormat="1" applyFont="1" applyFill="1" applyBorder="1" applyAlignment="1"/>
    <xf numFmtId="0" fontId="37" fillId="0" borderId="0" xfId="4" applyFont="1" applyFill="1" applyBorder="1" applyAlignment="1" applyProtection="1">
      <alignment horizontal="right"/>
    </xf>
    <xf numFmtId="167" fontId="37" fillId="0" borderId="0" xfId="9" applyNumberFormat="1" applyFont="1" applyFill="1" applyBorder="1" applyAlignment="1" applyProtection="1">
      <alignment horizontal="left"/>
    </xf>
    <xf numFmtId="0" fontId="45" fillId="0" borderId="0" xfId="10" applyNumberFormat="1" applyFont="1" applyFill="1" applyAlignment="1">
      <alignment horizontal="left" wrapText="1"/>
    </xf>
    <xf numFmtId="0" fontId="45" fillId="0" borderId="0" xfId="10" applyNumberFormat="1" applyFont="1" applyFill="1" applyAlignment="1">
      <alignment wrapText="1"/>
    </xf>
    <xf numFmtId="167" fontId="45" fillId="0" borderId="0" xfId="1" applyNumberFormat="1" applyFont="1" applyFill="1" applyAlignment="1">
      <alignment horizontal="left" wrapText="1"/>
    </xf>
    <xf numFmtId="164" fontId="45" fillId="0" borderId="10" xfId="2" applyFont="1" applyFill="1" applyBorder="1" applyAlignment="1"/>
    <xf numFmtId="164" fontId="43" fillId="0" borderId="0" xfId="2" applyFont="1" applyFill="1" applyBorder="1" applyAlignment="1"/>
    <xf numFmtId="164" fontId="45" fillId="0" borderId="0" xfId="2" applyFont="1" applyFill="1" applyBorder="1" applyAlignment="1"/>
    <xf numFmtId="177" fontId="46" fillId="0" borderId="0" xfId="0" applyNumberFormat="1" applyFont="1" applyFill="1" applyAlignment="1"/>
    <xf numFmtId="164" fontId="43" fillId="0" borderId="3" xfId="2" applyFont="1" applyFill="1" applyBorder="1" applyAlignment="1"/>
    <xf numFmtId="167" fontId="38" fillId="0" borderId="0" xfId="9" applyNumberFormat="1" applyFont="1" applyFill="1" applyBorder="1" applyAlignment="1" applyProtection="1">
      <alignment horizontal="left"/>
    </xf>
    <xf numFmtId="164" fontId="43" fillId="0" borderId="11" xfId="2" applyFont="1" applyFill="1" applyBorder="1" applyAlignment="1"/>
    <xf numFmtId="167" fontId="43" fillId="0" borderId="11" xfId="1" applyNumberFormat="1" applyFont="1" applyFill="1" applyBorder="1" applyAlignment="1"/>
    <xf numFmtId="167" fontId="43" fillId="0" borderId="0" xfId="1" applyNumberFormat="1" applyFont="1" applyFill="1" applyBorder="1" applyAlignment="1"/>
    <xf numFmtId="0" fontId="37" fillId="0" borderId="1" xfId="4" applyFont="1" applyFill="1" applyBorder="1" applyAlignment="1" applyProtection="1">
      <alignment horizontal="center" wrapText="1"/>
    </xf>
    <xf numFmtId="167" fontId="43" fillId="0" borderId="1" xfId="1" applyNumberFormat="1" applyFont="1" applyFill="1" applyBorder="1" applyAlignment="1">
      <alignment horizontal="center" wrapText="1"/>
    </xf>
    <xf numFmtId="167" fontId="43" fillId="0" borderId="1" xfId="1" applyNumberFormat="1" applyFont="1" applyFill="1" applyBorder="1" applyAlignment="1"/>
    <xf numFmtId="0" fontId="38" fillId="0" borderId="0" xfId="0" quotePrefix="1" applyFont="1" applyFill="1" applyAlignment="1">
      <alignment horizontal="left"/>
    </xf>
    <xf numFmtId="0" fontId="43" fillId="0" borderId="0" xfId="10" quotePrefix="1" applyNumberFormat="1" applyFont="1" applyFill="1" applyAlignment="1">
      <alignment horizontal="left"/>
    </xf>
    <xf numFmtId="0" fontId="37" fillId="0" borderId="0" xfId="0" applyFont="1" applyFill="1" applyBorder="1" applyAlignment="1">
      <alignment horizontal="center"/>
    </xf>
    <xf numFmtId="0" fontId="37" fillId="0" borderId="0" xfId="5" applyNumberFormat="1" applyFont="1" applyFill="1" applyAlignment="1"/>
    <xf numFmtId="169" fontId="38" fillId="0" borderId="0" xfId="0" applyNumberFormat="1" applyFont="1" applyFill="1" applyAlignment="1">
      <alignment horizontal="left"/>
    </xf>
    <xf numFmtId="169" fontId="38" fillId="0" borderId="0" xfId="0" applyNumberFormat="1" applyFont="1" applyFill="1" applyAlignment="1">
      <alignment horizontal="left" wrapText="1"/>
    </xf>
    <xf numFmtId="0" fontId="44" fillId="0" borderId="0" xfId="0" quotePrefix="1" applyFont="1" applyFill="1" applyAlignment="1"/>
    <xf numFmtId="169" fontId="37" fillId="0" borderId="0" xfId="0" applyNumberFormat="1" applyFont="1" applyFill="1" applyAlignment="1"/>
    <xf numFmtId="9" fontId="37" fillId="0" borderId="0" xfId="3" applyFont="1" applyFill="1" applyAlignment="1">
      <alignment horizontal="left"/>
    </xf>
    <xf numFmtId="9" fontId="38" fillId="0" borderId="0" xfId="3" applyFont="1" applyFill="1" applyAlignment="1">
      <alignment horizontal="left"/>
    </xf>
    <xf numFmtId="9" fontId="38" fillId="0" borderId="0" xfId="3" applyFont="1" applyFill="1" applyAlignment="1">
      <alignment horizontal="left" wrapText="1"/>
    </xf>
    <xf numFmtId="169" fontId="38" fillId="0" borderId="0" xfId="0" applyNumberFormat="1" applyFont="1" applyFill="1" applyAlignment="1"/>
    <xf numFmtId="0" fontId="44" fillId="0" borderId="0" xfId="0" applyFont="1" applyFill="1" applyAlignment="1">
      <alignment wrapText="1"/>
    </xf>
    <xf numFmtId="9" fontId="37" fillId="0" borderId="0" xfId="3" applyFont="1" applyFill="1" applyAlignment="1"/>
    <xf numFmtId="9" fontId="38" fillId="0" borderId="0" xfId="3" applyFont="1" applyFill="1" applyAlignment="1"/>
    <xf numFmtId="9" fontId="44" fillId="0" borderId="0" xfId="3" applyFont="1" applyFill="1" applyAlignment="1"/>
    <xf numFmtId="164" fontId="44" fillId="0" borderId="0" xfId="2" applyFont="1" applyFill="1" applyAlignment="1"/>
    <xf numFmtId="164" fontId="36" fillId="0" borderId="3" xfId="0" applyNumberFormat="1" applyFont="1" applyFill="1" applyBorder="1" applyAlignment="1"/>
    <xf numFmtId="164" fontId="37" fillId="0" borderId="11" xfId="2" applyFont="1" applyFill="1" applyBorder="1" applyAlignment="1"/>
    <xf numFmtId="164" fontId="37" fillId="0" borderId="0" xfId="2" applyFont="1" applyFill="1" applyBorder="1" applyAlignment="1"/>
    <xf numFmtId="167" fontId="37" fillId="0" borderId="11" xfId="1" applyNumberFormat="1" applyFont="1" applyFill="1" applyBorder="1" applyAlignment="1"/>
    <xf numFmtId="164" fontId="38" fillId="0" borderId="0" xfId="0" applyNumberFormat="1" applyFont="1" applyFill="1" applyAlignment="1"/>
    <xf numFmtId="165" fontId="44" fillId="0" borderId="0" xfId="1" applyFont="1" applyFill="1" applyAlignment="1"/>
    <xf numFmtId="167" fontId="36" fillId="0" borderId="0" xfId="1" applyNumberFormat="1" applyFont="1" applyFill="1" applyAlignment="1">
      <alignment horizontal="right"/>
    </xf>
    <xf numFmtId="167" fontId="37" fillId="0" borderId="0" xfId="1" applyNumberFormat="1" applyFont="1" applyFill="1" applyBorder="1" applyAlignment="1">
      <alignment horizontal="center"/>
    </xf>
    <xf numFmtId="167" fontId="36" fillId="0" borderId="3" xfId="1" applyNumberFormat="1" applyFont="1" applyFill="1" applyBorder="1" applyAlignment="1"/>
    <xf numFmtId="167" fontId="37" fillId="0" borderId="0" xfId="1" applyNumberFormat="1" applyFont="1" applyFill="1" applyBorder="1" applyAlignment="1"/>
    <xf numFmtId="167" fontId="44" fillId="0" borderId="0" xfId="1" applyNumberFormat="1" applyFont="1" applyFill="1" applyAlignment="1">
      <alignment horizontal="left" wrapText="1"/>
    </xf>
    <xf numFmtId="167" fontId="38" fillId="0" borderId="0" xfId="1" applyNumberFormat="1" applyFont="1" applyFill="1" applyAlignment="1"/>
    <xf numFmtId="164" fontId="5" fillId="0" borderId="0" xfId="0" applyNumberFormat="1" applyFont="1" applyFill="1" applyAlignment="1"/>
    <xf numFmtId="164" fontId="17" fillId="0" borderId="0" xfId="0" applyNumberFormat="1" applyFont="1" applyFill="1" applyBorder="1" applyAlignment="1"/>
    <xf numFmtId="164" fontId="6" fillId="0" borderId="11" xfId="0" applyNumberFormat="1" applyFont="1" applyFill="1" applyBorder="1" applyAlignment="1"/>
    <xf numFmtId="164" fontId="16" fillId="0" borderId="0" xfId="0" applyNumberFormat="1" applyFont="1" applyFill="1" applyBorder="1" applyAlignment="1"/>
    <xf numFmtId="164" fontId="17" fillId="0" borderId="0" xfId="0" applyNumberFormat="1" applyFont="1" applyFill="1" applyAlignment="1"/>
    <xf numFmtId="164" fontId="6" fillId="0" borderId="4" xfId="0" applyNumberFormat="1" applyFont="1" applyFill="1" applyBorder="1" applyAlignment="1"/>
    <xf numFmtId="164" fontId="4" fillId="0" borderId="0" xfId="0" applyNumberFormat="1" applyFont="1" applyFill="1" applyBorder="1" applyAlignment="1"/>
    <xf numFmtId="167" fontId="9" fillId="0" borderId="0" xfId="5" applyNumberFormat="1" applyFont="1" applyFill="1" applyAlignment="1"/>
    <xf numFmtId="0" fontId="9" fillId="0" borderId="0" xfId="5" applyFont="1" applyFill="1" applyAlignment="1"/>
    <xf numFmtId="0" fontId="4" fillId="0" borderId="0" xfId="5" applyFont="1" applyFill="1" applyAlignment="1"/>
    <xf numFmtId="167" fontId="9" fillId="0" borderId="0" xfId="9" applyNumberFormat="1" applyFont="1" applyFill="1" applyBorder="1" applyAlignment="1"/>
    <xf numFmtId="164" fontId="9" fillId="0" borderId="0" xfId="2" applyFont="1" applyFill="1" applyBorder="1" applyAlignment="1"/>
    <xf numFmtId="167" fontId="4" fillId="0" borderId="11" xfId="5" applyNumberFormat="1" applyFont="1" applyFill="1" applyBorder="1" applyAlignment="1"/>
    <xf numFmtId="167" fontId="9" fillId="0" borderId="0" xfId="5" applyNumberFormat="1" applyFont="1" applyFill="1" applyBorder="1" applyAlignment="1"/>
    <xf numFmtId="167" fontId="4" fillId="0" borderId="0" xfId="5" applyNumberFormat="1" applyFont="1" applyFill="1" applyBorder="1" applyAlignment="1"/>
    <xf numFmtId="164" fontId="5" fillId="0" borderId="0" xfId="2" applyFont="1" applyFill="1" applyAlignment="1"/>
    <xf numFmtId="0" fontId="37" fillId="0" borderId="3" xfId="0" applyFont="1" applyFill="1" applyBorder="1" applyAlignment="1">
      <alignment horizontal="center" vertical="center"/>
    </xf>
    <xf numFmtId="0" fontId="37" fillId="0" borderId="3" xfId="0" applyFont="1" applyFill="1" applyBorder="1" applyAlignment="1">
      <alignment horizontal="center" vertical="center" wrapText="1"/>
    </xf>
    <xf numFmtId="167" fontId="37" fillId="0" borderId="3" xfId="1" applyNumberFormat="1" applyFont="1" applyFill="1" applyBorder="1" applyAlignment="1">
      <alignment horizontal="center" vertical="center" wrapText="1"/>
    </xf>
    <xf numFmtId="0" fontId="37" fillId="0" borderId="10" xfId="0" applyFont="1" applyFill="1" applyBorder="1" applyAlignment="1">
      <alignment horizontal="center" vertical="center"/>
    </xf>
    <xf numFmtId="168" fontId="36" fillId="0" borderId="10" xfId="0" applyNumberFormat="1" applyFont="1" applyFill="1" applyBorder="1" applyAlignment="1">
      <alignment horizontal="center" vertical="center"/>
    </xf>
    <xf numFmtId="167" fontId="37" fillId="0" borderId="3" xfId="1" applyNumberFormat="1" applyFont="1" applyFill="1" applyBorder="1" applyAlignment="1">
      <alignment horizontal="center" vertical="center"/>
    </xf>
    <xf numFmtId="168" fontId="37" fillId="0" borderId="10" xfId="0" applyNumberFormat="1" applyFont="1" applyFill="1" applyBorder="1" applyAlignment="1">
      <alignment horizontal="center" vertical="center"/>
    </xf>
    <xf numFmtId="0" fontId="5" fillId="0" borderId="16" xfId="0" applyFont="1" applyFill="1" applyBorder="1" applyAlignment="1">
      <alignment horizontal="center" wrapText="1"/>
    </xf>
    <xf numFmtId="0" fontId="5" fillId="0" borderId="14" xfId="0" applyFont="1" applyFill="1" applyBorder="1" applyAlignment="1">
      <alignment horizontal="center"/>
    </xf>
    <xf numFmtId="0" fontId="44" fillId="0" borderId="0" xfId="0" applyFont="1" applyFill="1" applyAlignment="1">
      <alignment horizontal="left" vertical="top" wrapText="1"/>
    </xf>
    <xf numFmtId="0" fontId="44" fillId="0" borderId="0" xfId="0" applyFont="1" applyFill="1" applyBorder="1" applyAlignment="1">
      <alignment vertical="top" wrapText="1"/>
    </xf>
    <xf numFmtId="0" fontId="19" fillId="0" borderId="0" xfId="0" applyFont="1" applyFill="1" applyBorder="1"/>
    <xf numFmtId="0" fontId="19" fillId="0" borderId="0" xfId="0" applyFont="1" applyFill="1"/>
    <xf numFmtId="165" fontId="19" fillId="0" borderId="23" xfId="1" applyFont="1" applyBorder="1" applyAlignment="1">
      <alignment horizontal="center" vertical="center"/>
    </xf>
    <xf numFmtId="0" fontId="19" fillId="0" borderId="0" xfId="0" applyFont="1" applyBorder="1" applyAlignment="1">
      <alignment vertical="center"/>
    </xf>
    <xf numFmtId="0" fontId="32" fillId="0" borderId="23" xfId="0" applyFont="1" applyBorder="1" applyAlignment="1">
      <alignment horizontal="center" vertical="center" wrapText="1"/>
    </xf>
    <xf numFmtId="0" fontId="37" fillId="0" borderId="0" xfId="4" applyFont="1" applyFill="1" applyBorder="1" applyAlignment="1">
      <alignment horizontal="center" vertical="top" wrapText="1"/>
    </xf>
    <xf numFmtId="10" fontId="38" fillId="0" borderId="0" xfId="3" applyNumberFormat="1" applyFont="1" applyFill="1" applyBorder="1" applyAlignment="1">
      <alignment vertical="top"/>
    </xf>
    <xf numFmtId="10" fontId="37" fillId="0" borderId="0" xfId="3" applyNumberFormat="1" applyFont="1" applyFill="1" applyBorder="1" applyAlignment="1">
      <alignment vertical="top"/>
    </xf>
    <xf numFmtId="0" fontId="36" fillId="0" borderId="0" xfId="0" applyFont="1" applyFill="1" applyBorder="1" applyAlignment="1">
      <alignment horizontal="center" vertical="top" wrapText="1"/>
    </xf>
    <xf numFmtId="167" fontId="44" fillId="0" borderId="0" xfId="1" applyNumberFormat="1" applyFont="1" applyFill="1" applyBorder="1" applyAlignment="1">
      <alignment horizontal="right" vertical="top" wrapText="1"/>
    </xf>
    <xf numFmtId="0" fontId="37" fillId="0" borderId="0" xfId="0" applyFont="1" applyFill="1" applyBorder="1" applyAlignment="1">
      <alignment horizontal="center" vertical="top" wrapText="1"/>
    </xf>
    <xf numFmtId="0" fontId="38" fillId="0" borderId="0" xfId="0" applyFont="1" applyFill="1" applyBorder="1" applyAlignment="1"/>
    <xf numFmtId="164" fontId="38" fillId="0" borderId="0" xfId="2" applyFont="1" applyFill="1" applyBorder="1" applyAlignment="1"/>
    <xf numFmtId="0" fontId="37" fillId="0" borderId="0" xfId="5" applyFont="1" applyFill="1" applyBorder="1" applyAlignment="1">
      <alignment horizontal="center" vertical="top" wrapText="1"/>
    </xf>
    <xf numFmtId="1" fontId="37" fillId="0" borderId="0" xfId="39" applyNumberFormat="1" applyFont="1" applyFill="1" applyBorder="1" applyAlignment="1">
      <alignment horizontal="center" vertical="center" wrapText="1"/>
    </xf>
    <xf numFmtId="167" fontId="44" fillId="0" borderId="0" xfId="1" applyNumberFormat="1" applyFont="1" applyFill="1" applyBorder="1"/>
    <xf numFmtId="167" fontId="19" fillId="0" borderId="23" xfId="1" applyNumberFormat="1" applyFont="1" applyBorder="1" applyAlignment="1">
      <alignment horizontal="center" vertical="center"/>
    </xf>
    <xf numFmtId="49" fontId="20" fillId="0" borderId="0" xfId="0" applyNumberFormat="1" applyFont="1" applyAlignment="1">
      <alignment vertical="top"/>
    </xf>
    <xf numFmtId="0" fontId="19" fillId="0" borderId="23" xfId="0" applyFont="1" applyFill="1" applyBorder="1" applyAlignment="1">
      <alignment horizontal="center" vertical="center"/>
    </xf>
    <xf numFmtId="0" fontId="19" fillId="0" borderId="23" xfId="0" quotePrefix="1" applyFont="1" applyFill="1" applyBorder="1" applyAlignment="1">
      <alignment horizontal="center" vertical="center"/>
    </xf>
    <xf numFmtId="167" fontId="9" fillId="0" borderId="8" xfId="1" applyNumberFormat="1" applyFont="1" applyFill="1" applyBorder="1" applyAlignment="1">
      <alignment vertical="top"/>
    </xf>
    <xf numFmtId="167" fontId="9" fillId="0" borderId="7" xfId="1" applyNumberFormat="1" applyFont="1" applyFill="1" applyBorder="1" applyAlignment="1">
      <alignment horizontal="right" vertical="top"/>
    </xf>
    <xf numFmtId="167" fontId="4" fillId="0" borderId="9" xfId="1" applyNumberFormat="1" applyFont="1" applyFill="1" applyBorder="1" applyAlignment="1">
      <alignment vertical="top"/>
    </xf>
    <xf numFmtId="167" fontId="4" fillId="0" borderId="16" xfId="1" applyNumberFormat="1" applyFont="1" applyFill="1" applyBorder="1" applyAlignment="1">
      <alignment vertical="top"/>
    </xf>
    <xf numFmtId="167" fontId="4" fillId="0" borderId="0" xfId="1" applyNumberFormat="1" applyFont="1" applyFill="1" applyBorder="1" applyAlignment="1">
      <alignment vertical="top"/>
    </xf>
    <xf numFmtId="167" fontId="9" fillId="2" borderId="15" xfId="1" applyNumberFormat="1" applyFont="1" applyFill="1" applyBorder="1" applyAlignment="1">
      <alignment vertical="top"/>
    </xf>
    <xf numFmtId="167" fontId="4" fillId="0" borderId="15" xfId="1" applyNumberFormat="1" applyFont="1" applyFill="1" applyBorder="1" applyAlignment="1">
      <alignment vertical="top"/>
    </xf>
    <xf numFmtId="167" fontId="4" fillId="0" borderId="6" xfId="1" applyNumberFormat="1" applyFont="1" applyFill="1" applyBorder="1" applyAlignment="1">
      <alignment vertical="top"/>
    </xf>
    <xf numFmtId="167" fontId="4" fillId="0" borderId="23" xfId="1" applyNumberFormat="1" applyFont="1" applyFill="1" applyBorder="1" applyAlignment="1">
      <alignment vertical="top"/>
    </xf>
    <xf numFmtId="167" fontId="9" fillId="0" borderId="9" xfId="1" applyNumberFormat="1" applyFont="1" applyFill="1" applyBorder="1" applyAlignment="1"/>
    <xf numFmtId="167" fontId="9" fillId="0" borderId="6" xfId="1" applyNumberFormat="1" applyFont="1" applyFill="1" applyBorder="1" applyAlignment="1">
      <alignment vertical="top"/>
    </xf>
    <xf numFmtId="167" fontId="4" fillId="0" borderId="7" xfId="1" applyNumberFormat="1" applyFont="1" applyFill="1" applyBorder="1" applyAlignment="1">
      <alignment vertical="top"/>
    </xf>
    <xf numFmtId="167" fontId="9" fillId="0" borderId="15" xfId="1" applyNumberFormat="1" applyFont="1" applyFill="1" applyBorder="1" applyAlignment="1">
      <alignment horizontal="right" vertical="top"/>
    </xf>
    <xf numFmtId="167" fontId="9" fillId="0" borderId="9" xfId="1" applyNumberFormat="1" applyFont="1" applyFill="1" applyBorder="1" applyAlignment="1">
      <alignment horizontal="right" vertical="top"/>
    </xf>
    <xf numFmtId="167" fontId="18" fillId="0" borderId="0" xfId="1" applyNumberFormat="1" applyFont="1" applyFill="1" applyBorder="1"/>
    <xf numFmtId="167" fontId="9" fillId="0" borderId="0" xfId="1" applyNumberFormat="1" applyFont="1" applyFill="1" applyBorder="1" applyAlignment="1">
      <alignment vertical="top" wrapText="1"/>
    </xf>
    <xf numFmtId="167" fontId="9" fillId="0" borderId="0" xfId="1" applyNumberFormat="1" applyFont="1" applyFill="1" applyBorder="1" applyAlignment="1"/>
    <xf numFmtId="167" fontId="4" fillId="0" borderId="11" xfId="1" applyNumberFormat="1" applyFont="1" applyFill="1" applyBorder="1" applyAlignment="1"/>
    <xf numFmtId="167" fontId="33" fillId="0" borderId="28" xfId="66" applyNumberFormat="1" applyFont="1" applyBorder="1" applyAlignment="1">
      <alignment horizontal="center" vertical="center" wrapText="1"/>
    </xf>
    <xf numFmtId="183" fontId="35" fillId="0" borderId="29" xfId="67" applyNumberFormat="1" applyFont="1" applyBorder="1" applyAlignment="1">
      <alignment horizontal="center" vertical="center" wrapText="1"/>
    </xf>
    <xf numFmtId="183" fontId="35" fillId="0" borderId="9" xfId="67" applyNumberFormat="1" applyFont="1" applyBorder="1" applyAlignment="1">
      <alignment horizontal="center" vertical="center" wrapText="1"/>
    </xf>
    <xf numFmtId="183" fontId="35" fillId="0" borderId="9" xfId="67" applyNumberFormat="1" applyFont="1" applyFill="1" applyBorder="1" applyAlignment="1">
      <alignment horizontal="center" vertical="center" wrapText="1"/>
    </xf>
    <xf numFmtId="183" fontId="35" fillId="0" borderId="15" xfId="67" applyNumberFormat="1" applyFont="1" applyFill="1" applyBorder="1" applyAlignment="1">
      <alignment horizontal="center" vertical="center" wrapText="1"/>
    </xf>
    <xf numFmtId="0" fontId="2" fillId="0" borderId="0" xfId="0" applyFont="1" applyAlignment="1">
      <alignment horizontal="center" vertical="center" wrapText="1"/>
    </xf>
    <xf numFmtId="0" fontId="4" fillId="0" borderId="15" xfId="44" applyFont="1" applyFill="1" applyBorder="1" applyAlignment="1">
      <alignment horizontal="center" vertical="center" wrapText="1"/>
    </xf>
    <xf numFmtId="0" fontId="4" fillId="0" borderId="9" xfId="44"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6" fillId="0" borderId="0" xfId="0" applyFont="1" applyFill="1" applyAlignment="1">
      <alignment horizontal="center" vertical="center" wrapText="1"/>
    </xf>
    <xf numFmtId="0" fontId="6" fillId="0" borderId="0" xfId="0" applyFont="1" applyFill="1" applyAlignment="1">
      <alignment horizontal="center" vertical="center" wrapText="1"/>
    </xf>
    <xf numFmtId="0" fontId="4" fillId="0" borderId="0" xfId="4" applyFont="1" applyFill="1" applyBorder="1" applyAlignment="1" applyProtection="1">
      <alignment horizontal="center" vertical="center" wrapText="1"/>
    </xf>
    <xf numFmtId="0" fontId="4" fillId="6" borderId="15"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37" fillId="0" borderId="7" xfId="5" applyFont="1" applyFill="1" applyBorder="1" applyAlignment="1">
      <alignment horizontal="center" vertical="top" wrapText="1"/>
    </xf>
    <xf numFmtId="0" fontId="44" fillId="0" borderId="0" xfId="0" applyFont="1" applyFill="1" applyAlignment="1">
      <alignment horizontal="left" vertical="top" wrapText="1"/>
    </xf>
    <xf numFmtId="0" fontId="44" fillId="0" borderId="0" xfId="0" applyFont="1" applyAlignment="1">
      <alignment horizontal="justify" vertical="top" wrapText="1"/>
    </xf>
    <xf numFmtId="0" fontId="44" fillId="0" borderId="0" xfId="0" applyFont="1" applyAlignment="1">
      <alignment horizontal="left" vertical="top" wrapText="1"/>
    </xf>
    <xf numFmtId="0" fontId="44" fillId="0" borderId="0" xfId="0" quotePrefix="1" applyFont="1" applyFill="1" applyAlignment="1">
      <alignment horizontal="left"/>
    </xf>
    <xf numFmtId="0" fontId="32" fillId="0" borderId="21" xfId="0" applyFont="1" applyBorder="1" applyAlignment="1">
      <alignment horizontal="center" vertical="center" wrapText="1"/>
    </xf>
    <xf numFmtId="0" fontId="4" fillId="0" borderId="0" xfId="4" applyFont="1" applyFill="1" applyBorder="1" applyAlignment="1">
      <alignment horizontal="center" vertical="top" wrapText="1"/>
    </xf>
    <xf numFmtId="167" fontId="9" fillId="0" borderId="0" xfId="4" applyNumberFormat="1" applyFont="1" applyFill="1" applyBorder="1" applyAlignment="1">
      <alignment vertical="top"/>
    </xf>
    <xf numFmtId="165" fontId="9" fillId="0" borderId="0" xfId="4" applyNumberFormat="1" applyFont="1" applyFill="1" applyBorder="1" applyAlignment="1">
      <alignment vertical="top"/>
    </xf>
    <xf numFmtId="165" fontId="19" fillId="0" borderId="21" xfId="1" applyFont="1" applyBorder="1" applyAlignment="1">
      <alignment horizontal="center" vertical="center"/>
    </xf>
    <xf numFmtId="165" fontId="9" fillId="0" borderId="0" xfId="1" applyFont="1" applyFill="1" applyBorder="1" applyAlignment="1">
      <alignment vertical="top"/>
    </xf>
    <xf numFmtId="165" fontId="5" fillId="0" borderId="0" xfId="1" applyFont="1" applyFill="1" applyBorder="1"/>
    <xf numFmtId="0" fontId="6" fillId="0" borderId="0" xfId="0" applyFont="1" applyFill="1" applyBorder="1" applyAlignment="1">
      <alignment horizontal="center" wrapText="1"/>
    </xf>
    <xf numFmtId="164" fontId="9" fillId="0" borderId="0" xfId="2" applyFont="1" applyFill="1" applyBorder="1" applyAlignment="1">
      <alignment horizontal="center" vertical="top" wrapText="1"/>
    </xf>
    <xf numFmtId="164" fontId="4" fillId="0" borderId="0" xfId="2" applyFont="1" applyFill="1" applyBorder="1" applyAlignment="1">
      <alignment horizontal="center" vertical="top" wrapText="1"/>
    </xf>
    <xf numFmtId="0" fontId="9" fillId="0" borderId="0" xfId="4" applyFont="1" applyFill="1" applyBorder="1" applyAlignment="1">
      <alignment horizontal="center" vertical="top" wrapText="1"/>
    </xf>
    <xf numFmtId="164" fontId="4" fillId="0" borderId="0" xfId="4" applyNumberFormat="1" applyFont="1" applyFill="1" applyBorder="1" applyAlignment="1">
      <alignment horizontal="center" vertical="top" wrapText="1"/>
    </xf>
    <xf numFmtId="10" fontId="9" fillId="0" borderId="0" xfId="3" applyNumberFormat="1" applyFont="1" applyFill="1" applyBorder="1" applyAlignment="1">
      <alignment horizontal="right" vertical="top" wrapText="1"/>
    </xf>
    <xf numFmtId="0" fontId="9" fillId="0" borderId="0" xfId="4" applyFont="1" applyFill="1" applyBorder="1" applyAlignment="1">
      <alignment horizontal="right" vertical="top" wrapText="1"/>
    </xf>
    <xf numFmtId="9" fontId="9" fillId="0" borderId="0" xfId="3" applyNumberFormat="1" applyFont="1" applyFill="1" applyBorder="1" applyAlignment="1">
      <alignment horizontal="right" vertical="top" wrapText="1"/>
    </xf>
    <xf numFmtId="0" fontId="4" fillId="0" borderId="0" xfId="0" applyFont="1" applyFill="1" applyBorder="1" applyAlignment="1">
      <alignment horizontal="center" vertical="top" wrapText="1"/>
    </xf>
    <xf numFmtId="0" fontId="9" fillId="0" borderId="0" xfId="0" applyFont="1" applyFill="1" applyBorder="1" applyAlignment="1"/>
    <xf numFmtId="167" fontId="5" fillId="0" borderId="0" xfId="0" applyNumberFormat="1" applyFont="1" applyFill="1" applyBorder="1"/>
    <xf numFmtId="0" fontId="4" fillId="0" borderId="0" xfId="5" applyFont="1" applyFill="1" applyBorder="1" applyAlignment="1">
      <alignment horizontal="center" vertical="top"/>
    </xf>
    <xf numFmtId="0" fontId="5" fillId="0" borderId="0" xfId="0" applyFont="1" applyFill="1" applyBorder="1" applyAlignment="1">
      <alignment vertical="top"/>
    </xf>
    <xf numFmtId="164" fontId="6" fillId="0" borderId="0" xfId="2" applyFont="1" applyFill="1" applyBorder="1" applyAlignment="1">
      <alignment vertical="top"/>
    </xf>
    <xf numFmtId="164" fontId="5" fillId="0" borderId="0" xfId="2" applyFont="1" applyFill="1" applyBorder="1"/>
    <xf numFmtId="173" fontId="4" fillId="0" borderId="0" xfId="5" applyNumberFormat="1" applyFont="1" applyFill="1" applyBorder="1" applyAlignment="1">
      <alignment horizontal="center" vertical="top"/>
    </xf>
    <xf numFmtId="169" fontId="5" fillId="0" borderId="0" xfId="2" applyNumberFormat="1" applyFont="1" applyFill="1" applyBorder="1"/>
    <xf numFmtId="0" fontId="38" fillId="0" borderId="0" xfId="10" quotePrefix="1" applyNumberFormat="1" applyFont="1" applyFill="1" applyBorder="1" applyAlignment="1">
      <alignment horizontal="justify" vertical="top"/>
    </xf>
    <xf numFmtId="0" fontId="5" fillId="0" borderId="24" xfId="0" applyFont="1" applyFill="1" applyBorder="1" applyAlignment="1">
      <alignment horizontal="left"/>
    </xf>
    <xf numFmtId="0" fontId="5" fillId="0" borderId="24" xfId="0" quotePrefix="1" applyFont="1" applyFill="1" applyBorder="1" applyAlignment="1">
      <alignment horizontal="left" vertical="top" wrapText="1" indent="2"/>
    </xf>
    <xf numFmtId="0" fontId="2" fillId="0" borderId="26" xfId="0" applyFont="1" applyFill="1" applyBorder="1"/>
    <xf numFmtId="0" fontId="2" fillId="0" borderId="0" xfId="0" applyFont="1" applyFill="1" applyBorder="1"/>
    <xf numFmtId="0" fontId="53" fillId="0" borderId="0" xfId="0" applyFont="1"/>
    <xf numFmtId="0" fontId="34" fillId="0" borderId="0" xfId="24" quotePrefix="1" applyNumberFormat="1" applyFont="1" applyFill="1" applyAlignment="1" applyProtection="1">
      <alignment horizontal="left" wrapText="1"/>
    </xf>
    <xf numFmtId="169" fontId="55" fillId="0" borderId="0" xfId="0" applyNumberFormat="1" applyFont="1" applyFill="1" applyAlignment="1">
      <alignment vertical="top"/>
    </xf>
    <xf numFmtId="0" fontId="34" fillId="0" borderId="0" xfId="5" applyFont="1" applyFill="1" applyAlignment="1">
      <alignment horizontal="left"/>
    </xf>
    <xf numFmtId="0" fontId="56" fillId="0" borderId="0" xfId="0" applyFont="1" applyFill="1" applyAlignment="1">
      <alignment horizontal="left"/>
    </xf>
    <xf numFmtId="0" fontId="56" fillId="0" borderId="0" xfId="0" applyFont="1" applyFill="1" applyAlignment="1">
      <alignment vertical="top" wrapText="1"/>
    </xf>
    <xf numFmtId="0" fontId="34" fillId="0" borderId="0" xfId="4" applyFont="1" applyFill="1" applyBorder="1" applyAlignment="1">
      <alignment horizontal="left"/>
    </xf>
    <xf numFmtId="0" fontId="34" fillId="0" borderId="0" xfId="4" applyFont="1" applyFill="1" applyBorder="1" applyAlignment="1" applyProtection="1"/>
    <xf numFmtId="0" fontId="56" fillId="0" borderId="0" xfId="0" applyFont="1" applyFill="1" applyAlignment="1">
      <alignment horizontal="left" indent="1"/>
    </xf>
    <xf numFmtId="0" fontId="53" fillId="0" borderId="0" xfId="0" applyNumberFormat="1" applyFont="1"/>
    <xf numFmtId="0" fontId="56" fillId="0" borderId="0" xfId="0" applyFont="1" applyFill="1" applyAlignment="1">
      <alignment vertical="top"/>
    </xf>
    <xf numFmtId="0" fontId="34" fillId="0" borderId="0" xfId="0" quotePrefix="1" applyFont="1" applyFill="1" applyAlignment="1">
      <alignment horizontal="left" vertical="top"/>
    </xf>
    <xf numFmtId="0" fontId="34" fillId="0" borderId="0" xfId="4" applyFont="1" applyFill="1" applyBorder="1" applyAlignment="1">
      <alignment horizontal="left" vertical="top" wrapText="1"/>
    </xf>
    <xf numFmtId="0" fontId="34" fillId="0" borderId="0" xfId="0" applyFont="1" applyFill="1" applyAlignment="1">
      <alignment horizontal="left" vertical="top"/>
    </xf>
    <xf numFmtId="0" fontId="56" fillId="0" borderId="0" xfId="0" applyFont="1" applyFill="1" applyAlignment="1">
      <alignment horizontal="left" vertical="top" wrapText="1"/>
    </xf>
    <xf numFmtId="9" fontId="34" fillId="0" borderId="0" xfId="3" applyFont="1" applyFill="1" applyAlignment="1">
      <alignment horizontal="left" vertical="top" wrapText="1"/>
    </xf>
    <xf numFmtId="0" fontId="56" fillId="0" borderId="0" xfId="0" applyFont="1" applyFill="1" applyAlignment="1"/>
    <xf numFmtId="0" fontId="56" fillId="0" borderId="0" xfId="0" applyFont="1" applyFill="1" applyAlignment="1">
      <alignment horizontal="left" indent="2"/>
    </xf>
    <xf numFmtId="0" fontId="57" fillId="0" borderId="0" xfId="10" applyNumberFormat="1" applyFont="1" applyFill="1" applyBorder="1" applyAlignment="1">
      <alignment horizontal="left" vertical="center" indent="1"/>
    </xf>
    <xf numFmtId="0" fontId="56" fillId="0" borderId="0" xfId="0" applyFont="1" applyFill="1" applyAlignment="1">
      <alignment horizontal="left" vertical="center" wrapText="1"/>
    </xf>
    <xf numFmtId="0" fontId="56" fillId="0" borderId="0" xfId="0" quotePrefix="1" applyFont="1" applyFill="1" applyAlignment="1">
      <alignment horizontal="left" vertical="top" wrapText="1" indent="2"/>
    </xf>
    <xf numFmtId="0" fontId="56" fillId="0" borderId="0" xfId="0" applyFont="1" applyFill="1" applyAlignment="1">
      <alignment horizontal="left" wrapText="1"/>
    </xf>
    <xf numFmtId="0" fontId="56" fillId="0" borderId="0" xfId="0" quotePrefix="1" applyFont="1" applyFill="1" applyAlignment="1">
      <alignment horizontal="left" vertical="top" indent="2"/>
    </xf>
    <xf numFmtId="0" fontId="34" fillId="0" borderId="0" xfId="4" applyFont="1" applyFill="1" applyBorder="1" applyAlignment="1">
      <alignment horizontal="left" indent="1"/>
    </xf>
    <xf numFmtId="0" fontId="56" fillId="0" borderId="0" xfId="0" quotePrefix="1" applyFont="1" applyFill="1" applyAlignment="1">
      <alignment horizontal="left" indent="1"/>
    </xf>
    <xf numFmtId="0" fontId="56" fillId="0" borderId="0" xfId="0" quotePrefix="1" applyFont="1" applyFill="1"/>
    <xf numFmtId="169" fontId="34" fillId="0" borderId="0" xfId="0" applyNumberFormat="1" applyFont="1" applyFill="1" applyAlignment="1">
      <alignment horizontal="left" vertical="top"/>
    </xf>
    <xf numFmtId="0" fontId="58" fillId="0" borderId="0" xfId="0" applyFont="1" applyFill="1" applyAlignment="1">
      <alignment vertical="top"/>
    </xf>
    <xf numFmtId="49" fontId="54" fillId="0" borderId="0" xfId="0" applyNumberFormat="1" applyFont="1" applyFill="1" applyAlignment="1">
      <alignment horizontal="left" vertical="top"/>
    </xf>
    <xf numFmtId="0" fontId="53" fillId="0" borderId="0" xfId="0" applyFont="1" applyAlignment="1">
      <alignment horizontal="left"/>
    </xf>
    <xf numFmtId="0" fontId="56" fillId="0" borderId="0" xfId="0" applyFont="1" applyFill="1"/>
    <xf numFmtId="0" fontId="53" fillId="5" borderId="24" xfId="0" applyFont="1" applyFill="1" applyBorder="1"/>
    <xf numFmtId="0" fontId="0" fillId="0" borderId="0" xfId="0" pivotButton="1"/>
    <xf numFmtId="0" fontId="59" fillId="0" borderId="0" xfId="0" applyFont="1"/>
    <xf numFmtId="0" fontId="15" fillId="0" borderId="0" xfId="0" applyFont="1"/>
    <xf numFmtId="0" fontId="60" fillId="0" borderId="0" xfId="0" applyFont="1"/>
    <xf numFmtId="167" fontId="0" fillId="0" borderId="0" xfId="1" applyNumberFormat="1" applyFont="1" applyAlignment="1">
      <alignment horizontal="right"/>
    </xf>
    <xf numFmtId="167" fontId="0" fillId="0" borderId="11" xfId="1" applyNumberFormat="1" applyFont="1" applyBorder="1"/>
    <xf numFmtId="167" fontId="0" fillId="0" borderId="32" xfId="1" applyNumberFormat="1" applyFont="1" applyBorder="1"/>
    <xf numFmtId="167" fontId="0" fillId="0" borderId="11" xfId="1" applyNumberFormat="1" applyFont="1" applyBorder="1" applyAlignment="1">
      <alignment horizontal="right"/>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6" fillId="0" borderId="18" xfId="0" applyFont="1" applyFill="1" applyBorder="1"/>
    <xf numFmtId="0" fontId="6" fillId="0" borderId="8" xfId="0" applyFont="1" applyFill="1" applyBorder="1"/>
    <xf numFmtId="0" fontId="4" fillId="0" borderId="13" xfId="4" applyFont="1" applyFill="1" applyBorder="1" applyAlignment="1">
      <alignment horizontal="center" vertical="top" wrapText="1"/>
    </xf>
    <xf numFmtId="0" fontId="4" fillId="0" borderId="14" xfId="4" applyFont="1" applyFill="1" applyBorder="1" applyAlignment="1">
      <alignment horizontal="center" vertical="top" wrapText="1"/>
    </xf>
    <xf numFmtId="0" fontId="4" fillId="0" borderId="13" xfId="13" applyNumberFormat="1" applyFont="1" applyFill="1" applyBorder="1" applyAlignment="1">
      <alignment horizontal="center" vertical="center" wrapText="1"/>
    </xf>
    <xf numFmtId="0" fontId="4" fillId="0" borderId="14" xfId="13" applyNumberFormat="1" applyFont="1" applyFill="1" applyBorder="1" applyAlignment="1">
      <alignment horizontal="center" vertical="center" wrapText="1"/>
    </xf>
    <xf numFmtId="0" fontId="5" fillId="0" borderId="18" xfId="0" applyFont="1" applyFill="1" applyBorder="1"/>
    <xf numFmtId="0" fontId="5" fillId="0" borderId="8" xfId="0" applyFont="1" applyFill="1" applyBorder="1"/>
    <xf numFmtId="0" fontId="4" fillId="0" borderId="23" xfId="44" applyFont="1" applyFill="1" applyBorder="1" applyAlignment="1">
      <alignment horizontal="center" vertical="center"/>
    </xf>
    <xf numFmtId="0" fontId="4" fillId="0" borderId="21" xfId="44" applyFont="1" applyFill="1" applyBorder="1" applyAlignment="1">
      <alignment horizontal="center" vertical="center"/>
    </xf>
    <xf numFmtId="0" fontId="4" fillId="0" borderId="5" xfId="44" applyFont="1" applyFill="1" applyBorder="1" applyAlignment="1">
      <alignment horizontal="center" vertical="center"/>
    </xf>
    <xf numFmtId="0" fontId="4" fillId="0" borderId="18" xfId="44" applyFont="1" applyFill="1" applyBorder="1" applyAlignment="1">
      <alignment horizontal="center" vertical="center" wrapText="1"/>
    </xf>
    <xf numFmtId="0" fontId="4" fillId="0" borderId="13" xfId="44" applyFont="1" applyFill="1" applyBorder="1" applyAlignment="1">
      <alignment horizontal="center" vertical="center" wrapText="1"/>
    </xf>
    <xf numFmtId="0" fontId="4" fillId="0" borderId="8" xfId="44" applyFont="1" applyFill="1" applyBorder="1" applyAlignment="1">
      <alignment horizontal="center" vertical="center" wrapText="1"/>
    </xf>
    <xf numFmtId="0" fontId="4" fillId="0" borderId="14" xfId="44" applyFont="1" applyFill="1" applyBorder="1" applyAlignment="1">
      <alignment horizontal="center" vertical="center" wrapText="1"/>
    </xf>
    <xf numFmtId="0" fontId="4" fillId="0" borderId="19" xfId="44" applyFont="1" applyFill="1" applyBorder="1" applyAlignment="1">
      <alignment horizontal="center" vertical="center" wrapText="1"/>
    </xf>
    <xf numFmtId="0" fontId="4" fillId="0" borderId="10" xfId="44" applyFont="1" applyFill="1" applyBorder="1" applyAlignment="1">
      <alignment horizontal="center" vertical="center" wrapText="1"/>
    </xf>
    <xf numFmtId="0" fontId="38" fillId="0" borderId="0" xfId="10" quotePrefix="1" applyNumberFormat="1" applyFont="1" applyFill="1" applyBorder="1" applyAlignment="1">
      <alignment horizontal="justify" vertical="top" wrapText="1"/>
    </xf>
    <xf numFmtId="0" fontId="38" fillId="0" borderId="0" xfId="10" quotePrefix="1" applyNumberFormat="1" applyFont="1" applyFill="1" applyBorder="1" applyAlignment="1">
      <alignment horizontal="justify" vertical="top"/>
    </xf>
    <xf numFmtId="0" fontId="38" fillId="0" borderId="0" xfId="38" applyNumberFormat="1" applyFont="1" applyFill="1" applyAlignment="1">
      <alignment horizontal="justify" vertical="top" wrapText="1"/>
    </xf>
    <xf numFmtId="0" fontId="38" fillId="0" borderId="0" xfId="38" applyNumberFormat="1" applyFont="1" applyFill="1" applyBorder="1" applyAlignment="1">
      <alignment horizontal="justify" vertical="top" wrapText="1"/>
    </xf>
    <xf numFmtId="0" fontId="38" fillId="0" borderId="0" xfId="38" applyNumberFormat="1" applyFont="1" applyFill="1" applyAlignment="1">
      <alignment horizontal="justify" vertical="top"/>
    </xf>
    <xf numFmtId="0" fontId="38" fillId="0" borderId="0" xfId="38" quotePrefix="1" applyNumberFormat="1" applyFont="1" applyFill="1" applyAlignment="1">
      <alignment horizontal="justify" vertical="top" wrapText="1"/>
    </xf>
    <xf numFmtId="176" fontId="38" fillId="0" borderId="0" xfId="38" applyNumberFormat="1" applyFont="1" applyFill="1" applyAlignment="1">
      <alignment horizontal="justify" vertical="top" wrapText="1"/>
    </xf>
    <xf numFmtId="0" fontId="38" fillId="0" borderId="0" xfId="10" quotePrefix="1" applyFont="1" applyFill="1" applyBorder="1" applyAlignment="1">
      <alignment horizontal="justify" vertical="top" wrapText="1"/>
    </xf>
    <xf numFmtId="0" fontId="37" fillId="0" borderId="0" xfId="10" quotePrefix="1" applyNumberFormat="1" applyFont="1" applyFill="1" applyBorder="1" applyAlignment="1">
      <alignment horizontal="justify" vertical="top"/>
    </xf>
    <xf numFmtId="0" fontId="38" fillId="0" borderId="19" xfId="38" applyNumberFormat="1" applyFont="1" applyFill="1" applyBorder="1" applyAlignment="1">
      <alignment horizontal="justify" vertical="top" wrapText="1"/>
    </xf>
    <xf numFmtId="172" fontId="4" fillId="0" borderId="3" xfId="5" quotePrefix="1" applyNumberFormat="1" applyFont="1" applyFill="1" applyBorder="1" applyAlignment="1">
      <alignment horizontal="center"/>
    </xf>
    <xf numFmtId="172" fontId="4" fillId="0" borderId="3" xfId="5" applyNumberFormat="1" applyFont="1" applyFill="1" applyBorder="1" applyAlignment="1">
      <alignment horizontal="center"/>
    </xf>
    <xf numFmtId="0" fontId="5" fillId="0" borderId="0" xfId="0" applyFont="1" applyFill="1" applyAlignment="1">
      <alignment horizontal="left" vertical="top" wrapText="1"/>
    </xf>
    <xf numFmtId="0" fontId="5" fillId="0" borderId="0" xfId="0" applyFont="1" applyFill="1" applyAlignment="1">
      <alignment horizontal="justify" vertical="top" wrapText="1"/>
    </xf>
    <xf numFmtId="0" fontId="6" fillId="0" borderId="3" xfId="0" applyFont="1" applyFill="1" applyBorder="1" applyAlignment="1">
      <alignment horizontal="center" vertical="center"/>
    </xf>
    <xf numFmtId="0" fontId="6" fillId="0" borderId="10" xfId="0" applyFont="1" applyFill="1" applyBorder="1" applyAlignment="1">
      <alignment horizontal="center" vertical="center"/>
    </xf>
    <xf numFmtId="0" fontId="9" fillId="0" borderId="0" xfId="4" applyFont="1" applyFill="1" applyBorder="1" applyAlignment="1">
      <alignment horizontal="left"/>
    </xf>
    <xf numFmtId="0" fontId="9" fillId="0" borderId="0" xfId="4" applyFont="1" applyFill="1" applyBorder="1" applyAlignment="1">
      <alignment horizontal="left" wrapText="1"/>
    </xf>
    <xf numFmtId="0" fontId="4" fillId="0" borderId="3" xfId="5" applyFont="1" applyFill="1" applyBorder="1" applyAlignment="1">
      <alignment horizontal="center" vertical="center"/>
    </xf>
    <xf numFmtId="0" fontId="4" fillId="0" borderId="10" xfId="5" applyFont="1" applyFill="1" applyBorder="1" applyAlignment="1">
      <alignment horizontal="center" vertical="center"/>
    </xf>
    <xf numFmtId="0" fontId="4" fillId="0" borderId="0" xfId="4" applyFont="1" applyFill="1" applyBorder="1" applyAlignment="1" applyProtection="1">
      <alignment horizontal="left"/>
    </xf>
    <xf numFmtId="169" fontId="38" fillId="0" borderId="0" xfId="0" applyNumberFormat="1" applyFont="1" applyFill="1" applyAlignment="1">
      <alignment vertical="top" wrapText="1"/>
    </xf>
    <xf numFmtId="0" fontId="44" fillId="0" borderId="0" xfId="0" applyFont="1" applyAlignment="1">
      <alignment horizontal="justify" vertical="top" wrapText="1"/>
    </xf>
    <xf numFmtId="0" fontId="37" fillId="0" borderId="0" xfId="4" applyFont="1" applyFill="1" applyBorder="1" applyAlignment="1" applyProtection="1">
      <alignment horizontal="center" vertical="top"/>
    </xf>
    <xf numFmtId="0" fontId="37" fillId="0" borderId="0" xfId="4" applyFont="1" applyFill="1" applyBorder="1" applyAlignment="1" applyProtection="1">
      <alignment horizontal="left" vertical="top"/>
    </xf>
    <xf numFmtId="9" fontId="38" fillId="0" borderId="0" xfId="3" quotePrefix="1" applyFont="1" applyFill="1" applyAlignment="1">
      <alignment horizontal="left" vertical="top" wrapText="1"/>
    </xf>
    <xf numFmtId="0" fontId="37" fillId="0" borderId="3" xfId="0" applyFont="1" applyFill="1" applyBorder="1" applyAlignment="1">
      <alignment horizontal="center" vertical="center"/>
    </xf>
    <xf numFmtId="0" fontId="37" fillId="0" borderId="10" xfId="0" applyFont="1" applyFill="1" applyBorder="1" applyAlignment="1">
      <alignment horizontal="center" vertical="center"/>
    </xf>
    <xf numFmtId="0" fontId="38" fillId="0" borderId="0" xfId="0" applyFont="1" applyFill="1" applyAlignment="1">
      <alignment horizontal="left" vertical="top" wrapText="1"/>
    </xf>
    <xf numFmtId="0" fontId="44" fillId="0" borderId="0" xfId="0" applyFont="1" applyFill="1" applyAlignment="1">
      <alignment horizontal="left" vertical="top" wrapText="1"/>
    </xf>
    <xf numFmtId="9" fontId="38" fillId="0" borderId="0" xfId="3" applyFont="1" applyFill="1" applyAlignment="1">
      <alignment horizontal="left" vertical="top" wrapText="1"/>
    </xf>
    <xf numFmtId="164" fontId="7" fillId="0" borderId="6" xfId="6" applyNumberFormat="1" applyFont="1" applyFill="1" applyBorder="1" applyAlignment="1" applyProtection="1">
      <alignment horizontal="center" vertical="center" wrapText="1"/>
    </xf>
    <xf numFmtId="164" fontId="7" fillId="0" borderId="7" xfId="6" applyNumberFormat="1" applyFont="1" applyFill="1" applyBorder="1" applyAlignment="1" applyProtection="1">
      <alignment horizontal="center" vertical="center" wrapText="1"/>
    </xf>
    <xf numFmtId="164" fontId="7" fillId="0" borderId="6" xfId="7" applyNumberFormat="1" applyFont="1" applyFill="1" applyBorder="1" applyAlignment="1">
      <alignment horizontal="center" vertical="center" wrapText="1"/>
    </xf>
    <xf numFmtId="164" fontId="7" fillId="0" borderId="7" xfId="7" applyNumberFormat="1" applyFont="1" applyFill="1" applyBorder="1" applyAlignment="1">
      <alignment horizontal="center" vertical="center" wrapText="1"/>
    </xf>
    <xf numFmtId="167" fontId="7" fillId="0" borderId="22" xfId="6" applyNumberFormat="1" applyFont="1" applyFill="1" applyBorder="1" applyAlignment="1" applyProtection="1">
      <alignment horizontal="center" vertical="center"/>
    </xf>
    <xf numFmtId="167" fontId="7" fillId="0" borderId="18" xfId="6" applyNumberFormat="1" applyFont="1" applyFill="1" applyBorder="1" applyAlignment="1" applyProtection="1">
      <alignment horizontal="center" vertical="center"/>
    </xf>
    <xf numFmtId="164" fontId="7" fillId="0" borderId="18" xfId="6" applyNumberFormat="1" applyFont="1" applyFill="1" applyBorder="1" applyAlignment="1" applyProtection="1">
      <alignment horizontal="center" vertical="center" wrapText="1"/>
    </xf>
    <xf numFmtId="164" fontId="7" fillId="0" borderId="19" xfId="6" applyNumberFormat="1" applyFont="1" applyFill="1" applyBorder="1" applyAlignment="1" applyProtection="1">
      <alignment horizontal="center" vertical="center" wrapText="1"/>
    </xf>
    <xf numFmtId="164" fontId="7" fillId="0" borderId="20" xfId="6" applyNumberFormat="1" applyFont="1" applyFill="1" applyBorder="1" applyAlignment="1" applyProtection="1">
      <alignment horizontal="center" vertical="center" wrapText="1"/>
    </xf>
    <xf numFmtId="164" fontId="7" fillId="0" borderId="5" xfId="6" applyNumberFormat="1" applyFont="1" applyFill="1" applyBorder="1" applyAlignment="1" applyProtection="1">
      <alignment horizontal="center" vertical="center" wrapText="1"/>
    </xf>
    <xf numFmtId="164" fontId="7" fillId="0" borderId="22" xfId="6" applyNumberFormat="1" applyFont="1" applyFill="1" applyBorder="1" applyAlignment="1" applyProtection="1">
      <alignment horizontal="center" vertical="center"/>
    </xf>
    <xf numFmtId="164" fontId="7" fillId="0" borderId="13" xfId="6" applyNumberFormat="1" applyFont="1" applyFill="1" applyBorder="1" applyAlignment="1" applyProtection="1">
      <alignment horizontal="center" vertical="center" wrapText="1"/>
    </xf>
    <xf numFmtId="164" fontId="7" fillId="0" borderId="14" xfId="6" applyNumberFormat="1" applyFont="1" applyFill="1" applyBorder="1" applyAlignment="1" applyProtection="1">
      <alignment horizontal="center" vertical="center" wrapText="1"/>
    </xf>
    <xf numFmtId="167" fontId="7" fillId="0" borderId="6" xfId="6" applyNumberFormat="1" applyFont="1" applyFill="1" applyBorder="1" applyAlignment="1" applyProtection="1">
      <alignment horizontal="center" vertical="center"/>
    </xf>
    <xf numFmtId="164" fontId="7" fillId="0" borderId="21" xfId="6" applyNumberFormat="1" applyFont="1" applyFill="1" applyBorder="1" applyAlignment="1" applyProtection="1">
      <alignment horizontal="center" vertical="center" wrapText="1"/>
    </xf>
    <xf numFmtId="167" fontId="45" fillId="0" borderId="2" xfId="1" applyNumberFormat="1" applyFont="1" applyFill="1" applyBorder="1" applyAlignment="1"/>
    <xf numFmtId="167" fontId="45" fillId="0" borderId="5" xfId="1" applyNumberFormat="1" applyFont="1" applyFill="1" applyBorder="1" applyAlignment="1"/>
    <xf numFmtId="0" fontId="37" fillId="0" borderId="0" xfId="4" applyFont="1" applyFill="1" applyBorder="1" applyAlignment="1" applyProtection="1">
      <alignment horizontal="left"/>
    </xf>
    <xf numFmtId="167" fontId="37" fillId="0" borderId="2" xfId="1" applyNumberFormat="1" applyFont="1" applyFill="1" applyBorder="1" applyAlignment="1" applyProtection="1">
      <alignment horizontal="center"/>
    </xf>
    <xf numFmtId="167" fontId="37" fillId="0" borderId="5" xfId="1" applyNumberFormat="1" applyFont="1" applyFill="1" applyBorder="1" applyAlignment="1" applyProtection="1">
      <alignment horizontal="center"/>
    </xf>
    <xf numFmtId="0" fontId="47" fillId="0" borderId="0" xfId="4" applyFont="1" applyFill="1" applyBorder="1" applyAlignment="1" applyProtection="1">
      <alignment horizontal="left" wrapText="1"/>
    </xf>
    <xf numFmtId="0" fontId="38" fillId="0" borderId="0" xfId="4" applyFont="1" applyFill="1" applyBorder="1" applyAlignment="1" applyProtection="1">
      <alignment horizontal="left" wrapText="1"/>
    </xf>
    <xf numFmtId="0" fontId="38" fillId="0" borderId="0" xfId="24" quotePrefix="1" applyNumberFormat="1" applyFont="1" applyFill="1" applyAlignment="1" applyProtection="1">
      <alignment horizontal="left" wrapText="1"/>
    </xf>
    <xf numFmtId="0" fontId="37" fillId="0" borderId="3" xfId="5" applyFont="1" applyFill="1" applyBorder="1" applyAlignment="1">
      <alignment horizontal="center" vertical="center"/>
    </xf>
    <xf numFmtId="0" fontId="37" fillId="0" borderId="10" xfId="5" applyFont="1" applyFill="1" applyBorder="1" applyAlignment="1">
      <alignment horizontal="center" vertical="center"/>
    </xf>
    <xf numFmtId="0" fontId="44" fillId="0" borderId="0" xfId="0" applyFont="1" applyFill="1" applyAlignment="1">
      <alignment horizontal="justify"/>
    </xf>
    <xf numFmtId="0" fontId="38" fillId="0" borderId="0" xfId="4" applyFont="1" applyFill="1" applyBorder="1" applyAlignment="1">
      <alignment horizontal="left" wrapText="1"/>
    </xf>
    <xf numFmtId="0" fontId="44" fillId="0" borderId="0" xfId="0" quotePrefix="1" applyFont="1" applyFill="1" applyAlignment="1">
      <alignment horizontal="left" vertical="top" wrapText="1" indent="2"/>
    </xf>
    <xf numFmtId="0" fontId="44" fillId="0" borderId="0" xfId="0" quotePrefix="1" applyFont="1" applyFill="1" applyAlignment="1">
      <alignment horizontal="left" vertical="top" indent="2"/>
    </xf>
    <xf numFmtId="0" fontId="44" fillId="0" borderId="0" xfId="0" applyFont="1" applyFill="1" applyAlignment="1">
      <alignment horizontal="left" wrapText="1"/>
    </xf>
    <xf numFmtId="0" fontId="38" fillId="0" borderId="0" xfId="4" applyFont="1" applyFill="1" applyBorder="1" applyAlignment="1">
      <alignment horizontal="left" vertical="top" wrapText="1"/>
    </xf>
    <xf numFmtId="0" fontId="44" fillId="0" borderId="0" xfId="0" applyFont="1" applyFill="1" applyAlignment="1">
      <alignment horizontal="justify" vertical="top" wrapText="1"/>
    </xf>
    <xf numFmtId="0" fontId="44" fillId="0" borderId="0" xfId="0" quotePrefix="1" applyFont="1" applyFill="1" applyAlignment="1">
      <alignment horizontal="left" wrapText="1"/>
    </xf>
    <xf numFmtId="0" fontId="44" fillId="0" borderId="0" xfId="0" quotePrefix="1" applyFont="1" applyFill="1" applyAlignment="1">
      <alignment horizontal="left"/>
    </xf>
    <xf numFmtId="167" fontId="43" fillId="0" borderId="2" xfId="1" applyNumberFormat="1" applyFont="1" applyFill="1" applyBorder="1" applyAlignment="1">
      <alignment horizontal="center" wrapText="1"/>
    </xf>
    <xf numFmtId="167" fontId="43" fillId="0" borderId="5" xfId="1" applyNumberFormat="1" applyFont="1" applyFill="1" applyBorder="1" applyAlignment="1">
      <alignment horizontal="center" wrapText="1"/>
    </xf>
    <xf numFmtId="0" fontId="6" fillId="0" borderId="0" xfId="0" applyFont="1" applyFill="1" applyAlignment="1">
      <alignment horizontal="left"/>
    </xf>
    <xf numFmtId="0" fontId="6" fillId="0" borderId="0" xfId="0" applyFont="1" applyFill="1" applyAlignment="1">
      <alignment horizontal="center"/>
    </xf>
    <xf numFmtId="0" fontId="6" fillId="0" borderId="0" xfId="0" applyFont="1" applyFill="1" applyAlignment="1">
      <alignment horizontal="justify" vertical="top" wrapText="1"/>
    </xf>
    <xf numFmtId="0" fontId="5" fillId="0" borderId="0" xfId="0" quotePrefix="1" applyFont="1" applyFill="1" applyAlignment="1">
      <alignment horizontal="justify" vertical="top" wrapText="1"/>
    </xf>
    <xf numFmtId="0" fontId="44" fillId="0" borderId="15" xfId="0" applyFont="1" applyFill="1" applyBorder="1" applyAlignment="1">
      <alignment vertical="top" wrapText="1"/>
    </xf>
    <xf numFmtId="0" fontId="44" fillId="0" borderId="16" xfId="0" applyFont="1" applyFill="1" applyBorder="1" applyAlignment="1">
      <alignment vertical="top" wrapText="1"/>
    </xf>
    <xf numFmtId="0" fontId="44" fillId="0" borderId="15" xfId="0" applyFont="1" applyFill="1" applyBorder="1" applyAlignment="1">
      <alignment horizontal="left" vertical="top"/>
    </xf>
    <xf numFmtId="0" fontId="44" fillId="0" borderId="16" xfId="0" applyFont="1" applyFill="1" applyBorder="1" applyAlignment="1">
      <alignment horizontal="left" vertical="top"/>
    </xf>
    <xf numFmtId="0" fontId="36" fillId="0" borderId="15" xfId="0" applyFont="1" applyFill="1" applyBorder="1" applyAlignment="1">
      <alignment horizontal="left"/>
    </xf>
    <xf numFmtId="0" fontId="36" fillId="0" borderId="16" xfId="0" applyFont="1" applyFill="1" applyBorder="1" applyAlignment="1">
      <alignment horizontal="left"/>
    </xf>
    <xf numFmtId="0" fontId="44" fillId="0" borderId="15" xfId="0" applyFont="1" applyFill="1" applyBorder="1" applyAlignment="1">
      <alignment horizontal="left"/>
    </xf>
    <xf numFmtId="0" fontId="44" fillId="0" borderId="16" xfId="0" applyFont="1" applyFill="1" applyBorder="1" applyAlignment="1">
      <alignment horizontal="left"/>
    </xf>
    <xf numFmtId="0" fontId="44" fillId="0" borderId="15" xfId="0" quotePrefix="1" applyFont="1" applyFill="1" applyBorder="1" applyAlignment="1">
      <alignment horizontal="left" indent="2"/>
    </xf>
    <xf numFmtId="0" fontId="44" fillId="0" borderId="16" xfId="0" quotePrefix="1" applyFont="1" applyFill="1" applyBorder="1" applyAlignment="1">
      <alignment horizontal="left" indent="2"/>
    </xf>
    <xf numFmtId="0" fontId="44" fillId="0" borderId="8" xfId="0" applyFont="1" applyFill="1" applyBorder="1" applyAlignment="1">
      <alignment horizontal="left"/>
    </xf>
    <xf numFmtId="0" fontId="44" fillId="0" borderId="14" xfId="0" applyFont="1" applyFill="1" applyBorder="1" applyAlignment="1">
      <alignment horizontal="left"/>
    </xf>
    <xf numFmtId="0" fontId="44" fillId="0" borderId="15" xfId="0" applyFont="1" applyFill="1" applyBorder="1" applyAlignment="1">
      <alignment horizontal="left" indent="2"/>
    </xf>
    <xf numFmtId="0" fontId="44" fillId="0" borderId="16" xfId="0" applyFont="1" applyFill="1" applyBorder="1" applyAlignment="1">
      <alignment horizontal="left" indent="2"/>
    </xf>
    <xf numFmtId="0" fontId="38" fillId="0" borderId="18" xfId="5" applyFont="1" applyFill="1" applyBorder="1" applyAlignment="1">
      <alignment horizontal="center" vertical="center"/>
    </xf>
    <xf numFmtId="0" fontId="44" fillId="0" borderId="13" xfId="0" applyFont="1" applyFill="1" applyBorder="1" applyAlignment="1">
      <alignment horizontal="center" vertical="center"/>
    </xf>
    <xf numFmtId="0" fontId="37" fillId="0" borderId="15" xfId="5" applyFont="1" applyFill="1" applyBorder="1" applyAlignment="1">
      <alignment vertical="center"/>
    </xf>
    <xf numFmtId="0" fontId="36" fillId="0" borderId="16" xfId="0" applyFont="1" applyFill="1" applyBorder="1" applyAlignment="1">
      <alignment vertical="center"/>
    </xf>
    <xf numFmtId="0" fontId="36" fillId="0" borderId="15" xfId="0" applyFont="1" applyFill="1" applyBorder="1" applyAlignment="1"/>
    <xf numFmtId="0" fontId="36" fillId="0" borderId="16" xfId="0" applyFont="1" applyFill="1" applyBorder="1" applyAlignment="1"/>
    <xf numFmtId="0" fontId="44" fillId="0" borderId="15" xfId="0" applyFont="1" applyFill="1" applyBorder="1" applyAlignment="1">
      <alignment wrapText="1"/>
    </xf>
    <xf numFmtId="0" fontId="44" fillId="0" borderId="16" xfId="0" applyFont="1" applyFill="1" applyBorder="1" applyAlignment="1">
      <alignment wrapText="1"/>
    </xf>
    <xf numFmtId="0" fontId="37" fillId="0" borderId="15" xfId="5" applyFont="1" applyFill="1" applyBorder="1" applyAlignment="1">
      <alignment horizontal="justify" vertical="top"/>
    </xf>
    <xf numFmtId="0" fontId="37" fillId="0" borderId="16" xfId="5" applyFont="1" applyFill="1" applyBorder="1" applyAlignment="1">
      <alignment horizontal="justify" vertical="top"/>
    </xf>
    <xf numFmtId="0" fontId="44" fillId="0" borderId="15" xfId="0" applyFont="1" applyFill="1" applyBorder="1" applyAlignment="1">
      <alignment horizontal="left" indent="1"/>
    </xf>
    <xf numFmtId="0" fontId="44" fillId="0" borderId="16" xfId="0" applyFont="1" applyFill="1" applyBorder="1" applyAlignment="1">
      <alignment horizontal="left" indent="1"/>
    </xf>
    <xf numFmtId="0" fontId="44" fillId="0" borderId="0" xfId="0" applyFont="1" applyFill="1" applyBorder="1" applyAlignment="1">
      <alignment vertical="top" wrapText="1"/>
    </xf>
    <xf numFmtId="0" fontId="44" fillId="0" borderId="0" xfId="0" applyFont="1" applyAlignment="1">
      <alignment horizontal="left" vertical="top" wrapText="1"/>
    </xf>
    <xf numFmtId="0" fontId="44" fillId="0" borderId="15" xfId="0" applyFont="1" applyFill="1" applyBorder="1" applyAlignment="1">
      <alignment vertical="top"/>
    </xf>
    <xf numFmtId="0" fontId="44" fillId="0" borderId="16" xfId="0" applyFont="1" applyFill="1" applyBorder="1" applyAlignment="1">
      <alignment vertical="top"/>
    </xf>
    <xf numFmtId="0" fontId="44" fillId="0" borderId="8" xfId="0" applyFont="1" applyFill="1" applyBorder="1" applyAlignment="1">
      <alignment vertical="top"/>
    </xf>
    <xf numFmtId="0" fontId="44" fillId="0" borderId="14" xfId="0" applyFont="1" applyFill="1" applyBorder="1" applyAlignment="1">
      <alignment vertical="top"/>
    </xf>
    <xf numFmtId="0" fontId="44" fillId="0" borderId="15" xfId="0" applyFont="1" applyFill="1" applyBorder="1" applyAlignment="1"/>
    <xf numFmtId="0" fontId="44" fillId="0" borderId="16" xfId="0" applyFont="1" applyFill="1" applyBorder="1" applyAlignment="1"/>
    <xf numFmtId="0" fontId="37" fillId="0" borderId="2" xfId="5" applyFont="1" applyFill="1" applyBorder="1" applyAlignment="1">
      <alignment horizontal="center" vertical="center"/>
    </xf>
    <xf numFmtId="0" fontId="37" fillId="0" borderId="5" xfId="5" applyFont="1" applyFill="1" applyBorder="1" applyAlignment="1">
      <alignment horizontal="center" vertical="center"/>
    </xf>
    <xf numFmtId="0" fontId="37" fillId="0" borderId="23" xfId="5" applyFont="1" applyFill="1" applyBorder="1" applyAlignment="1">
      <alignment horizontal="center" vertical="top"/>
    </xf>
    <xf numFmtId="0" fontId="38" fillId="0" borderId="23" xfId="5" applyFont="1" applyFill="1" applyBorder="1" applyAlignment="1">
      <alignment horizontal="left" vertical="top" wrapText="1"/>
    </xf>
    <xf numFmtId="0" fontId="32" fillId="0" borderId="18"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7" xfId="0" applyFont="1" applyBorder="1" applyAlignment="1">
      <alignment horizontal="center" vertical="center" wrapText="1"/>
    </xf>
    <xf numFmtId="0" fontId="19" fillId="0" borderId="18" xfId="0" applyFont="1" applyBorder="1" applyAlignment="1">
      <alignment horizontal="left" vertical="center" wrapText="1"/>
    </xf>
    <xf numFmtId="0" fontId="19" fillId="0" borderId="34" xfId="0" applyFont="1" applyBorder="1" applyAlignment="1">
      <alignment horizontal="left" vertical="center" wrapText="1"/>
    </xf>
    <xf numFmtId="0" fontId="19" fillId="0" borderId="8" xfId="0" applyFont="1" applyBorder="1" applyAlignment="1">
      <alignment horizontal="left" vertical="center" wrapText="1"/>
    </xf>
    <xf numFmtId="0" fontId="19" fillId="0" borderId="14" xfId="0" applyFont="1" applyBorder="1" applyAlignment="1">
      <alignment horizontal="left" vertical="center" wrapText="1"/>
    </xf>
    <xf numFmtId="0" fontId="38" fillId="0" borderId="15" xfId="5" applyFont="1" applyFill="1" applyBorder="1" applyAlignment="1">
      <alignment horizontal="left" vertical="top"/>
    </xf>
    <xf numFmtId="0" fontId="38" fillId="0" borderId="16" xfId="5" applyFont="1" applyFill="1" applyBorder="1" applyAlignment="1">
      <alignment horizontal="left" vertical="top"/>
    </xf>
    <xf numFmtId="0" fontId="44" fillId="0" borderId="15" xfId="0" applyFont="1" applyFill="1" applyBorder="1" applyAlignment="1">
      <alignment horizontal="left" vertical="top" wrapText="1"/>
    </xf>
    <xf numFmtId="0" fontId="44" fillId="0" borderId="16" xfId="0" applyFont="1" applyFill="1" applyBorder="1" applyAlignment="1">
      <alignment horizontal="left" vertical="top" wrapText="1"/>
    </xf>
    <xf numFmtId="0" fontId="44" fillId="0" borderId="15" xfId="0" applyFont="1" applyFill="1" applyBorder="1"/>
    <xf numFmtId="0" fontId="44" fillId="0" borderId="16" xfId="0" applyFont="1" applyFill="1" applyBorder="1"/>
    <xf numFmtId="0" fontId="44" fillId="0" borderId="8" xfId="0" applyFont="1" applyFill="1" applyBorder="1" applyAlignment="1">
      <alignment horizontal="left" indent="2"/>
    </xf>
    <xf numFmtId="0" fontId="44" fillId="0" borderId="14" xfId="0" applyFont="1" applyFill="1" applyBorder="1" applyAlignment="1">
      <alignment horizontal="left" indent="2"/>
    </xf>
    <xf numFmtId="0" fontId="37" fillId="0" borderId="12" xfId="5" applyFont="1" applyFill="1" applyBorder="1" applyAlignment="1">
      <alignment horizontal="center" vertical="top"/>
    </xf>
    <xf numFmtId="0" fontId="37" fillId="0" borderId="13" xfId="5" applyFont="1" applyFill="1" applyBorder="1" applyAlignment="1">
      <alignment horizontal="center" vertical="top"/>
    </xf>
    <xf numFmtId="0" fontId="38" fillId="0" borderId="8" xfId="5" applyFont="1" applyFill="1" applyBorder="1" applyAlignment="1">
      <alignment horizontal="justify" vertical="top"/>
    </xf>
    <xf numFmtId="0" fontId="38" fillId="0" borderId="14" xfId="5" applyFont="1" applyFill="1" applyBorder="1" applyAlignment="1">
      <alignment horizontal="justify" vertical="top"/>
    </xf>
    <xf numFmtId="0" fontId="44" fillId="0" borderId="12" xfId="0" applyFont="1" applyFill="1" applyBorder="1"/>
    <xf numFmtId="0" fontId="44" fillId="0" borderId="13" xfId="0" applyFont="1" applyFill="1" applyBorder="1"/>
    <xf numFmtId="0" fontId="36" fillId="0" borderId="15" xfId="0" quotePrefix="1" applyFont="1" applyFill="1" applyBorder="1" applyAlignment="1">
      <alignment horizontal="left"/>
    </xf>
    <xf numFmtId="0" fontId="36" fillId="0" borderId="16" xfId="0" quotePrefix="1" applyFont="1" applyFill="1" applyBorder="1" applyAlignment="1">
      <alignment horizontal="left"/>
    </xf>
    <xf numFmtId="0" fontId="44" fillId="0" borderId="15" xfId="0" applyFont="1" applyFill="1" applyBorder="1" applyAlignment="1">
      <alignment horizontal="left" vertical="top" wrapText="1" indent="1"/>
    </xf>
    <xf numFmtId="0" fontId="44" fillId="0" borderId="16" xfId="0" applyFont="1" applyFill="1" applyBorder="1" applyAlignment="1">
      <alignment horizontal="left" vertical="top" wrapText="1" indent="1"/>
    </xf>
    <xf numFmtId="0" fontId="44" fillId="0" borderId="15" xfId="0" applyFont="1" applyFill="1" applyBorder="1" applyAlignment="1">
      <alignment horizontal="left" vertical="top" wrapText="1" indent="2"/>
    </xf>
    <xf numFmtId="0" fontId="44" fillId="0" borderId="16" xfId="0" applyFont="1" applyFill="1" applyBorder="1" applyAlignment="1">
      <alignment horizontal="left" vertical="top" wrapText="1" indent="2"/>
    </xf>
    <xf numFmtId="0" fontId="4" fillId="0" borderId="0" xfId="0" applyFont="1" applyFill="1" applyBorder="1" applyAlignment="1">
      <alignment horizontal="center" vertical="top"/>
    </xf>
    <xf numFmtId="174" fontId="37" fillId="0" borderId="8" xfId="39" applyNumberFormat="1" applyFont="1" applyFill="1" applyBorder="1" applyAlignment="1">
      <alignment horizontal="center"/>
    </xf>
    <xf numFmtId="174" fontId="37" fillId="0" borderId="14" xfId="39" applyNumberFormat="1" applyFont="1" applyFill="1" applyBorder="1" applyAlignment="1">
      <alignment horizontal="center"/>
    </xf>
    <xf numFmtId="0" fontId="36" fillId="0" borderId="7" xfId="0" applyFont="1" applyFill="1" applyBorder="1" applyAlignment="1">
      <alignment horizontal="center"/>
    </xf>
    <xf numFmtId="0" fontId="38" fillId="0" borderId="19" xfId="5" applyFont="1" applyFill="1" applyBorder="1" applyAlignment="1">
      <alignment horizontal="left" vertical="top" wrapText="1"/>
    </xf>
    <xf numFmtId="0" fontId="37" fillId="0" borderId="6" xfId="0" applyFont="1" applyFill="1" applyBorder="1" applyAlignment="1">
      <alignment horizontal="center" vertical="top"/>
    </xf>
    <xf numFmtId="0" fontId="37" fillId="0" borderId="9" xfId="0" applyFont="1" applyFill="1" applyBorder="1" applyAlignment="1">
      <alignment horizontal="center" vertical="top"/>
    </xf>
    <xf numFmtId="0" fontId="37" fillId="0" borderId="1" xfId="0" applyFont="1" applyFill="1" applyBorder="1" applyAlignment="1">
      <alignment horizontal="center" vertical="top"/>
    </xf>
    <xf numFmtId="0" fontId="38" fillId="0" borderId="8" xfId="5" applyFont="1" applyFill="1" applyBorder="1" applyAlignment="1">
      <alignment horizontal="left" vertical="top"/>
    </xf>
    <xf numFmtId="0" fontId="38" fillId="0" borderId="14" xfId="5" applyFont="1" applyFill="1" applyBorder="1" applyAlignment="1">
      <alignment horizontal="left" vertical="top"/>
    </xf>
    <xf numFmtId="0" fontId="37" fillId="0" borderId="15" xfId="5" applyFont="1" applyFill="1" applyBorder="1" applyAlignment="1">
      <alignment horizontal="left" vertical="top"/>
    </xf>
    <xf numFmtId="0" fontId="37" fillId="0" borderId="16" xfId="5" applyFont="1" applyFill="1" applyBorder="1" applyAlignment="1">
      <alignment horizontal="left" vertical="top"/>
    </xf>
    <xf numFmtId="0" fontId="44" fillId="0" borderId="19" xfId="0" applyFont="1" applyFill="1" applyBorder="1" applyAlignment="1">
      <alignment horizontal="left" vertical="top" wrapText="1"/>
    </xf>
    <xf numFmtId="0" fontId="37" fillId="0" borderId="15" xfId="5" applyFont="1" applyFill="1" applyBorder="1" applyAlignment="1">
      <alignment horizontal="center" vertical="top"/>
    </xf>
    <xf numFmtId="0" fontId="37" fillId="0" borderId="16" xfId="5" applyFont="1" applyFill="1" applyBorder="1" applyAlignment="1">
      <alignment horizontal="center" vertical="top"/>
    </xf>
    <xf numFmtId="0" fontId="32" fillId="0" borderId="21" xfId="0" applyFont="1" applyBorder="1" applyAlignment="1">
      <alignment horizontal="center" vertical="center" wrapText="1"/>
    </xf>
    <xf numFmtId="0" fontId="32" fillId="0" borderId="20" xfId="0" applyFont="1" applyBorder="1" applyAlignment="1">
      <alignment horizontal="center" vertical="center" wrapText="1"/>
    </xf>
    <xf numFmtId="0" fontId="37" fillId="0" borderId="2" xfId="5" applyFont="1" applyFill="1" applyBorder="1" applyAlignment="1">
      <alignment horizontal="center" vertical="top"/>
    </xf>
    <xf numFmtId="0" fontId="37" fillId="0" borderId="5" xfId="5" applyFont="1" applyFill="1" applyBorder="1" applyAlignment="1">
      <alignment horizontal="center" vertical="top"/>
    </xf>
    <xf numFmtId="0" fontId="38" fillId="0" borderId="12" xfId="5" applyFont="1" applyFill="1" applyBorder="1" applyAlignment="1">
      <alignment horizontal="left" vertical="top"/>
    </xf>
    <xf numFmtId="0" fontId="38" fillId="0" borderId="13" xfId="5" applyFont="1" applyFill="1" applyBorder="1" applyAlignment="1">
      <alignment horizontal="left" vertical="top"/>
    </xf>
    <xf numFmtId="0" fontId="37" fillId="0" borderId="2" xfId="5" applyFont="1" applyFill="1" applyBorder="1" applyAlignment="1">
      <alignment horizontal="justify" vertical="top"/>
    </xf>
    <xf numFmtId="0" fontId="37" fillId="0" borderId="5" xfId="5" applyFont="1" applyFill="1" applyBorder="1" applyAlignment="1">
      <alignment horizontal="justify" vertical="top"/>
    </xf>
    <xf numFmtId="0" fontId="37" fillId="0" borderId="1" xfId="5" applyFont="1" applyFill="1" applyBorder="1" applyAlignment="1">
      <alignment horizontal="center" vertical="top"/>
    </xf>
    <xf numFmtId="0" fontId="38" fillId="0" borderId="15" xfId="5" applyFont="1" applyFill="1" applyBorder="1" applyAlignment="1">
      <alignment horizontal="justify" vertical="top"/>
    </xf>
    <xf numFmtId="0" fontId="38" fillId="0" borderId="16" xfId="5" applyFont="1" applyFill="1" applyBorder="1" applyAlignment="1">
      <alignment horizontal="justify" vertical="top"/>
    </xf>
    <xf numFmtId="165" fontId="37" fillId="0" borderId="8" xfId="1" applyFont="1" applyFill="1" applyBorder="1" applyAlignment="1">
      <alignment horizontal="justify" vertical="top"/>
    </xf>
    <xf numFmtId="165" fontId="37" fillId="0" borderId="14" xfId="1" applyFont="1" applyFill="1" applyBorder="1" applyAlignment="1">
      <alignment horizontal="justify" vertical="top"/>
    </xf>
    <xf numFmtId="0" fontId="44" fillId="0" borderId="0" xfId="0" applyFont="1" applyFill="1" applyAlignment="1">
      <alignment horizontal="justify" wrapText="1"/>
    </xf>
    <xf numFmtId="49" fontId="21" fillId="0" borderId="18" xfId="0" applyNumberFormat="1" applyFont="1" applyBorder="1" applyAlignment="1">
      <alignment horizontal="center" vertical="top"/>
    </xf>
    <xf numFmtId="49" fontId="21" fillId="0" borderId="19" xfId="0" applyNumberFormat="1" applyFont="1" applyBorder="1" applyAlignment="1">
      <alignment horizontal="center" vertical="top"/>
    </xf>
    <xf numFmtId="49" fontId="23" fillId="0" borderId="19" xfId="0" applyNumberFormat="1" applyFont="1" applyBorder="1" applyAlignment="1">
      <alignment vertical="top"/>
    </xf>
    <xf numFmtId="49" fontId="10" fillId="0" borderId="0" xfId="0" applyNumberFormat="1" applyFont="1" applyAlignment="1">
      <alignment vertical="top"/>
    </xf>
    <xf numFmtId="49" fontId="21" fillId="0" borderId="18" xfId="0" applyNumberFormat="1" applyFont="1" applyBorder="1" applyAlignment="1">
      <alignment horizontal="center" vertical="top" wrapText="1"/>
    </xf>
    <xf numFmtId="49" fontId="21" fillId="0" borderId="19" xfId="0" applyNumberFormat="1" applyFont="1" applyBorder="1" applyAlignment="1">
      <alignment horizontal="center" vertical="top" wrapText="1"/>
    </xf>
    <xf numFmtId="49" fontId="20" fillId="0" borderId="15" xfId="0" applyNumberFormat="1" applyFont="1" applyBorder="1" applyAlignment="1">
      <alignment horizontal="center" vertical="top" wrapText="1"/>
    </xf>
    <xf numFmtId="49" fontId="20" fillId="0" borderId="0" xfId="0" applyNumberFormat="1" applyFont="1" applyAlignment="1">
      <alignment horizontal="center" vertical="top" wrapText="1"/>
    </xf>
    <xf numFmtId="0" fontId="5" fillId="0" borderId="0" xfId="0" quotePrefix="1" applyFont="1" applyFill="1" applyAlignment="1">
      <alignment horizontal="left" vertical="top" wrapText="1" indent="2"/>
    </xf>
    <xf numFmtId="0" fontId="5" fillId="0" borderId="0" xfId="0" quotePrefix="1" applyFont="1" applyFill="1" applyAlignment="1">
      <alignment horizontal="left" vertical="top" indent="2"/>
    </xf>
  </cellXfs>
  <cellStyles count="73">
    <cellStyle name="Comma" xfId="1" builtinId="3"/>
    <cellStyle name="Comma [0]" xfId="2" builtinId="6"/>
    <cellStyle name="Comma [0] 10" xfId="11"/>
    <cellStyle name="Comma [0] 10 2" xfId="12"/>
    <cellStyle name="Comma [0] 2" xfId="13"/>
    <cellStyle name="Comma [0] 3" xfId="14"/>
    <cellStyle name="Comma [0] 4" xfId="15"/>
    <cellStyle name="Comma [0] 4 2" xfId="16"/>
    <cellStyle name="Comma [0] 5" xfId="17"/>
    <cellStyle name="Comma [0] 6" xfId="18"/>
    <cellStyle name="Comma [0] 6 2" xfId="19"/>
    <cellStyle name="Comma [0] 7" xfId="20"/>
    <cellStyle name="Comma [0] 7 2" xfId="21"/>
    <cellStyle name="Comma [0] 7 2 2" xfId="22"/>
    <cellStyle name="Comma [0] 8" xfId="23"/>
    <cellStyle name="Comma 10" xfId="24"/>
    <cellStyle name="Comma 10 2" xfId="25"/>
    <cellStyle name="Comma 11" xfId="26"/>
    <cellStyle name="Comma 11 3" xfId="66"/>
    <cellStyle name="Comma 12" xfId="27"/>
    <cellStyle name="Comma 13" xfId="28"/>
    <cellStyle name="Comma 13 10" xfId="69"/>
    <cellStyle name="Comma 2" xfId="6"/>
    <cellStyle name="Comma 2 10" xfId="8"/>
    <cellStyle name="Comma 2 2" xfId="29"/>
    <cellStyle name="Comma 2 3" xfId="30"/>
    <cellStyle name="Comma 2 4" xfId="31"/>
    <cellStyle name="Comma 3" xfId="32"/>
    <cellStyle name="Comma 3 3 2" xfId="33"/>
    <cellStyle name="Comma 4" xfId="34"/>
    <cellStyle name="Comma 5 3" xfId="35"/>
    <cellStyle name="Comma_ANDBS9912" xfId="36"/>
    <cellStyle name="Comma_IPPL BS V81-Final 10" xfId="9"/>
    <cellStyle name="Credit 2" xfId="68"/>
    <cellStyle name="Debit" xfId="72"/>
    <cellStyle name="Debit 2" xfId="67"/>
    <cellStyle name="Debit Total 2 26 6" xfId="70"/>
    <cellStyle name="Hyperlink" xfId="62" builtinId="8"/>
    <cellStyle name="Normal" xfId="0" builtinId="0"/>
    <cellStyle name="Normal 10" xfId="5"/>
    <cellStyle name="Normal 10 10" xfId="37"/>
    <cellStyle name="Normal 10 2 3" xfId="65"/>
    <cellStyle name="Normal 105" xfId="38"/>
    <cellStyle name="Normal 11" xfId="39"/>
    <cellStyle name="Normal 12" xfId="40"/>
    <cellStyle name="Normal 2" xfId="41"/>
    <cellStyle name="Normal 2 10" xfId="4"/>
    <cellStyle name="Normal 2 2" xfId="10"/>
    <cellStyle name="Normal 2 24" xfId="42"/>
    <cellStyle name="Normal 2 3" xfId="64"/>
    <cellStyle name="Normal 2 4" xfId="63"/>
    <cellStyle name="Normal 2_Logitech Tax Provision A Y 2008-09" xfId="43"/>
    <cellStyle name="Normal 3" xfId="44"/>
    <cellStyle name="Normal 3 2" xfId="45"/>
    <cellStyle name="Normal 33" xfId="46"/>
    <cellStyle name="Normal 36" xfId="47"/>
    <cellStyle name="Normal 37" xfId="48"/>
    <cellStyle name="Normal 4" xfId="49"/>
    <cellStyle name="Normal 5" xfId="50"/>
    <cellStyle name="Normal 5 2" xfId="51"/>
    <cellStyle name="Normal 6" xfId="52"/>
    <cellStyle name="Normal 6 2" xfId="53"/>
    <cellStyle name="Normal 6 2 3 3" xfId="71"/>
    <cellStyle name="Normal 7" xfId="54"/>
    <cellStyle name="Normal 7 2" xfId="55"/>
    <cellStyle name="Normal 7 2 2" xfId="56"/>
    <cellStyle name="Normal_BS-Unaudited-with Groupings 28.08.04" xfId="7"/>
    <cellStyle name="Percent" xfId="3" builtinId="5"/>
    <cellStyle name="Percent 2" xfId="57"/>
    <cellStyle name="Percent 3" xfId="58"/>
    <cellStyle name="Percent 3 2" xfId="59"/>
    <cellStyle name="Percent 4 2" xfId="60"/>
    <cellStyle name="Percent 4 2 2" xfId="61"/>
  </cellStyles>
  <dxfs count="10">
    <dxf>
      <numFmt numFmtId="0" formatCode="General"/>
    </dxf>
    <dxf>
      <font>
        <strike val="0"/>
        <outline val="0"/>
        <shadow val="0"/>
        <u val="none"/>
        <vertAlign val="baseline"/>
        <name val="Times New Roman"/>
        <scheme val="none"/>
      </font>
      <numFmt numFmtId="0" formatCode="General"/>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ill>
        <patternFill>
          <bgColor rgb="FFFF0000"/>
        </patternFill>
      </fill>
    </dxf>
    <dxf>
      <font>
        <b/>
        <i val="0"/>
        <color theme="0"/>
      </font>
      <fill>
        <patternFill>
          <bgColor rgb="FFFF0000"/>
        </patternFill>
      </fill>
    </dxf>
    <dxf>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9.xml"/><Relationship Id="rId117" Type="http://schemas.openxmlformats.org/officeDocument/2006/relationships/externalLink" Target="externalLinks/externalLink100.xml"/><Relationship Id="rId21" Type="http://schemas.openxmlformats.org/officeDocument/2006/relationships/externalLink" Target="externalLinks/externalLink4.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84" Type="http://schemas.openxmlformats.org/officeDocument/2006/relationships/externalLink" Target="externalLinks/externalLink67.xml"/><Relationship Id="rId89" Type="http://schemas.openxmlformats.org/officeDocument/2006/relationships/externalLink" Target="externalLinks/externalLink72.xml"/><Relationship Id="rId112" Type="http://schemas.openxmlformats.org/officeDocument/2006/relationships/externalLink" Target="externalLinks/externalLink95.xml"/><Relationship Id="rId133" Type="http://schemas.openxmlformats.org/officeDocument/2006/relationships/externalLink" Target="externalLinks/externalLink116.xml"/><Relationship Id="rId138" Type="http://schemas.openxmlformats.org/officeDocument/2006/relationships/externalLink" Target="externalLinks/externalLink121.xml"/><Relationship Id="rId16" Type="http://schemas.openxmlformats.org/officeDocument/2006/relationships/worksheet" Target="worksheets/sheet16.xml"/><Relationship Id="rId107" Type="http://schemas.openxmlformats.org/officeDocument/2006/relationships/externalLink" Target="externalLinks/externalLink90.xml"/><Relationship Id="rId11" Type="http://schemas.openxmlformats.org/officeDocument/2006/relationships/worksheet" Target="worksheets/sheet11.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102" Type="http://schemas.openxmlformats.org/officeDocument/2006/relationships/externalLink" Target="externalLinks/externalLink85.xml"/><Relationship Id="rId123" Type="http://schemas.openxmlformats.org/officeDocument/2006/relationships/externalLink" Target="externalLinks/externalLink106.xml"/><Relationship Id="rId128" Type="http://schemas.openxmlformats.org/officeDocument/2006/relationships/externalLink" Target="externalLinks/externalLink111.xml"/><Relationship Id="rId144"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externalLink" Target="externalLinks/externalLink73.xml"/><Relationship Id="rId95" Type="http://schemas.openxmlformats.org/officeDocument/2006/relationships/externalLink" Target="externalLinks/externalLink78.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113" Type="http://schemas.openxmlformats.org/officeDocument/2006/relationships/externalLink" Target="externalLinks/externalLink96.xml"/><Relationship Id="rId118" Type="http://schemas.openxmlformats.org/officeDocument/2006/relationships/externalLink" Target="externalLinks/externalLink101.xml"/><Relationship Id="rId134" Type="http://schemas.openxmlformats.org/officeDocument/2006/relationships/externalLink" Target="externalLinks/externalLink117.xml"/><Relationship Id="rId139" Type="http://schemas.openxmlformats.org/officeDocument/2006/relationships/externalLink" Target="externalLinks/externalLink122.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103" Type="http://schemas.openxmlformats.org/officeDocument/2006/relationships/externalLink" Target="externalLinks/externalLink86.xml"/><Relationship Id="rId108" Type="http://schemas.openxmlformats.org/officeDocument/2006/relationships/externalLink" Target="externalLinks/externalLink91.xml"/><Relationship Id="rId116" Type="http://schemas.openxmlformats.org/officeDocument/2006/relationships/externalLink" Target="externalLinks/externalLink99.xml"/><Relationship Id="rId124" Type="http://schemas.openxmlformats.org/officeDocument/2006/relationships/externalLink" Target="externalLinks/externalLink107.xml"/><Relationship Id="rId129" Type="http://schemas.openxmlformats.org/officeDocument/2006/relationships/externalLink" Target="externalLinks/externalLink112.xml"/><Relationship Id="rId137" Type="http://schemas.openxmlformats.org/officeDocument/2006/relationships/externalLink" Target="externalLinks/externalLink12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externalLink" Target="externalLinks/externalLink74.xml"/><Relationship Id="rId96" Type="http://schemas.openxmlformats.org/officeDocument/2006/relationships/externalLink" Target="externalLinks/externalLink79.xml"/><Relationship Id="rId111" Type="http://schemas.openxmlformats.org/officeDocument/2006/relationships/externalLink" Target="externalLinks/externalLink94.xml"/><Relationship Id="rId132" Type="http://schemas.openxmlformats.org/officeDocument/2006/relationships/externalLink" Target="externalLinks/externalLink115.xml"/><Relationship Id="rId140" Type="http://schemas.openxmlformats.org/officeDocument/2006/relationships/externalLink" Target="externalLinks/externalLink123.xml"/><Relationship Id="rId14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6" Type="http://schemas.openxmlformats.org/officeDocument/2006/relationships/externalLink" Target="externalLinks/externalLink89.xml"/><Relationship Id="rId114" Type="http://schemas.openxmlformats.org/officeDocument/2006/relationships/externalLink" Target="externalLinks/externalLink97.xml"/><Relationship Id="rId119" Type="http://schemas.openxmlformats.org/officeDocument/2006/relationships/externalLink" Target="externalLinks/externalLink102.xml"/><Relationship Id="rId127" Type="http://schemas.openxmlformats.org/officeDocument/2006/relationships/externalLink" Target="externalLinks/externalLink11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openxmlformats.org/officeDocument/2006/relationships/externalLink" Target="externalLinks/externalLink77.xml"/><Relationship Id="rId99" Type="http://schemas.openxmlformats.org/officeDocument/2006/relationships/externalLink" Target="externalLinks/externalLink82.xml"/><Relationship Id="rId101" Type="http://schemas.openxmlformats.org/officeDocument/2006/relationships/externalLink" Target="externalLinks/externalLink84.xml"/><Relationship Id="rId122" Type="http://schemas.openxmlformats.org/officeDocument/2006/relationships/externalLink" Target="externalLinks/externalLink105.xml"/><Relationship Id="rId130" Type="http://schemas.openxmlformats.org/officeDocument/2006/relationships/externalLink" Target="externalLinks/externalLink113.xml"/><Relationship Id="rId135" Type="http://schemas.openxmlformats.org/officeDocument/2006/relationships/externalLink" Target="externalLinks/externalLink118.xml"/><Relationship Id="rId143" Type="http://schemas.openxmlformats.org/officeDocument/2006/relationships/pivotCacheDefinition" Target="pivotCache/pivotCacheDefinition1.xml"/><Relationship Id="rId148"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1.xml"/><Relationship Id="rId39" Type="http://schemas.openxmlformats.org/officeDocument/2006/relationships/externalLink" Target="externalLinks/externalLink22.xml"/><Relationship Id="rId109" Type="http://schemas.openxmlformats.org/officeDocument/2006/relationships/externalLink" Target="externalLinks/externalLink92.xml"/><Relationship Id="rId34" Type="http://schemas.openxmlformats.org/officeDocument/2006/relationships/externalLink" Target="externalLinks/externalLink17.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76" Type="http://schemas.openxmlformats.org/officeDocument/2006/relationships/externalLink" Target="externalLinks/externalLink59.xml"/><Relationship Id="rId97" Type="http://schemas.openxmlformats.org/officeDocument/2006/relationships/externalLink" Target="externalLinks/externalLink80.xml"/><Relationship Id="rId104" Type="http://schemas.openxmlformats.org/officeDocument/2006/relationships/externalLink" Target="externalLinks/externalLink87.xml"/><Relationship Id="rId120" Type="http://schemas.openxmlformats.org/officeDocument/2006/relationships/externalLink" Target="externalLinks/externalLink103.xml"/><Relationship Id="rId125" Type="http://schemas.openxmlformats.org/officeDocument/2006/relationships/externalLink" Target="externalLinks/externalLink108.xml"/><Relationship Id="rId141" Type="http://schemas.openxmlformats.org/officeDocument/2006/relationships/externalLink" Target="externalLinks/externalLink124.xml"/><Relationship Id="rId14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externalLink" Target="externalLinks/externalLink75.xml"/><Relationship Id="rId2" Type="http://schemas.openxmlformats.org/officeDocument/2006/relationships/worksheet" Target="worksheets/sheet2.xml"/><Relationship Id="rId29" Type="http://schemas.openxmlformats.org/officeDocument/2006/relationships/externalLink" Target="externalLinks/externalLink12.xml"/><Relationship Id="rId24" Type="http://schemas.openxmlformats.org/officeDocument/2006/relationships/externalLink" Target="externalLinks/externalLink7.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66" Type="http://schemas.openxmlformats.org/officeDocument/2006/relationships/externalLink" Target="externalLinks/externalLink49.xml"/><Relationship Id="rId87" Type="http://schemas.openxmlformats.org/officeDocument/2006/relationships/externalLink" Target="externalLinks/externalLink70.xml"/><Relationship Id="rId110" Type="http://schemas.openxmlformats.org/officeDocument/2006/relationships/externalLink" Target="externalLinks/externalLink93.xml"/><Relationship Id="rId115" Type="http://schemas.openxmlformats.org/officeDocument/2006/relationships/externalLink" Target="externalLinks/externalLink98.xml"/><Relationship Id="rId131" Type="http://schemas.openxmlformats.org/officeDocument/2006/relationships/externalLink" Target="externalLinks/externalLink114.xml"/><Relationship Id="rId136" Type="http://schemas.openxmlformats.org/officeDocument/2006/relationships/externalLink" Target="externalLinks/externalLink119.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19" Type="http://schemas.openxmlformats.org/officeDocument/2006/relationships/externalLink" Target="externalLinks/externalLink2.xml"/><Relationship Id="rId14" Type="http://schemas.openxmlformats.org/officeDocument/2006/relationships/worksheet" Target="worksheets/sheet14.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56" Type="http://schemas.openxmlformats.org/officeDocument/2006/relationships/externalLink" Target="externalLinks/externalLink39.xml"/><Relationship Id="rId77" Type="http://schemas.openxmlformats.org/officeDocument/2006/relationships/externalLink" Target="externalLinks/externalLink60.xml"/><Relationship Id="rId100" Type="http://schemas.openxmlformats.org/officeDocument/2006/relationships/externalLink" Target="externalLinks/externalLink83.xml"/><Relationship Id="rId105" Type="http://schemas.openxmlformats.org/officeDocument/2006/relationships/externalLink" Target="externalLinks/externalLink88.xml"/><Relationship Id="rId126" Type="http://schemas.openxmlformats.org/officeDocument/2006/relationships/externalLink" Target="externalLinks/externalLink109.xml"/><Relationship Id="rId14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93" Type="http://schemas.openxmlformats.org/officeDocument/2006/relationships/externalLink" Target="externalLinks/externalLink76.xml"/><Relationship Id="rId98" Type="http://schemas.openxmlformats.org/officeDocument/2006/relationships/externalLink" Target="externalLinks/externalLink81.xml"/><Relationship Id="rId121" Type="http://schemas.openxmlformats.org/officeDocument/2006/relationships/externalLink" Target="externalLinks/externalLink104.xml"/><Relationship Id="rId142" Type="http://schemas.openxmlformats.org/officeDocument/2006/relationships/externalLink" Target="externalLinks/externalLink12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llyserv\common%20drive\anujafiles\Audit\Variance%20analysis\December%20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srfs001\skpdt$\SKP%20Colaba%20Serverdata\SKP-Accounts\TAR&amp;%20B-S\SKPCB-%20(SKP%20e-Solutions)\2003-04\skpcbc-bs-311.3.04%20(deepti).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Z:\DOCUME~1\hs546\LOCALS~1\Temp\notesE97E9E\Corp_Acct\Corporate%20Reporting\T_chart\2005\T-Charts%20Summary\Q2%202005\Q2_05%20FBU%20tcharts.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B:\DOCUME~1\be603.THL\LOCALS~1\Temp\C.Lotus.Notes.Data\~403459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L:\CS\Clients\Servista\ROI%20&amp;%20Computation\A.Y.2008-09\Computation%20ROI\Servista%20Final%20Accounts%20_For%20Provision.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M:\PRIVATE\MAHESH\AC0708\CRL0708A.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Z:\DOCUME~1\hs546\LOCALS~1\Temp\notesE97E9E\DOCUME~1\cf296\LOCALS~1\Temp\D.Notes.Data\q2%202003%20sales%20&amp;%20pbit%20bridges.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G:\audit\Documents%20and%20Settings\padmai\Local%20Settings\Temporary%20Internet%20Files\OLK2C\Documents%20and%20Settings\padmai\Local%20Settings\Temporary%20Internet%20Files\OLK2C\MPR%20JAN-03.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Pune\Audit\Data\2011-12\Recurring_clients\ADATA\Stat_Audit\Final\4.Testing%20&amp;%20evidence\AG%20-%20Deferred%20Tax%20Adjustments\Adata_Deferred%20and%20Current%20Tax_11-12V1.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obxsufs01\pgg$\monthly\2002\actual\February\working%20capital-feb,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osrfs001\skpdt$\CS\AccPay\2009-10\Gamcom\01.%20Accounting%20&amp;%20MIS\02.%20MIS\07.%20Oct%2009\01.%20MIS%20Reports\Gamcom_MIS_October'0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L:\CS\Clients\Gamcom\Accounts%20&amp;%20MIS\2007-08\04%20July%2007\Gamcom%20MIS-Jul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bxsufs01\pgg$\monthly\templates\cashflow%20template.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L:\DOCUME~1\shital\LOCALS~1\Temp\Fianl%20Accounts%2031.08.0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G:\audit\WINNT\Profiles\suryakanty\Temporary%20Internet%20Files\OLK8\Bank%20deposits%20from%20Jan-01.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G:\Pune\Audit\Data\2013-14\Recurring%20clients\SGM\Stat_Audit\Final\1.Completion\B.Final_Acc\SGM_Financial_Statements_13-14.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G:\CS\Clients\Flowmaster\Advance%20tax\AY%2009-10\Qtr%202\Flowmaster%20Advance%20Tax%20AY%202009-10%20-%20Quarter%20II.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G:\Documents%20and%20Settings\ssdakshindas\Desktop\SJK%20BS%202007-08%20-%20(20.9.08)%20CF.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Skp-serv-colaba\c\Documents%20and%20Settings\shegde\Local%20Settings\Temporary%20Internet%20Files\OLKC8\Audit%2003-04\BS-Unaudited-with%20Groupings%2028.08.04.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CS\Clients\Thieme\Accounting%20&amp;%20MIS\FY%202008-09\02%20May%2008\Thieme%20MIS%20May%202008.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omiro01\people\Accounts\Bala1\BANK\Citibank\CITIBANK-2002\Citibank%20Aug'0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iocaswputil01\in.pun.ioca\Margaret%20&amp;%20Caroline\Monthly%20Reporting%202004\DECEMBER\SALES%20BY%20AREA%20&#163;%20FINAL%205%20JAN%200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osrfs001\skpdt$\CS\Clients\Gamcom\Accounts%20&amp;%20MIS\2008-09\03%20June%2008\Gamcom-%20MIS-June%2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DEAN\QTR-AUT.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Z:\DOCUME~1\hs546\LOCALS~1\Temp\notesE97E9E\Documents%20and%20Settings\bk601\Desktop\production%20plan%20-%20Sept-%202004.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G:\Financials%201617\SV%20Agri%201617%20FS%20-%20Draft%20V7.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G:\Users\vinjain\AppData\Local\Deloitte.DA4\Docs\5000116214\2527050793500000317\28221%20Draft%20Financial%20Statement%20-%20FY%202016-17.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G:\SV%20Agri%201617%20FS%20-audited.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Skpsrvdt01\skpdt\CS\Clients\Cohezia\Tax%20Audit\Fy%202006-2007\Cohezia%20Exhibits%202006-07.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osrfs001\skpdt$\CS\AccPay\2009-10\Weidmueller\04.%20Final%20Accounts\02.%20Tax%20Audit\Weidmuller%20Exhibits%2031.03.20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DOCUME~1\hs546\LOCALS~1\Temp\notesE97E9E\andy\may%20fcs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CS\AccPay\2008-09\Gamcom\04.%20Final%20Accounts\01.%20Statutory%20Audit\01.%20Schedule%20VI\Gamcom%20Final%20Accounts%2008-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smgawali\Local%20Settings\Temporary%20Internet%20Files\Content.Outlook\F3SWD5R4\Dec%202008%20Expense%2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allyserv\COMMON%20DRIVE\avadh_d\Avadh%20Pathak\STOCK31.03.05\BASED%20ON%20CIL\DISCOU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ocaswputil01\in.pun.ioca\PeterChua\AP%20Mthly%20(FY07)\Dec%2007\PGBU%20ROA%20report%20-%20Dec%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omapp02\people\STAFF\BLUEDART\Blue99\Tax%20audit\Finrep\Attachments\43B.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nuja\anujafiles\anujafiles\Audit\balsch\set%20jun01\junbalanceshe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2\c\My%20Documents\VH%20Group\VIL\TAR9900\ROI\ROI00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Vijay\06-07\Mar-07\Final\Bank%20Reco\PSIL%20HDFC%2006-07%20MAR%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Pune\Audit\Data\2012-13\Recurring_clients\CompuCom\Stat_Audit\Final\1.Completion\B.Final_Acc\CompuCom_Files%20for%20review_12-13\SA\FS,%20AR,%20LOR%20etc\CompuCom_Financial_Statements_2012_13_v6.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G:\CS\Audit\Client%20Name\VH%20Group\BV%20Bio-Corp\BVBCPL%20Final%20audit%2008-09%20v1\Consolidation\BVBCPL%20Final%20Copies%2031.03.09\Documents%20and%20Settings\abc\Local%20Settings\Temporary%20Internet%20Files\Content.IE5\GHUJW9AZ\NOTES%20TO%20ACCOUNTS%20310309.xls?2F3EFCCE" TargetMode="External"/><Relationship Id="rId1" Type="http://schemas.openxmlformats.org/officeDocument/2006/relationships/externalLinkPath" Target="file:///\\2F3EFCCE\NOTES%20TO%20ACCOUNTS%203103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72.16.1.40\Common\VH%20Server%20Backup%2014.04.09\VH%20Group\VIL\Limited%20Review\2008-09\April%20Dec%202008\Consolidation\E-Analytical%20Review\F%20Series%20Formats\EXCEL-BALANCESHEETS\2006-07\31.03.2007\VIL%20BS%2031.03.07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ecisst130\report\AOP2000\EA_AP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OCUME~1\be603.THL\LOCALS~1\Temp\C.Lotus.Notes.Data\FA0405(Jan'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OBPW4\PGG\bkl\bs%20graph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Users\algoel\Desktop\Indian%20Accounts%20C-30.12.2010.Fin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Documents%20and%20Settings\hm342\Desktop\AOP%202009\Final%202009%20After%20Market%20&amp;%20Niche%20volumes-Neeraj.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0.198.4.8\Audit\Users\TOSHIBA\Desktop\Final\sachida\TB%20Refreshab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kpserver\server%20data\Clients\Servista\Advance%20Tax\III%20Inst\Servista%20Advance%20Tax%20A%20Y%2006-07%2015%20Sept%2020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L:\DEAN\QTR-AU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DOCUME~1\hs546\LOCALS~1\Temp\notesE97E9E\DOCUME~1\bx633\LOCALS~1\Temp\D.Notes.Data\Q2%202006\Q2_06%20CFBU%20tchart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DOCUME~1\hs546\LOCALS~1\Temp\notesE97E9E\nicin\month_repo\2003\Quarterly\jcs\custodia\yr_2000\yr2000\CUSTODIA\PREP\CUSTODIA\99_R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Pune\Audit\Data\2012-13\Recurring_clients\SGM\Stat_Audit\Final\1.Completion\B.Final_Acc\SGM_Files_for_Approval_Persual_Signature_Dec12\SGM_Financial%20statements_Dec12_V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Pune\Audit\Data\2012-13\Staff_folders\Neha%20Agiwal\Formats%20_12-13\Consolidate%20formats%20for%20F.Y.%202012-1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G:\Documents%20and%20Settings\CSBhagwat\Local%20Settings\Temporary%20Internet%20Files\Content.Outlook\K7UGXSWC\Dornbracht_Adv_Tax_Projections_IV_chang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CS\Clients\Gamcom\Accounts%20&amp;%20MIS\2007-08\02%20May%2007\Gamcom%20MIS%20GBP%20April%20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G:\audit\Cargo\IRO_Mahesh\MPR\MPR%20NEW%20Report%20Format-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bomts02\people\Accounts\YUNUS\Chandrakant\Citi%20Bank%20Deposits\Cash%20deposit%20from%20JULLY%20TO%20DEC%2002%20REPREARE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osrfs001\skpdt$\CS\AccPay\2010-11\Buro\01.%20Accounting%20&amp;%20MIS\02.%20MIS\01.%20Apr%202010\01.%20MIS%20Reports\Buro%20MIS%20Apr%202010%20V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kpserver\SUDIT%20K.%20PAREKH%20&amp;%20CO\COMPANY\CLIENTS\Cohezia\Audit\2005-06\Gore-Ambekar\Final%20Account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72.16.1.40\Common\ALL_My%20Documents\SSShiv\My%20Documents\Client\2009-10\Audit\VH_Group\VHPL_Interim_Audit_2009-10\VHPL_Interim_Audit_2009-10\VHPL_Requrements_From_Company\VHPL_Audit_Information%20Dec%202009v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kpserver\server%20data\Clients\McKinnon\Accounting%20&amp;%20MIS\04-05\McKinnon%20MIS%20Mar%20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kpserver\server%20data\Clients\McKinnon\Accounting%20&amp;%20MIS\06-07\MIS\May%2006\McKinnon%20MIS%20May%2006(STPI).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kp1\d\Server%20My%20Documents\Foreign%20Clients\Decos%20Software\Decos%20Apr-Mar%20Audits\Apr04-Mar05\Decos%20Deferred%20Tax%2031.3.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S\AccPay\2009-10\McKinnon\04.%20Final%20Accounts\01.%20Statutory%20Audit\01.%20Schedule%20VI\McKinnon_SchedulVI_FY%2009-1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iocaswputil01\in.pun.ioca\2008%20Reportings\2008%20Reportings\Dec'%2008\Order%20Board\Master%20OB_02.01.2009_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ocaswputil01\in.pun.ioca\Final%20Plan%202002\Expense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Khade\PSIL%20-(LHP)\B%20R%20S\LHP%20CitiBank%2005-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kp1\d\Server%20My%20Documents\Foreign%20Clients\Exotech%20Group\MEIPL\Audit%202004-05\Deferred%20Tax%20Working\MEIPL%20Deferred%20Tax%2031.03.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72.16.1.40\Common\Documents%20and%20Settings\mb0416\Local%20Settings\Temporary%20Internet%20Files\Content.IE5\E37K9SKX\AUDIT%20FORMATS%202002-03\BS-FORMATS-SK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srfs001\skpdt$\CS\AccPay\2008-09\Flowmaster%20India\01.%20Accounting%20&amp;%20MIS\02.%20MIS\11%20Feb%2009\01%20MIS\Jan%202009%20Expens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kp1\d\Clients\VH%20Group\VHPL\Audit%202007-08\AUDIT%20FORMATS%202002-03\BS-FORMATS-SKP.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audit\Documents%20and%20Settings\padmai\Local%20Settings\Temporary%20Internet%20Files\OLK2C\WINNT\Profiles\kaushikm\Temporary%20Internet%20Files\OLK24\Citi%20Bank%20Chq%20Issu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kpserver\server%20data\Documents%20and%20Settings\jamponsa\Local%20Settings\Temporary%20Internet%20Files\OLK99\Consolidated%20Servista%20FinancialsApr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iocaswputil01\in.pun.ioca\Documents%20and%20Settings\es225\My%20Documents\Copy%20of%20CABLE%2002%20%202005.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iocaswputil01\in.pun.ioca\Finance\KPI%20Summaries\FY2003%20KPI%20Summari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B:\DOCUME~1\ii550\LOCALS~1\Temp\D.Notes.Data\DOCUME~1\ii550\LOCALS~1\Temp\d.Notes.Data\DOCUME~1\ii550\LOCALS~1\Temp\D.Notes.Data\Reports\Holset%20Financial%20Forecast%20Model%20v4%20-%20Live%20Model.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G:\Documents%20and%20Settings\skp\Local%20Settings\Temporary%20Internet%20Files\Content.IE5\LU6KUX88\VIL_CAF_March_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Vivekt\c\Data\LIME\AOP%2004-05%20revised\AOP%202004-0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G:\CS\Clients\Flowmaster\Accounts%20&amp;%20MIS\MIS%202008\09%20Dec%2008\Flowmaster%20Petty%20Cash%20Statement1%20Dec%200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PAT\PERFORMANCE%20CELLS\q4-01-%20Perf-cells-fg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1.40\Common\NEW-MAIL\New%20Folder\VBIL_BS_03-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osrfs001\skpdt$\CS\AccPay\2008-09\Flowmaster%20India\01.%20Accounting%20&amp;%20MIS\02.%20MIS\11%20Feb%2009\01%20MIS\Flowmaster%20Petty%20Cash%20Statement1%20Dec%2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L:\CS\Clients\Flowmaster\Accounts%20&amp;%20MIS\MIS%202007\Sep%202007\Flow%20MIS%20Sep%200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nuja\anujafiles\anujafiles\CECO\2000\Coa\reports\PYG%20report%20Nov%20200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Skpserver\SUDIT%20K.%20PAREKH%20&amp;%20CO\NEW-MAIL\New%20Folder\VBIL_BS_03-0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G:\Documents%20and%20Settings\BRBhosale\Local%20Settings\Temporary%20Internet%20Files\Content.Outlook\5JN3TVZ2\Flowmaster%20May%202008%20Expense%2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2007%20Plan\expens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2007%20Plan\expense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Z:\DOCUME~1\hs546\LOCALS~1\Temp\notesE97E9E\TEMP\ebu_custpbit_mar0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Z:\DOCUME~1\hs546\LOCALS~1\Temp\notesE97E9E\TEMP\ebu_custpbit_feb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kp1\d\Clients\VH%20Group\VHPL\VHPL%20Tax%20Audit%20AY%2007-08\skp\TAR%20Formats%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anoj\d\NEW-MAIL\New%20Folder\VBIL_BS_03-0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audit\Documents%20and%20Settings\sandeept\Local%20Settings\Temporary%20Internet%20Files\OLK8DA\WINNT\Profiles\suryakanty\Temporary%20Internet%20Files\OLK8\Bank%20deposits%20from%20Jan-0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kp\d\skp%20serverdata\USERS\SAMEER\Seminar\Goal%20Seek.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L:\CS\Clients\Gamcom\Advance%20Tax\AY%202008-09\Quarter%20III\Gamcom%20Adv%20Tax%20AY%202008-09%20Quarter%20III.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G:\audit\Documents%20and%20Settings\padmai\Local%20Settings\Temporary%20Internet%20Files\OLK2C\WINNT\Profiles\CharusheelaJ\Temporary%20Internet%20Files\OLK2D\citibank%20writeup.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skpsharepoint\SKPDT\CS\AccPay\Common\Reimbursement%20fie%20FINA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kpsharepoint\SKPDT\CS\DTax\2009-10\Romax%20Solutions\01.%20Advance%20Tax\Qtr%201\Romax_Adv%20Tax_Projection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osrfs001\skpdt$\Documents%20and%20Settings\Kalpesh.SKPGROUP\Local%20Settings\Temporary%20Internet%20Files\Content.Outlook\VVARYUFA\Checklis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Pune\Audit\Data\2013-14\Recurring%20clients\Intec\Stat_Audit\Final\1.Completion\B.Final_Acc\Intec_Financial-Statements_13-14%20Final.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osrfs001\skpdt$\CS\AccPay\2009-10\Servista%20Technologies\01.%20Accounting%20&amp;%20MIS\02.%20MIS\01.%20Apr%20(Yr)\01.%20MIS%20Reports\Servista%20India%20Andromeda%20Reporting%20April%2009.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G:\Documents%20and%20Settings\CSBhagwat\Local%20Settings\Temporary%20Internet%20Files\Content.Outlook\K7UGXSWC\Weidmuller_Tax%20Computation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srfs001\skpdt$\CS\Clients\MGI\Accounting%20&amp;%20MIS\FY%202007-08\012%20MIS%20Jan%20to%20Mar%2008\MGI%20Jul%2006.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ocaswputil01\in.pun.ioca\FINANCE\MANJU%20-%20Bombardier%20Costs\P%20&amp;%20L%20ITD%20and%20YTD\P%20&amp;%20L%20Nov%20%2004.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OBPW4\PGG\menu\pggrepts\reports\head2.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B:\Finance\Audit%200506\Audit%20050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Z:\VALMONT%202013\1%20CFO%20MIS\MARGINAL%20ANALYSIS\10%20OCT-14\Oct-14%20Pole%20Financial%20Summary%20Final%20V1%20.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R:\FINANCE\Stephanie%20Bower\Price%20Book\EBU%20PriceBook_18%20March%202005.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iocaswputil01\in.pun.ioca\DOCUME~1\bq059\LOCALS~1\Temp\D.Notes.Data\VolumeDataInputSheet_FINAL.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iocaswputil01\in.pun.ioca\Plan%202004%204th%20submission\expenses2%2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Bomapp03\people\accounts\VIJAY\STOCK\stock%20analysis%20Aug'00%20Snt.16.02.03.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kpserver\GOLBAL\Clients\Servista\Audit\Audit%202005-06\Servista%20CAF%2031.03.0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osrfs001\skpdt$\CS\ACN\2010-11\Weidmuller\01.%20Accounting%20&amp;%20MIS\02.%20MIS\12.%20Mar%202011\01.%20MIS%20Reports\Weidmuller%20MIS%20Mar-20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srfs001\skpdt$\CS\Clients\SKP%20e-%20solutions%20(Tax%20Only)\Advance%20Tax\skp%20e%20solutions%20Advance%20Tax%2031-3-200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Users\Praveen%20V%20S\Documents\ASPADA\SVAPPL\Audit\2012-13\FINANCIALS%20FOR%20F.Y.%202012-2013_21.09.2013.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ocaswputil01\in.pun.ioca\PeterChua\CPGS%20AOP%202005\2005%20AOP\Work%20Files%20291104%20(at%202005%20MBTP)\EA.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ocaswputil01\in.pun.ioca\DOCUME~1\fn208\LOCALS~1\Temp\d.Notes.Data\EA.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Cosrfs001\skpdt$\CS\AccPay\2009-10\Gamcom\01.%20Accounting%20&amp;%20MIS\02.%20MIS\01.%20Apr%2009\01.%20MIS%20Reports\Gamcom-%20MIS-Apr%2009.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cc1\E\Tax%20Audit%20P.Y.2005-06\MCEIPL%20TAR%2028.10.06\TDS%20scrutiny\Meipl%2040(a)%202005-0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G:\audit\Documents%20and%20Settings\padmai\Local%20Settings\Temporary%20Internet%20Files\OLK2C\Documents%20and%20Settings\padmai\Local%20Settings\Temporary%20Internet%20Files\OLK2C\MPR%20NEW%20Report%20Format-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kvlslan1\organization\Corp_Acct\Business%20Summary\2005\Business%20Summary\Business-Summary%20-%20NEW%20REPORTING%2020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kp1\d\Server%20My%20Documents\VH%20Group\BV%20Feed\Audit%202003-04\BVFS%20BS%2003-04.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Z:\DOCUME~1\hs546\LOCALS~1\Temp\notesE97E9E\TEMP\CAPS%202002%20Cost%20Plan\PRODUCT%20QUALITY%20ENGINEERING\CAPS\Quality%20Reports\CAPS%20Payntor%20200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rvindg\Data\DOCUME~1\ARVIND~1\LOCALS~1\Temp\C.Lotus.Notes.Data\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98 v Q199"/>
      <sheetName val="Board Format  old"/>
      <sheetName val="Board Format  QTR"/>
      <sheetName val="P&amp;L "/>
      <sheetName val="quarter"/>
      <sheetName val="six months"/>
      <sheetName val="% comparision"/>
      <sheetName val="trend"/>
      <sheetName val="Board Format (3)"/>
      <sheetName val="Board Format (2)"/>
      <sheetName val="Qty BU wise Vs prev year (2)"/>
      <sheetName val="Qty BU QTR wise vs plan"/>
      <sheetName val="Qty BU wise QTR wise"/>
      <sheetName val="QTR wise consolidated"/>
      <sheetName val="profit reco 02-03"/>
      <sheetName val="WC 1"/>
      <sheetName val="operating profit"/>
      <sheetName val="profit evolution (3)"/>
      <sheetName val="pbit evolution qtr"/>
      <sheetName val="other expenses -dec"/>
      <sheetName val="Expense analysis -dec"/>
      <sheetName val="Sales Fcst"/>
      <sheetName val="ratios"/>
      <sheetName val="subsidiaries"/>
      <sheetName val="payroll"/>
      <sheetName val="Expense analysis"/>
      <sheetName val="Expense analysis (3)"/>
      <sheetName val="other expenses (3)"/>
      <sheetName val="other expenses (2)"/>
      <sheetName val="Qty BU wise YTD CECO cil"/>
      <sheetName val="Qty BU wise YTD CECO"/>
      <sheetName val="Perf Vs AOP, LY, 2000"/>
      <sheetName val="AOP 2003"/>
      <sheetName val="profit evolution (2)"/>
      <sheetName val="profit reco summary"/>
      <sheetName val="profit evolutio YTD"/>
      <sheetName val="payroll (2)"/>
      <sheetName val="payroll (3)"/>
      <sheetName val="profit reco summary (2)"/>
      <sheetName val="profit evolutio YTD (2)"/>
      <sheetName val="BOARD FORMAT"/>
      <sheetName val="Expense analysis Trend"/>
      <sheetName val="Income Qtr"/>
      <sheetName val="Income Qtr Trend"/>
      <sheetName val="Board Format QTR"/>
      <sheetName val="Qty BU wise Vs prev year QTR"/>
      <sheetName val="Q9798 "/>
      <sheetName val="profit reco 98-99"/>
      <sheetName val="profit reco 00-01 Prev QTR"/>
      <sheetName val="BALSHT"/>
      <sheetName val="Inventories"/>
      <sheetName val="financial ratios"/>
      <sheetName val="other ratios"/>
      <sheetName val="Receivable"/>
      <sheetName val="Ravi"/>
      <sheetName val="consolidation"/>
      <sheetName val="consolidation 1"/>
      <sheetName val="Sheet3"/>
      <sheetName val="charts"/>
      <sheetName val="sales forecast"/>
      <sheetName val="Sheet1 (2)"/>
      <sheetName val="financial ratios (2)"/>
      <sheetName val="other expenses"/>
      <sheetName val="other income"/>
      <sheetName val="Q298-99 V 99-00"/>
      <sheetName val="Q1 99-00 V Q299-00"/>
      <sheetName val="98-99 V 99-00 "/>
      <sheetName val="other expensesBF"/>
      <sheetName val="other expensesBF jun98"/>
      <sheetName val="other expensesBF mar99"/>
      <sheetName val="Board Format YTD"/>
      <sheetName val="Qty update"/>
      <sheetName val="Sheet1"/>
      <sheetName val="Qty export"/>
      <sheetName val="working capital"/>
      <sheetName val="Investment"/>
      <sheetName val="Expected 2000-01"/>
      <sheetName val="Sales Qty Sep 2000 Q2"/>
      <sheetName val="Expense analysis (2)"/>
      <sheetName val="results dec00(3)"/>
      <sheetName val="ytd"/>
      <sheetName val="Sheet2"/>
      <sheetName val="re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row r="9">
          <cell r="AC9" t="str">
            <v>{/ Print,Go}</v>
          </cell>
        </row>
        <row r="12">
          <cell r="AC12" t="str">
            <v>{HOME}</v>
          </cell>
        </row>
        <row r="26">
          <cell r="AC26" t="str">
            <v>{RIGHT 5}</v>
          </cell>
        </row>
        <row r="30">
          <cell r="AC30" t="str">
            <v>{/ Column;Display}</v>
          </cell>
        </row>
      </sheetData>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Debtor"/>
      <sheetName val="fees working"/>
      <sheetName val="comp 1vp"/>
      <sheetName val="Comp 13.10.04"/>
      <sheetName val="Trial"/>
      <sheetName val="Sheet1"/>
      <sheetName val="TB 10A"/>
      <sheetName val="outsourcing b-s"/>
      <sheetName val="NOTES"/>
      <sheetName val="BALSHEET"/>
      <sheetName val="GROUPS"/>
      <sheetName val="workings"/>
      <sheetName val="DeferredTax"/>
      <sheetName val="Depn-TAX"/>
      <sheetName val="Depn-TAX (10 A)"/>
      <sheetName val="Sch 3"/>
      <sheetName val="Depn-ACS"/>
      <sheetName val="Depn-ADDN"/>
      <sheetName val="Fees-Forex"/>
      <sheetName val="Fees-TDS reco"/>
      <sheetName val="june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sheetData sheetId="16"/>
      <sheetData sheetId="17" refreshError="1"/>
      <sheetData sheetId="18"/>
      <sheetData sheetId="19" refreshError="1"/>
      <sheetData sheetId="20" refreshError="1"/>
      <sheetData sheetId="21" refreshError="1"/>
      <sheetData sheetId="22"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Bridge PQtr to CQtr"/>
      <sheetName val="PBIT Bridge PQtr to CQtr"/>
      <sheetName val="PBIT Bridge PQtr to CQtr NEW"/>
      <sheetName val="Details PQtr to CQtr"/>
      <sheetName val="Sales Bridge PYear to CYear"/>
      <sheetName val="PBIT Bridge PYear to CYear NEW"/>
      <sheetName val="PBIT Bridge PYear to CYear"/>
      <sheetName val="Details PYear to CYear"/>
      <sheetName val="Sales Bridge AOP to Actual"/>
      <sheetName val="PBIT Bridge AOP to Actual"/>
      <sheetName val="Details AOP to Actual"/>
      <sheetName val="P&amp;L Data"/>
      <sheetName val="C vs. P Sales &amp; P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C4" t="str">
            <v>Q2 04</v>
          </cell>
        </row>
      </sheetData>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 Add"/>
      <sheetName val="PM Add (2)"/>
      <sheetName val="F&amp;F Add"/>
      <sheetName val="Comp Add"/>
      <sheetName val="Card nos."/>
    </sheetNames>
    <sheetDataSet>
      <sheetData sheetId="0" refreshError="1"/>
      <sheetData sheetId="1" refreshError="1"/>
      <sheetData sheetId="2" refreshError="1"/>
      <sheetData sheetId="3" refreshError="1"/>
      <sheetData sheetId="4" refreshError="1">
        <row r="29">
          <cell r="A29" t="str">
            <v>F202 to F220</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PP"/>
      <sheetName val="MAP"/>
      <sheetName val="ACC"/>
      <sheetName val="ACCFA"/>
      <sheetName val="SC"/>
      <sheetName val="RS"/>
      <sheetName val="SL"/>
      <sheetName val="UL"/>
      <sheetName val="FA"/>
      <sheetName val="IV"/>
      <sheetName val="IN"/>
      <sheetName val="AR"/>
      <sheetName val="CB"/>
      <sheetName val="CA"/>
      <sheetName val="LA"/>
      <sheetName val="CL"/>
      <sheetName val="PR"/>
      <sheetName val="ME"/>
      <sheetName val="INC"/>
      <sheetName val="EXP"/>
      <sheetName val="Sheet1"/>
      <sheetName val="BS Abstract"/>
      <sheetName val="Trial bal 31.03.08"/>
      <sheetName val="tb"/>
    </sheetNames>
    <sheetDataSet>
      <sheetData sheetId="0">
        <row r="9">
          <cell r="D9" t="str">
            <v>Rupali</v>
          </cell>
        </row>
      </sheetData>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refreshError="1"/>
      <sheetData sheetId="19"/>
      <sheetData sheetId="20"/>
      <sheetData sheetId="21" refreshError="1"/>
      <sheetData sheetId="22" refreshError="1"/>
      <sheetData sheetId="23" refreshError="1"/>
      <sheetData sheetId="2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L FA Schedule"/>
      <sheetName val="Add0708"/>
      <sheetName val="6mnths dep"/>
      <sheetName val="Total Summary"/>
      <sheetName val="Indrox"/>
      <sheetName val="CRIL Summ"/>
      <sheetName val="Chemetall -Summary"/>
      <sheetName val="Intangible"/>
      <sheetName val="2"/>
      <sheetName val="2a"/>
      <sheetName val="2b"/>
      <sheetName val="2c"/>
      <sheetName val="2d"/>
      <sheetName val="2e"/>
      <sheetName val="5"/>
      <sheetName val="6"/>
      <sheetName val="9"/>
      <sheetName val="9a"/>
      <sheetName val="9ax"/>
      <sheetName val="9x"/>
      <sheetName val="9b"/>
      <sheetName val="9bx"/>
      <sheetName val="9c"/>
      <sheetName val="9e"/>
      <sheetName val="9F"/>
      <sheetName val="10"/>
      <sheetName val="11"/>
      <sheetName val="12"/>
      <sheetName val="12a"/>
      <sheetName val="12e"/>
      <sheetName val="12c"/>
      <sheetName val="12x"/>
      <sheetName val="13"/>
      <sheetName val="14"/>
      <sheetName val="15"/>
      <sheetName val="16"/>
      <sheetName val="17"/>
      <sheetName val="17a"/>
      <sheetName val="17x"/>
      <sheetName val="17b"/>
      <sheetName val="17c"/>
      <sheetName val="18"/>
      <sheetName val="18a"/>
      <sheetName val="18b"/>
      <sheetName val="18c"/>
      <sheetName val="18d"/>
      <sheetName val="22"/>
      <sheetName val="22a"/>
      <sheetName val="22x"/>
      <sheetName val="23"/>
      <sheetName val="24"/>
      <sheetName val="24a"/>
      <sheetName val="24ab "/>
      <sheetName val="24ac"/>
      <sheetName val="24ad"/>
      <sheetName val="37"/>
      <sheetName val="37a"/>
      <sheetName val="37b"/>
      <sheetName val="37x"/>
      <sheetName val="38 "/>
      <sheetName val="38a"/>
      <sheetName val="38ax"/>
      <sheetName val="38b"/>
      <sheetName val="38x"/>
      <sheetName val="39"/>
      <sheetName val="39a"/>
      <sheetName val="39x"/>
      <sheetName val="39ax"/>
      <sheetName val="40"/>
      <sheetName val="40a"/>
      <sheetName val="40ax"/>
      <sheetName val="40b"/>
      <sheetName val="44"/>
      <sheetName val="44a"/>
      <sheetName val="44ax"/>
      <sheetName val="44b"/>
      <sheetName val="44x"/>
      <sheetName val="46"/>
      <sheetName val="46a"/>
      <sheetName val="46ax"/>
      <sheetName val="46b"/>
      <sheetName val="47"/>
      <sheetName val="47a"/>
      <sheetName val="47ax"/>
      <sheetName val="48"/>
      <sheetName val="49"/>
      <sheetName val="49a"/>
      <sheetName val="49ax"/>
      <sheetName val="49x"/>
      <sheetName val="50a"/>
      <sheetName val="50ax"/>
      <sheetName val="50b"/>
      <sheetName val="50c"/>
      <sheetName val="50bx"/>
      <sheetName val="50d"/>
      <sheetName val="50e"/>
      <sheetName val="50F"/>
    </sheetNames>
    <sheetDataSet>
      <sheetData sheetId="0"/>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B2" t="str">
            <v>PLANT AND MACHINERY  -  KALYAN</v>
          </cell>
          <cell r="I2">
            <v>0</v>
          </cell>
          <cell r="L2">
            <v>0</v>
          </cell>
          <cell r="M2">
            <v>0</v>
          </cell>
          <cell r="N2">
            <v>0</v>
          </cell>
        </row>
        <row r="3">
          <cell r="C3">
            <v>0</v>
          </cell>
          <cell r="D3">
            <v>0</v>
          </cell>
          <cell r="E3">
            <v>0</v>
          </cell>
          <cell r="H3">
            <v>0</v>
          </cell>
          <cell r="I3">
            <v>0</v>
          </cell>
          <cell r="J3">
            <v>0</v>
          </cell>
          <cell r="K3">
            <v>0</v>
          </cell>
          <cell r="L3">
            <v>0</v>
          </cell>
          <cell r="M3">
            <v>0</v>
          </cell>
          <cell r="N3">
            <v>0</v>
          </cell>
        </row>
        <row r="4">
          <cell r="A4">
            <v>0</v>
          </cell>
          <cell r="B4">
            <v>0</v>
          </cell>
          <cell r="C4" t="str">
            <v>DEPN RATE</v>
          </cell>
          <cell r="E4">
            <v>5.15</v>
          </cell>
          <cell r="H4">
            <v>12</v>
          </cell>
          <cell r="I4">
            <v>0</v>
          </cell>
          <cell r="K4">
            <v>0</v>
          </cell>
          <cell r="L4">
            <v>0</v>
          </cell>
          <cell r="M4">
            <v>0</v>
          </cell>
          <cell r="N4">
            <v>0</v>
          </cell>
        </row>
        <row r="5">
          <cell r="E5" t="e">
            <v>#REF!</v>
          </cell>
        </row>
        <row r="6">
          <cell r="A6" t="str">
            <v>SL</v>
          </cell>
          <cell r="B6">
            <v>0</v>
          </cell>
          <cell r="C6" t="str">
            <v>DT OF</v>
          </cell>
          <cell r="D6" t="str">
            <v>MNTH</v>
          </cell>
          <cell r="E6" t="str">
            <v>ORGN</v>
          </cell>
          <cell r="F6" t="str">
            <v>ADDNS</v>
          </cell>
          <cell r="G6" t="str">
            <v>DISPSLS</v>
          </cell>
          <cell r="H6" t="str">
            <v>TOTAL</v>
          </cell>
          <cell r="I6" t="str">
            <v xml:space="preserve"> OPEN</v>
          </cell>
          <cell r="J6" t="str">
            <v>DEPN</v>
          </cell>
          <cell r="K6" t="str">
            <v>DEPN</v>
          </cell>
          <cell r="L6" t="str">
            <v>TOTAL</v>
          </cell>
          <cell r="M6" t="str">
            <v>CLOS</v>
          </cell>
          <cell r="N6" t="str">
            <v>OPEN</v>
          </cell>
        </row>
        <row r="7">
          <cell r="A7" t="str">
            <v>NO</v>
          </cell>
          <cell r="B7" t="str">
            <v>DESCRIPTION</v>
          </cell>
          <cell r="C7" t="str">
            <v>PURCH</v>
          </cell>
          <cell r="D7" t="str">
            <v>NO</v>
          </cell>
          <cell r="E7" t="str">
            <v>COST</v>
          </cell>
          <cell r="H7" t="str">
            <v>COST</v>
          </cell>
          <cell r="I7" t="str">
            <v>DEPN</v>
          </cell>
          <cell r="K7" t="str">
            <v>DISPSLS</v>
          </cell>
          <cell r="L7" t="str">
            <v>DEPN</v>
          </cell>
          <cell r="M7" t="str">
            <v>WDV</v>
          </cell>
          <cell r="N7" t="str">
            <v>WDV</v>
          </cell>
        </row>
        <row r="9">
          <cell r="A9">
            <v>1</v>
          </cell>
          <cell r="B9" t="str">
            <v>SAC-UP MODEL BAG CLOSER MACHINE -NO.1</v>
          </cell>
          <cell r="C9" t="str">
            <v>JUNE'91</v>
          </cell>
          <cell r="E9">
            <v>7310</v>
          </cell>
          <cell r="H9">
            <v>7310</v>
          </cell>
          <cell r="I9">
            <v>5953.72</v>
          </cell>
          <cell r="J9">
            <v>376</v>
          </cell>
          <cell r="K9">
            <v>0</v>
          </cell>
          <cell r="L9">
            <v>6329.72</v>
          </cell>
          <cell r="M9">
            <v>980.27999999999975</v>
          </cell>
          <cell r="N9">
            <v>1356.2799999999997</v>
          </cell>
        </row>
        <row r="10">
          <cell r="A10">
            <v>2</v>
          </cell>
          <cell r="B10" t="str">
            <v>M.S.FABRICATED PLATFORM TROLLEY NO. 1</v>
          </cell>
          <cell r="C10" t="str">
            <v>AUG'91</v>
          </cell>
          <cell r="E10">
            <v>3550</v>
          </cell>
          <cell r="H10">
            <v>3550</v>
          </cell>
          <cell r="I10">
            <v>2866.88</v>
          </cell>
          <cell r="J10">
            <v>183</v>
          </cell>
          <cell r="K10">
            <v>0</v>
          </cell>
          <cell r="L10">
            <v>3049.88</v>
          </cell>
          <cell r="M10">
            <v>500.11999999999989</v>
          </cell>
          <cell r="N10">
            <v>683.11999999999989</v>
          </cell>
        </row>
        <row r="11">
          <cell r="A11">
            <v>3</v>
          </cell>
          <cell r="B11" t="str">
            <v>SELF INDICATING COUNTER SCALE M/C  NO. C-91238  NO.1</v>
          </cell>
          <cell r="C11" t="str">
            <v>AUG'91</v>
          </cell>
          <cell r="E11">
            <v>12840.44</v>
          </cell>
          <cell r="H11">
            <v>12840.44</v>
          </cell>
          <cell r="I11">
            <v>10355.86</v>
          </cell>
          <cell r="J11">
            <v>661</v>
          </cell>
          <cell r="K11">
            <v>0</v>
          </cell>
          <cell r="L11">
            <v>11016.86</v>
          </cell>
          <cell r="M11">
            <v>1823.58</v>
          </cell>
          <cell r="N11">
            <v>2484.58</v>
          </cell>
        </row>
        <row r="12">
          <cell r="A12">
            <v>4</v>
          </cell>
          <cell r="B12" t="str">
            <v>CROMPTON ELECT MOTER 1/2H.P.WITH AC BOX</v>
          </cell>
          <cell r="C12" t="str">
            <v>SEP'91</v>
          </cell>
          <cell r="E12">
            <v>3386</v>
          </cell>
          <cell r="H12">
            <v>3386</v>
          </cell>
          <cell r="I12">
            <v>2711.72</v>
          </cell>
          <cell r="J12">
            <v>174</v>
          </cell>
          <cell r="K12">
            <v>0</v>
          </cell>
          <cell r="L12">
            <v>2885.72</v>
          </cell>
          <cell r="M12">
            <v>500.2800000000002</v>
          </cell>
          <cell r="N12">
            <v>674.2800000000002</v>
          </cell>
        </row>
        <row r="13">
          <cell r="A13">
            <v>5</v>
          </cell>
          <cell r="B13" t="str">
            <v>Disintegrator Machine ( Parcolene Z Machine)  Location VVN</v>
          </cell>
          <cell r="C13" t="str">
            <v>19-7-92</v>
          </cell>
          <cell r="E13">
            <v>46800</v>
          </cell>
          <cell r="H13">
            <v>46800</v>
          </cell>
          <cell r="I13">
            <v>35548</v>
          </cell>
          <cell r="J13">
            <v>2410</v>
          </cell>
          <cell r="K13">
            <v>0</v>
          </cell>
          <cell r="L13">
            <v>37958</v>
          </cell>
          <cell r="M13">
            <v>8842</v>
          </cell>
          <cell r="N13">
            <v>11252</v>
          </cell>
        </row>
        <row r="14">
          <cell r="A14">
            <v>6</v>
          </cell>
          <cell r="B14" t="str">
            <v>Water Demineralisation plant</v>
          </cell>
          <cell r="C14" t="str">
            <v>7-1-93</v>
          </cell>
          <cell r="E14">
            <v>0</v>
          </cell>
          <cell r="H14">
            <v>0</v>
          </cell>
          <cell r="I14">
            <v>0</v>
          </cell>
          <cell r="K14">
            <v>0</v>
          </cell>
          <cell r="L14">
            <v>0</v>
          </cell>
          <cell r="M14">
            <v>0</v>
          </cell>
          <cell r="N14">
            <v>0</v>
          </cell>
        </row>
        <row r="15">
          <cell r="A15">
            <v>7</v>
          </cell>
          <cell r="B15" t="str">
            <v>Plastic Multiple Candle Unit and MS Stirrer  Location VVN</v>
          </cell>
          <cell r="C15" t="str">
            <v>18-2-93</v>
          </cell>
          <cell r="E15">
            <v>0</v>
          </cell>
          <cell r="H15">
            <v>0</v>
          </cell>
          <cell r="I15">
            <v>0</v>
          </cell>
          <cell r="K15">
            <v>0</v>
          </cell>
          <cell r="L15">
            <v>0</v>
          </cell>
          <cell r="M15">
            <v>0</v>
          </cell>
          <cell r="N15">
            <v>0</v>
          </cell>
        </row>
        <row r="17">
          <cell r="A17">
            <v>0</v>
          </cell>
          <cell r="B17" t="str">
            <v>TOTAL</v>
          </cell>
          <cell r="C17">
            <v>0</v>
          </cell>
          <cell r="D17">
            <v>0</v>
          </cell>
          <cell r="E17">
            <v>73886.44</v>
          </cell>
          <cell r="F17">
            <v>0</v>
          </cell>
          <cell r="G17">
            <v>0</v>
          </cell>
          <cell r="H17">
            <v>73886.44</v>
          </cell>
          <cell r="I17">
            <v>57436.18</v>
          </cell>
          <cell r="J17">
            <v>3804</v>
          </cell>
          <cell r="K17">
            <v>0</v>
          </cell>
          <cell r="L17">
            <v>61240.18</v>
          </cell>
          <cell r="M17">
            <v>12646.26</v>
          </cell>
          <cell r="N17">
            <v>16450.260000000002</v>
          </cell>
        </row>
        <row r="18">
          <cell r="I18">
            <v>57436.18</v>
          </cell>
        </row>
        <row r="19">
          <cell r="D19">
            <v>0</v>
          </cell>
          <cell r="E19">
            <v>0</v>
          </cell>
          <cell r="H19">
            <v>0</v>
          </cell>
          <cell r="I19">
            <v>0</v>
          </cell>
          <cell r="K19">
            <v>0</v>
          </cell>
          <cell r="L19">
            <v>0</v>
          </cell>
          <cell r="M19" t="str">
            <v>Control</v>
          </cell>
          <cell r="N19">
            <v>0</v>
          </cell>
        </row>
        <row r="20">
          <cell r="D20">
            <v>0</v>
          </cell>
          <cell r="E20">
            <v>0</v>
          </cell>
          <cell r="H20">
            <v>0</v>
          </cell>
          <cell r="I20">
            <v>0</v>
          </cell>
          <cell r="K20">
            <v>0</v>
          </cell>
          <cell r="L20">
            <v>0</v>
          </cell>
          <cell r="M20">
            <v>0</v>
          </cell>
          <cell r="N20">
            <v>0</v>
          </cell>
        </row>
        <row r="21">
          <cell r="B21" t="str">
            <v>Items 1-7 transferred from Folio 9 as at 31-3-94</v>
          </cell>
          <cell r="E21">
            <v>0</v>
          </cell>
          <cell r="H21">
            <v>0</v>
          </cell>
          <cell r="I21">
            <v>0</v>
          </cell>
          <cell r="K21">
            <v>0</v>
          </cell>
          <cell r="L21">
            <v>0</v>
          </cell>
          <cell r="M21">
            <v>0</v>
          </cell>
          <cell r="N21">
            <v>0</v>
          </cell>
        </row>
        <row r="22">
          <cell r="B22" t="str">
            <v>Depreciation Calculation:</v>
          </cell>
          <cell r="D22">
            <v>0</v>
          </cell>
          <cell r="E22">
            <v>0</v>
          </cell>
          <cell r="H22">
            <v>0</v>
          </cell>
          <cell r="I22">
            <v>0</v>
          </cell>
          <cell r="K22">
            <v>0</v>
          </cell>
          <cell r="L22">
            <v>0</v>
          </cell>
          <cell r="M22">
            <v>0</v>
          </cell>
          <cell r="N22">
            <v>0</v>
          </cell>
        </row>
        <row r="23">
          <cell r="B23" t="str">
            <v>Schedule XIV Rates</v>
          </cell>
          <cell r="D23">
            <v>0</v>
          </cell>
          <cell r="E23">
            <v>0</v>
          </cell>
          <cell r="H23">
            <v>0</v>
          </cell>
          <cell r="I23">
            <v>0</v>
          </cell>
          <cell r="K23">
            <v>0</v>
          </cell>
          <cell r="L23">
            <v>0</v>
          </cell>
          <cell r="M23">
            <v>0</v>
          </cell>
          <cell r="N23">
            <v>0</v>
          </cell>
        </row>
        <row r="24">
          <cell r="B24" t="str">
            <v>No write off of items below Rs., 5000 cost since all items acquired prior to  1-4-93.</v>
          </cell>
          <cell r="I24">
            <v>0</v>
          </cell>
          <cell r="J24">
            <v>0</v>
          </cell>
          <cell r="K24">
            <v>0</v>
          </cell>
          <cell r="L24">
            <v>0</v>
          </cell>
          <cell r="M24">
            <v>0</v>
          </cell>
          <cell r="N24">
            <v>0</v>
          </cell>
        </row>
        <row r="25">
          <cell r="B25" t="str">
            <v>NO ADDITIONS TO BE MADE TO THIS FOLIO</v>
          </cell>
          <cell r="E25">
            <v>0</v>
          </cell>
          <cell r="H25">
            <v>0</v>
          </cell>
          <cell r="I25">
            <v>0</v>
          </cell>
          <cell r="J25">
            <v>0</v>
          </cell>
          <cell r="K25">
            <v>0</v>
          </cell>
          <cell r="L25">
            <v>0</v>
          </cell>
          <cell r="M25">
            <v>0</v>
          </cell>
          <cell r="N25">
            <v>0</v>
          </cell>
        </row>
      </sheetData>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ales Bridge PQtr to CQtr"/>
      <sheetName val="PBIT Bridge PQtr to CQtr"/>
      <sheetName val="Details PQtr to CQtr"/>
      <sheetName val="Sales Bridge PYear to CYear"/>
      <sheetName val="PBIT Bridge PYear to CYear"/>
      <sheetName val="Details PYear to CYear"/>
      <sheetName val="P&amp;L Data"/>
      <sheetName val="Sheet2"/>
      <sheetName val="Sheet3"/>
    </sheetNames>
    <sheetDataSet>
      <sheetData sheetId="0" refreshError="1">
        <row r="4">
          <cell r="C4" t="str">
            <v>Q2 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PR-02"/>
      <sheetName val="EXP-CC"/>
      <sheetName val="EXP-PP"/>
      <sheetName val="IMP-PP"/>
      <sheetName val="IMP-CC"/>
      <sheetName val="Sheet7"/>
      <sheetName val="All India"/>
      <sheetName val="XX7"/>
      <sheetName val="XX6"/>
      <sheetName val="XX5"/>
      <sheetName val="XX4"/>
      <sheetName val="XX3"/>
      <sheetName val="XX2"/>
      <sheetName val="XX1"/>
      <sheetName val="XX0"/>
      <sheetName val="XXX"/>
      <sheetName val="Master"/>
      <sheetName val="ROI A.Y.2000-2001"/>
    </sheetNames>
    <sheetDataSet>
      <sheetData sheetId="0" refreshError="1">
        <row r="2">
          <cell r="Z2" t="str">
            <v>Intl-Express</v>
          </cell>
        </row>
        <row r="3">
          <cell r="Z3" t="str">
            <v>Dom-Express</v>
          </cell>
        </row>
        <row r="4">
          <cell r="Z4" t="str">
            <v>Intl-Freight</v>
          </cell>
        </row>
        <row r="5">
          <cell r="Z5" t="str">
            <v>Dom-Freight</v>
          </cell>
        </row>
        <row r="6">
          <cell r="Z6" t="str">
            <v>Surface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Reco"/>
      <sheetName val="Dep_Books"/>
      <sheetName val="DT"/>
      <sheetName val="Computation"/>
      <sheetName val="MAT"/>
      <sheetName val="Exhibit-1"/>
      <sheetName val="Exihibit - 2"/>
      <sheetName val="Exihibit - 2A "/>
      <sheetName val="Exihibit - 2B"/>
      <sheetName val="Exhibit 3"/>
      <sheetName val="Exhibit - 4"/>
      <sheetName val="Exhibit -5"/>
      <sheetName val="Exhibit- 6"/>
      <sheetName val="Sheet- 7"/>
      <sheetName val="Exhibit-8"/>
      <sheetName val="Exhibit - 9"/>
      <sheetName val="Exhibt - 10"/>
      <sheetName val="Exhibit- 11"/>
      <sheetName val="Exhibit- 12"/>
      <sheetName val="Working BY AUDITOR"/>
      <sheetName val="Work-8(1)"/>
      <sheetName val="Work-8(2)"/>
      <sheetName val="Exhibit - 13"/>
      <sheetName val="Exhibit - 14"/>
      <sheetName val="Exhibit - 15"/>
      <sheetName val="Exhibit - 16"/>
      <sheetName val="Exhibit - 17"/>
      <sheetName val="Exhibit - 18"/>
      <sheetName val="Exhibit 19"/>
      <sheetName val="Annexure Exh 19"/>
      <sheetName val="Annexure I"/>
      <sheetName val="FBT Annexure"/>
      <sheetName val="Computation Audit"/>
      <sheetName val="Sheet1"/>
    </sheetNames>
    <sheetDataSet>
      <sheetData sheetId="0"/>
      <sheetData sheetId="1">
        <row r="27">
          <cell r="B27">
            <v>0.309</v>
          </cell>
        </row>
      </sheetData>
      <sheetData sheetId="2"/>
      <sheetData sheetId="3"/>
      <sheetData sheetId="4">
        <row r="6">
          <cell r="C6">
            <v>0.3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 Inventory"/>
      <sheetName val="HYP Receivables"/>
      <sheetName val="TimeStamp"/>
      <sheetName val="Sheet2"/>
      <sheetName val="Inventory"/>
      <sheetName val="Receivables"/>
      <sheetName val="Payables"/>
      <sheetName val="Sheet1"/>
      <sheetName val="working capital-feb,02"/>
      <sheetName val="Names Links"/>
      <sheetName val="Variables"/>
      <sheetName val="2011 Q0 QCR-PLAN"/>
      <sheetName val="销售收入A4"/>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change Rates"/>
      <sheetName val="BS"/>
      <sheetName val="P&amp;L"/>
      <sheetName val="HSBC &amp; AXIS"/>
      <sheetName val="FA"/>
      <sheetName val="Dep"/>
      <sheetName val="SI"/>
      <sheetName val="FX"/>
      <sheetName val="PR "/>
      <sheetName val="MC"/>
      <sheetName val="Retained Reco"/>
      <sheetName val="Mapping"/>
      <sheetName val="Trial Balance"/>
      <sheetName val="Re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
          <cell r="A1" t="str">
            <v>Particulars</v>
          </cell>
        </row>
        <row r="3">
          <cell r="A3" t="str">
            <v>4053 Adv. FBT - A.Y. 2010-11</v>
          </cell>
          <cell r="D3">
            <v>11000</v>
          </cell>
          <cell r="E3" t="str">
            <v>BS</v>
          </cell>
          <cell r="F3" t="str">
            <v>Advance Tax (FBT,Income Tax)</v>
          </cell>
        </row>
        <row r="4">
          <cell r="A4" t="str">
            <v>4053 Adv. I Tax A.Y. 2010-11</v>
          </cell>
        </row>
        <row r="5">
          <cell r="A5" t="str">
            <v>5011 Principal Sale</v>
          </cell>
        </row>
        <row r="6">
          <cell r="A6" t="str">
            <v>7011 Lunch Coupons</v>
          </cell>
        </row>
        <row r="7">
          <cell r="A7" t="str">
            <v>7011 Provident Fund -Employer</v>
          </cell>
        </row>
        <row r="8">
          <cell r="A8" t="str">
            <v>7011 Salary Basic</v>
          </cell>
        </row>
        <row r="9">
          <cell r="A9" t="str">
            <v>7011 Salary Bonus</v>
          </cell>
        </row>
        <row r="10">
          <cell r="A10" t="str">
            <v>7011 Salary Child Education Allowance</v>
          </cell>
        </row>
        <row r="11">
          <cell r="A11" t="str">
            <v>7011 Salary Conveyance Allowance</v>
          </cell>
        </row>
        <row r="12">
          <cell r="A12" t="str">
            <v>7011 Salary HRA</v>
          </cell>
        </row>
        <row r="13">
          <cell r="A13" t="str">
            <v>7011 Salary LTA</v>
          </cell>
        </row>
        <row r="14">
          <cell r="A14" t="str">
            <v>7011 Salary Medical Reimbursement</v>
          </cell>
        </row>
        <row r="15">
          <cell r="A15" t="str">
            <v>7011 Salary Special Allowance</v>
          </cell>
        </row>
        <row r="16">
          <cell r="A16" t="str">
            <v>7013 Staff Welfare Expenses-In House</v>
          </cell>
        </row>
        <row r="17">
          <cell r="A17" t="str">
            <v>7013 Staff Welfare-Out House</v>
          </cell>
        </row>
        <row r="18">
          <cell r="A18" t="str">
            <v>7014 Other Recruitment Charges</v>
          </cell>
        </row>
        <row r="19">
          <cell r="A19" t="str">
            <v>7014 Staff Insurance</v>
          </cell>
        </row>
        <row r="20">
          <cell r="A20" t="str">
            <v>7021 Electricity Charges-M.No-053-06482702</v>
          </cell>
        </row>
        <row r="21">
          <cell r="A21" t="str">
            <v>7021 Electricity Charges-M.No-057-02167117</v>
          </cell>
        </row>
        <row r="22">
          <cell r="A22" t="str">
            <v>7033 Annual Maintenance Charges</v>
          </cell>
        </row>
        <row r="23">
          <cell r="A23" t="str">
            <v>7033 Office Maintenance Expenses</v>
          </cell>
        </row>
        <row r="24">
          <cell r="A24" t="str">
            <v>7041 Rent Office</v>
          </cell>
        </row>
        <row r="25">
          <cell r="A25" t="str">
            <v>7042 PF Admin Charges</v>
          </cell>
        </row>
        <row r="26">
          <cell r="A26" t="str">
            <v>7042 STPI Charges</v>
          </cell>
        </row>
        <row r="27">
          <cell r="A27" t="str">
            <v>7051 Foreign Travel - Miscellaneous</v>
          </cell>
        </row>
        <row r="28">
          <cell r="A28" t="str">
            <v>7051 Foreign Travel - Ticket - Fare</v>
          </cell>
        </row>
        <row r="29">
          <cell r="A29" t="str">
            <v>7052 Domestic Travel - Ticket - Fare</v>
          </cell>
        </row>
        <row r="30">
          <cell r="A30" t="str">
            <v>7061 Income Tax and FBT Compliances</v>
          </cell>
        </row>
        <row r="31">
          <cell r="A31" t="str">
            <v>7072 Accounting  Fees</v>
          </cell>
        </row>
        <row r="32">
          <cell r="A32" t="str">
            <v>7072 Payroll Fees</v>
          </cell>
        </row>
        <row r="33">
          <cell r="A33" t="str">
            <v>7072 Professional Fees</v>
          </cell>
        </row>
        <row r="34">
          <cell r="A34" t="str">
            <v>7072 Regulatory Compliance</v>
          </cell>
        </row>
        <row r="35">
          <cell r="A35" t="str">
            <v>7081 Internet Charges</v>
          </cell>
        </row>
        <row r="36">
          <cell r="A36" t="str">
            <v>7081 Mobile Charges</v>
          </cell>
        </row>
        <row r="37">
          <cell r="A37" t="str">
            <v>7081 Telephone Charges</v>
          </cell>
        </row>
        <row r="38">
          <cell r="A38" t="str">
            <v>7091 Depreciation - Computer Equipment</v>
          </cell>
        </row>
        <row r="39">
          <cell r="A39" t="str">
            <v>7091 Depreciation - Computer Softwares</v>
          </cell>
        </row>
        <row r="40">
          <cell r="A40" t="str">
            <v>7091 Depreciation - Electrical Fittings</v>
          </cell>
        </row>
        <row r="41">
          <cell r="A41" t="str">
            <v>7091 Depreciation - Furniture &amp; Fixtures</v>
          </cell>
        </row>
        <row r="42">
          <cell r="A42" t="str">
            <v>7091 Depreciation - Office Equipment</v>
          </cell>
        </row>
        <row r="43">
          <cell r="A43" t="str">
            <v>7111 Business Promotion Expenses</v>
          </cell>
        </row>
        <row r="44">
          <cell r="A44" t="str">
            <v>7141 Foreign Exchange Loss/(Gain)</v>
          </cell>
        </row>
        <row r="45">
          <cell r="A45" t="str">
            <v>7251 Bank Charges</v>
          </cell>
        </row>
        <row r="46">
          <cell r="A46" t="str">
            <v>7251 Insurance</v>
          </cell>
        </row>
        <row r="47">
          <cell r="A47" t="str">
            <v>7251 Printing &amp; Stationery</v>
          </cell>
        </row>
        <row r="48">
          <cell r="A48" t="str">
            <v>Accrued Interest</v>
          </cell>
        </row>
        <row r="49">
          <cell r="A49" t="str">
            <v>Advance FBT FY 07-08</v>
          </cell>
        </row>
        <row r="50">
          <cell r="A50" t="str">
            <v>Advance FBT F.Y.2008-09</v>
          </cell>
        </row>
        <row r="51">
          <cell r="A51" t="str">
            <v>Advance-Income Tax F.Y-2007-08</v>
          </cell>
        </row>
        <row r="52">
          <cell r="A52" t="str">
            <v>Advance-Income Tax F.Y.2008-09</v>
          </cell>
        </row>
        <row r="53">
          <cell r="A53" t="str">
            <v>Adv Bhupesh Varsani</v>
          </cell>
        </row>
        <row r="54">
          <cell r="A54" t="str">
            <v>Adv - Girish Sakhare</v>
          </cell>
        </row>
        <row r="55">
          <cell r="A55" t="str">
            <v>Adv - Keshav</v>
          </cell>
        </row>
        <row r="56">
          <cell r="A56" t="str">
            <v>Adv - Mahesh Ghadge</v>
          </cell>
        </row>
        <row r="57">
          <cell r="A57" t="str">
            <v>Adv-Shailesh</v>
          </cell>
        </row>
        <row r="58">
          <cell r="A58" t="str">
            <v>Air Condition</v>
          </cell>
        </row>
        <row r="59">
          <cell r="A59" t="str">
            <v>Airtel - Clisco 1841 Router</v>
          </cell>
        </row>
        <row r="60">
          <cell r="A60" t="str">
            <v>Asobe Creative Suite Premium</v>
          </cell>
        </row>
        <row r="61">
          <cell r="A61" t="str">
            <v>Axis Bank Ltd A/C No. 338010200004237</v>
          </cell>
        </row>
        <row r="62">
          <cell r="A62" t="str">
            <v>Beetel Telephone Instruments</v>
          </cell>
        </row>
        <row r="63">
          <cell r="A63" t="str">
            <v>Bicycle</v>
          </cell>
        </row>
        <row r="64">
          <cell r="A64" t="str">
            <v>Cash</v>
          </cell>
        </row>
        <row r="65">
          <cell r="A65" t="str">
            <v>Cavaal Clothing Pvt Ltd.</v>
          </cell>
        </row>
        <row r="66">
          <cell r="A66" t="str">
            <v>CD-Rom</v>
          </cell>
        </row>
        <row r="67">
          <cell r="A67" t="str">
            <v>Computer Systems</v>
          </cell>
        </row>
        <row r="68">
          <cell r="A68" t="str">
            <v>DB - Microprocessor</v>
          </cell>
        </row>
        <row r="69">
          <cell r="A69" t="str">
            <v>Deferred Tax Liability / Asset</v>
          </cell>
        </row>
        <row r="70">
          <cell r="A70" t="str">
            <v>Depreciation Reserve - Computer Softwares</v>
          </cell>
        </row>
        <row r="71">
          <cell r="A71" t="str">
            <v>Depreciation Reserve - Computer Systems</v>
          </cell>
        </row>
        <row r="72">
          <cell r="A72" t="str">
            <v>Depreciation Reserve-Electrical Installation</v>
          </cell>
        </row>
        <row r="73">
          <cell r="A73" t="str">
            <v>Depreciation Reserve - Furniture &amp; Fixures</v>
          </cell>
        </row>
        <row r="74">
          <cell r="A74" t="str">
            <v>Depreciation Reserve - Office Equipments</v>
          </cell>
        </row>
        <row r="75">
          <cell r="A75" t="str">
            <v>Digital Techno Batteries</v>
          </cell>
        </row>
        <row r="76">
          <cell r="A76" t="str">
            <v>DLP Projector</v>
          </cell>
        </row>
        <row r="77">
          <cell r="A77" t="str">
            <v>Electrical Installation</v>
          </cell>
        </row>
        <row r="78">
          <cell r="A78" t="str">
            <v>Equipment Rack</v>
          </cell>
        </row>
        <row r="79">
          <cell r="A79" t="str">
            <v>Equity Share Capital</v>
          </cell>
        </row>
        <row r="80">
          <cell r="A80" t="str">
            <v>Furniture &amp; Fixtures</v>
          </cell>
        </row>
        <row r="81">
          <cell r="A81" t="str">
            <v>Gamcom Solution Ltd.(UK)-Exp.</v>
          </cell>
        </row>
        <row r="82">
          <cell r="A82" t="str">
            <v>Gamcom Solutions Ltd (UK)</v>
          </cell>
        </row>
        <row r="83">
          <cell r="A83" t="str">
            <v>Gayas Enterprises</v>
          </cell>
        </row>
        <row r="84">
          <cell r="A84" t="str">
            <v>Godrej FRFC Drawer &amp; Defender Safe</v>
          </cell>
        </row>
        <row r="85">
          <cell r="A85" t="str">
            <v>Gratuity Payable</v>
          </cell>
        </row>
        <row r="86">
          <cell r="A86" t="str">
            <v>HSBC EEFC 105-413967-511</v>
          </cell>
        </row>
        <row r="87">
          <cell r="A87" t="str">
            <v>HSBC FD for Bank Guarantee No 105 413967 051</v>
          </cell>
        </row>
        <row r="88">
          <cell r="A88" t="str">
            <v>HSBC Ltd C/A No 105 413967 001</v>
          </cell>
        </row>
        <row r="89">
          <cell r="A89" t="str">
            <v>ISDN Terminal ASPILA System</v>
          </cell>
        </row>
        <row r="90">
          <cell r="A90" t="str">
            <v>LCD Monitor</v>
          </cell>
        </row>
        <row r="91">
          <cell r="A91" t="str">
            <v>MAT Credit Entitlement (Asset)</v>
          </cell>
        </row>
        <row r="92">
          <cell r="A92" t="str">
            <v>Microwave</v>
          </cell>
        </row>
        <row r="93">
          <cell r="A93" t="str">
            <v>Mobile Handset Nokia 2626</v>
          </cell>
        </row>
        <row r="94">
          <cell r="A94" t="str">
            <v>Office Premise Deposit</v>
          </cell>
        </row>
        <row r="95">
          <cell r="A95" t="str">
            <v>Paper Shredder CC-005</v>
          </cell>
        </row>
        <row r="96">
          <cell r="A96" t="str">
            <v>Polycom Kit - Vedeo Conference System</v>
          </cell>
        </row>
        <row r="97">
          <cell r="A97" t="str">
            <v>Preference Share Capital</v>
          </cell>
        </row>
        <row r="98">
          <cell r="A98" t="str">
            <v>Prepaid Internet Charges</v>
          </cell>
        </row>
        <row r="99">
          <cell r="A99" t="str">
            <v>Prepaid Maintenance Charges-Telephone</v>
          </cell>
        </row>
        <row r="100">
          <cell r="A100" t="str">
            <v>Prepaid Maintenence Charges-UPS</v>
          </cell>
        </row>
        <row r="101">
          <cell r="A101" t="str">
            <v>Prepaid Office Insurance</v>
          </cell>
        </row>
        <row r="102">
          <cell r="A102" t="str">
            <v>Prepaid RESDEX &amp; Classified Postings</v>
          </cell>
        </row>
        <row r="103">
          <cell r="A103" t="str">
            <v>Prepaid Staff Insurance</v>
          </cell>
        </row>
        <row r="104">
          <cell r="A104" t="str">
            <v>Prepaid STPI Charges</v>
          </cell>
        </row>
        <row r="105">
          <cell r="A105" t="str">
            <v>Professional Tax Payable</v>
          </cell>
        </row>
        <row r="106">
          <cell r="A106" t="str">
            <v>Profit &amp; Loss A/c</v>
          </cell>
        </row>
        <row r="107">
          <cell r="A107" t="str">
            <v>Provident Fund Payable</v>
          </cell>
        </row>
        <row r="108">
          <cell r="A108" t="str">
            <v>Provision for Bonus</v>
          </cell>
        </row>
        <row r="109">
          <cell r="A109" t="str">
            <v>Provision for Expenses</v>
          </cell>
        </row>
        <row r="110">
          <cell r="A110" t="str">
            <v>Provision for Fringe Benifit Tax-F.Y 2007-08</v>
          </cell>
        </row>
        <row r="111">
          <cell r="A111" t="str">
            <v>Provision for Fringe Benifit Tax-F.Y 2008-09</v>
          </cell>
        </row>
        <row r="112">
          <cell r="A112" t="str">
            <v>Provision for Income Tax-F.Y 2007-08</v>
          </cell>
        </row>
        <row r="113">
          <cell r="A113" t="str">
            <v>Provision for Income Tax-F.Y 2008-09</v>
          </cell>
        </row>
        <row r="114">
          <cell r="A114" t="str">
            <v>Provision for Leave Salary</v>
          </cell>
        </row>
        <row r="115">
          <cell r="A115" t="str">
            <v>Provision for Medical Reimbursement</v>
          </cell>
        </row>
        <row r="116">
          <cell r="A116" t="str">
            <v>Pushpam Enterprise</v>
          </cell>
        </row>
        <row r="117">
          <cell r="A117" t="str">
            <v>Router Price Modem</v>
          </cell>
        </row>
        <row r="118">
          <cell r="A118" t="str">
            <v>Samsung Ref Ra 20</v>
          </cell>
        </row>
        <row r="119">
          <cell r="A119" t="str">
            <v>Security System</v>
          </cell>
        </row>
        <row r="120">
          <cell r="A120" t="str">
            <v>Self Assessment FBT (A.Y. 09-10)</v>
          </cell>
        </row>
        <row r="121">
          <cell r="A121" t="str">
            <v>Self Assessment I Tax A.Y. 09-10</v>
          </cell>
        </row>
        <row r="122">
          <cell r="A122" t="str">
            <v>Share Application Money</v>
          </cell>
        </row>
        <row r="123">
          <cell r="A123" t="str">
            <v>Shredder Machine-HC-CDP</v>
          </cell>
        </row>
        <row r="124">
          <cell r="A124" t="str">
            <v>SKP Crossborder Consulting Pvt Ltd</v>
          </cell>
        </row>
        <row r="125">
          <cell r="A125" t="str">
            <v>Sonic Firewall - H/S</v>
          </cell>
        </row>
        <row r="126">
          <cell r="A126" t="str">
            <v>Sudit K Parekh &amp; Co</v>
          </cell>
        </row>
        <row r="127">
          <cell r="A127" t="str">
            <v>Table Fan</v>
          </cell>
        </row>
        <row r="128">
          <cell r="A128" t="str">
            <v>Tata Communications Limited.</v>
          </cell>
        </row>
        <row r="129">
          <cell r="A129" t="str">
            <v>TDS on Contract</v>
          </cell>
        </row>
        <row r="130">
          <cell r="A130" t="str">
            <v>TDS on Professional Fees</v>
          </cell>
        </row>
        <row r="131">
          <cell r="A131" t="str">
            <v>TDS on Rent</v>
          </cell>
        </row>
        <row r="132">
          <cell r="A132" t="str">
            <v>TDS on Salaries</v>
          </cell>
        </row>
        <row r="133">
          <cell r="A133" t="str">
            <v>United India Insurance Co. Ltd.</v>
          </cell>
        </row>
        <row r="134">
          <cell r="A134" t="str">
            <v>Vaccum Cleaner</v>
          </cell>
        </row>
        <row r="135">
          <cell r="A135" t="str">
            <v>Vodafone</v>
          </cell>
        </row>
        <row r="136">
          <cell r="A136" t="str">
            <v>VSNL Internet Security Deposit</v>
          </cell>
        </row>
        <row r="137">
          <cell r="A137" t="str">
            <v>Wings Travels</v>
          </cell>
        </row>
      </sheetData>
      <sheetData sheetId="14"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hange Rates"/>
      <sheetName val="BS"/>
      <sheetName val="P&amp;L"/>
      <sheetName val="BRS"/>
      <sheetName val="FA"/>
      <sheetName val="Dep"/>
      <sheetName val="CF"/>
      <sheetName val="Sales July 07"/>
      <sheetName val="Profit Reco"/>
      <sheetName val="Tables"/>
    </sheetNames>
    <sheetDataSet>
      <sheetData sheetId="0">
        <row r="16">
          <cell r="C16">
            <v>39202</v>
          </cell>
          <cell r="D16">
            <v>39233</v>
          </cell>
          <cell r="E16">
            <v>39263</v>
          </cell>
          <cell r="F16">
            <v>39294</v>
          </cell>
          <cell r="G16">
            <v>39325</v>
          </cell>
          <cell r="H16">
            <v>39355</v>
          </cell>
          <cell r="I16">
            <v>39386</v>
          </cell>
          <cell r="J16">
            <v>39416</v>
          </cell>
          <cell r="K16">
            <v>39447</v>
          </cell>
          <cell r="L16">
            <v>39478</v>
          </cell>
          <cell r="M16">
            <v>39506</v>
          </cell>
          <cell r="N16">
            <v>39537</v>
          </cell>
        </row>
        <row r="17">
          <cell r="A17" t="str">
            <v>Average_Rate</v>
          </cell>
          <cell r="B17" t="str">
            <v>Average for the month</v>
          </cell>
          <cell r="C17">
            <v>83.941000000000003</v>
          </cell>
          <cell r="D17">
            <v>81.111540000000005</v>
          </cell>
          <cell r="E17">
            <v>81.009129999999999</v>
          </cell>
          <cell r="F17">
            <v>82.186750000000004</v>
          </cell>
        </row>
        <row r="18">
          <cell r="A18" t="str">
            <v>Month_End</v>
          </cell>
          <cell r="B18" t="str">
            <v>3 day average</v>
          </cell>
          <cell r="C18">
            <v>82.038229999999999</v>
          </cell>
          <cell r="D18">
            <v>80.524829999999994</v>
          </cell>
          <cell r="E18">
            <v>81.748769999999993</v>
          </cell>
          <cell r="F18">
            <v>82.071600000000004</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dit"/>
      <sheetName val="Sheet1"/>
      <sheetName val="Sheet2"/>
      <sheetName val="name list"/>
      <sheetName val="Procedures"/>
      <sheetName val="Cash Flow Statement"/>
      <sheetName val="Capex,Depr,&amp; JV"/>
      <sheetName val="Software"/>
      <sheetName val="wcvalues"/>
      <sheetName val="Disposals"/>
      <sheetName val="RYG"/>
      <sheetName val="q3 vs commit"/>
      <sheetName val="CashFlowSummary (MARCH 01)"/>
      <sheetName val="pga formal"/>
      <sheetName val="Detail (2)"/>
      <sheetName val="10.60 SAR bridge-curr-priorqtr"/>
      <sheetName val="08"/>
      <sheetName val="cashflow template"/>
      <sheetName val="Common Size Statements"/>
      <sheetName val="RCBC List"/>
      <sheetName val="AOP"/>
      <sheetName val="大纲"/>
    </sheetNames>
    <sheetDataSet>
      <sheetData sheetId="0">
        <row r="1">
          <cell r="C1" t="str">
            <v>consv22</v>
          </cell>
        </row>
      </sheetData>
      <sheetData sheetId="1">
        <row r="10">
          <cell r="D10">
            <v>0</v>
          </cell>
        </row>
      </sheetData>
      <sheetData sheetId="2">
        <row r="1">
          <cell r="C1" t="str">
            <v>consv22</v>
          </cell>
        </row>
      </sheetData>
      <sheetData sheetId="3">
        <row r="10">
          <cell r="D10">
            <v>0</v>
          </cell>
        </row>
      </sheetData>
      <sheetData sheetId="4">
        <row r="1">
          <cell r="C1" t="str">
            <v>consv22</v>
          </cell>
        </row>
      </sheetData>
      <sheetData sheetId="5">
        <row r="10">
          <cell r="D10">
            <v>0</v>
          </cell>
        </row>
      </sheetData>
      <sheetData sheetId="6" refreshError="1">
        <row r="1">
          <cell r="C1" t="str">
            <v>consv22</v>
          </cell>
        </row>
        <row r="2">
          <cell r="C2" t="str">
            <v>m.ctd</v>
          </cell>
        </row>
        <row r="3">
          <cell r="C3" t="str">
            <v>curract</v>
          </cell>
        </row>
        <row r="4">
          <cell r="C4">
            <v>37711</v>
          </cell>
        </row>
        <row r="5">
          <cell r="C5">
            <v>37680</v>
          </cell>
        </row>
        <row r="10">
          <cell r="D10">
            <v>1.292135</v>
          </cell>
          <cell r="E10">
            <v>1.3465769999999999</v>
          </cell>
          <cell r="F10">
            <v>0.39530700000000002</v>
          </cell>
          <cell r="G10">
            <v>8.594099999999999E-2</v>
          </cell>
          <cell r="H10">
            <v>1.5803000000000011E-2</v>
          </cell>
          <cell r="I10">
            <v>3.1357629999999999</v>
          </cell>
        </row>
        <row r="11">
          <cell r="D11">
            <v>0.16026899999999999</v>
          </cell>
          <cell r="E11">
            <v>8.4080000000000005E-3</v>
          </cell>
          <cell r="F11">
            <v>0</v>
          </cell>
          <cell r="G11">
            <v>6.2299999999999996E-4</v>
          </cell>
          <cell r="H11">
            <v>1.9336999999999993E-2</v>
          </cell>
          <cell r="I11">
            <v>0.188637</v>
          </cell>
        </row>
        <row r="12">
          <cell r="D12">
            <v>0.21834799999999999</v>
          </cell>
          <cell r="E12">
            <v>0.16516600000000001</v>
          </cell>
          <cell r="F12">
            <v>0</v>
          </cell>
          <cell r="G12">
            <v>0</v>
          </cell>
          <cell r="H12">
            <v>0</v>
          </cell>
          <cell r="I12">
            <v>0.38351400000000002</v>
          </cell>
        </row>
        <row r="13">
          <cell r="D13">
            <v>0.172349</v>
          </cell>
          <cell r="E13">
            <v>5.4628000000000003E-2</v>
          </cell>
          <cell r="F13">
            <v>0</v>
          </cell>
          <cell r="G13">
            <v>2.9629999999999999E-3</v>
          </cell>
          <cell r="H13">
            <v>7.2312000000000015E-2</v>
          </cell>
          <cell r="I13">
            <v>0.30225200000000002</v>
          </cell>
        </row>
        <row r="14">
          <cell r="D14">
            <v>0</v>
          </cell>
          <cell r="E14">
            <v>0</v>
          </cell>
          <cell r="F14">
            <v>0</v>
          </cell>
          <cell r="G14">
            <v>0</v>
          </cell>
          <cell r="H14">
            <v>0</v>
          </cell>
          <cell r="I14">
            <v>0</v>
          </cell>
        </row>
        <row r="15">
          <cell r="D15">
            <v>8.4690000000000008E-3</v>
          </cell>
          <cell r="E15">
            <v>0</v>
          </cell>
          <cell r="F15">
            <v>0</v>
          </cell>
          <cell r="G15">
            <v>0</v>
          </cell>
          <cell r="H15">
            <v>0</v>
          </cell>
          <cell r="I15">
            <v>8.4690000000000008E-3</v>
          </cell>
        </row>
        <row r="16">
          <cell r="D16">
            <v>0</v>
          </cell>
          <cell r="E16">
            <v>0</v>
          </cell>
          <cell r="F16">
            <v>0</v>
          </cell>
          <cell r="G16">
            <v>0</v>
          </cell>
          <cell r="H16">
            <v>0</v>
          </cell>
          <cell r="I16">
            <v>0</v>
          </cell>
        </row>
        <row r="17">
          <cell r="D17">
            <v>0</v>
          </cell>
          <cell r="E17">
            <v>0</v>
          </cell>
          <cell r="F17">
            <v>0</v>
          </cell>
          <cell r="G17">
            <v>0</v>
          </cell>
          <cell r="H17">
            <v>0</v>
          </cell>
          <cell r="I17">
            <v>0</v>
          </cell>
        </row>
        <row r="18">
          <cell r="D18">
            <v>0.32425399999999999</v>
          </cell>
          <cell r="E18">
            <v>0</v>
          </cell>
          <cell r="F18">
            <v>0</v>
          </cell>
          <cell r="G18">
            <v>1.4466E-2</v>
          </cell>
          <cell r="H18">
            <v>0</v>
          </cell>
          <cell r="I18">
            <v>0.33872000000000002</v>
          </cell>
        </row>
        <row r="19">
          <cell r="D19">
            <v>3.5837000000000001E-2</v>
          </cell>
          <cell r="E19">
            <v>0</v>
          </cell>
          <cell r="F19">
            <v>0</v>
          </cell>
          <cell r="G19">
            <v>1.1689999999999999E-3</v>
          </cell>
          <cell r="H19">
            <v>0</v>
          </cell>
          <cell r="I19">
            <v>3.7005999999999997E-2</v>
          </cell>
        </row>
        <row r="20">
          <cell r="D20">
            <v>0.50350899999999998</v>
          </cell>
          <cell r="E20">
            <v>2.2145999999999999E-2</v>
          </cell>
          <cell r="F20">
            <v>0</v>
          </cell>
          <cell r="G20">
            <v>0</v>
          </cell>
          <cell r="H20">
            <v>0</v>
          </cell>
          <cell r="I20">
            <v>0.52565499999999998</v>
          </cell>
        </row>
        <row r="21">
          <cell r="D21">
            <v>0</v>
          </cell>
          <cell r="E21">
            <v>8.8999999999999995E-5</v>
          </cell>
          <cell r="F21">
            <v>0</v>
          </cell>
          <cell r="G21">
            <v>3.2160000000000001E-3</v>
          </cell>
          <cell r="H21">
            <v>1.5999999999999955E-5</v>
          </cell>
          <cell r="I21">
            <v>3.3210000000000002E-3</v>
          </cell>
        </row>
        <row r="22">
          <cell r="D22">
            <v>0</v>
          </cell>
          <cell r="E22">
            <v>0</v>
          </cell>
          <cell r="F22">
            <v>0</v>
          </cell>
          <cell r="G22">
            <v>0</v>
          </cell>
          <cell r="H22">
            <v>0</v>
          </cell>
          <cell r="I22">
            <v>0</v>
          </cell>
        </row>
        <row r="23">
          <cell r="D23">
            <v>0</v>
          </cell>
          <cell r="E23">
            <v>0</v>
          </cell>
          <cell r="F23">
            <v>0</v>
          </cell>
          <cell r="G23">
            <v>0</v>
          </cell>
          <cell r="H23">
            <v>0</v>
          </cell>
          <cell r="I23">
            <v>0</v>
          </cell>
        </row>
        <row r="24">
          <cell r="D24">
            <v>0</v>
          </cell>
          <cell r="E24">
            <v>0</v>
          </cell>
          <cell r="F24">
            <v>0</v>
          </cell>
          <cell r="G24">
            <v>0</v>
          </cell>
          <cell r="H24">
            <v>0</v>
          </cell>
          <cell r="I24">
            <v>0</v>
          </cell>
        </row>
        <row r="25">
          <cell r="D25">
            <v>0</v>
          </cell>
          <cell r="E25">
            <v>0</v>
          </cell>
          <cell r="F25">
            <v>0</v>
          </cell>
          <cell r="G25">
            <v>0</v>
          </cell>
          <cell r="H25">
            <v>0</v>
          </cell>
          <cell r="I25">
            <v>0</v>
          </cell>
        </row>
        <row r="26">
          <cell r="D26">
            <v>2.7151699999999996</v>
          </cell>
          <cell r="E26">
            <v>1.5970139999999997</v>
          </cell>
          <cell r="F26">
            <v>0.39530700000000002</v>
          </cell>
          <cell r="G26">
            <v>0.10837799999999997</v>
          </cell>
          <cell r="H26">
            <v>0.10746800000000002</v>
          </cell>
          <cell r="I26">
            <v>4.9233370000000001</v>
          </cell>
        </row>
        <row r="27">
          <cell r="D27">
            <v>0</v>
          </cell>
          <cell r="E27">
            <v>0</v>
          </cell>
          <cell r="F27">
            <v>0</v>
          </cell>
          <cell r="G27">
            <v>0</v>
          </cell>
          <cell r="H27">
            <v>0</v>
          </cell>
          <cell r="I27">
            <v>0</v>
          </cell>
        </row>
        <row r="28">
          <cell r="D28">
            <v>0</v>
          </cell>
          <cell r="E28">
            <v>0</v>
          </cell>
          <cell r="F28">
            <v>0</v>
          </cell>
          <cell r="G28">
            <v>0</v>
          </cell>
          <cell r="H28">
            <v>0</v>
          </cell>
          <cell r="I28">
            <v>0</v>
          </cell>
        </row>
        <row r="29">
          <cell r="D29">
            <v>0</v>
          </cell>
          <cell r="E29">
            <v>0</v>
          </cell>
          <cell r="F29">
            <v>0</v>
          </cell>
          <cell r="G29">
            <v>0</v>
          </cell>
          <cell r="H29">
            <v>0</v>
          </cell>
          <cell r="I29">
            <v>0</v>
          </cell>
        </row>
        <row r="30">
          <cell r="D30">
            <v>0</v>
          </cell>
          <cell r="E30">
            <v>-5.8021000000000003E-2</v>
          </cell>
          <cell r="F30">
            <v>-0.19983500000000001</v>
          </cell>
          <cell r="G30">
            <v>-1.1735409999999999</v>
          </cell>
          <cell r="H30">
            <v>0</v>
          </cell>
          <cell r="I30">
            <v>-1.431397</v>
          </cell>
        </row>
        <row r="31">
          <cell r="D31">
            <v>0</v>
          </cell>
          <cell r="E31">
            <v>0</v>
          </cell>
          <cell r="F31">
            <v>0</v>
          </cell>
          <cell r="G31">
            <v>-3.9639999999999996E-3</v>
          </cell>
          <cell r="H31">
            <v>0</v>
          </cell>
          <cell r="I31">
            <v>-3.9639999999999996E-3</v>
          </cell>
        </row>
        <row r="32">
          <cell r="D32">
            <v>0</v>
          </cell>
          <cell r="E32">
            <v>-5.2639999999999996E-3</v>
          </cell>
          <cell r="F32">
            <v>0</v>
          </cell>
          <cell r="G32">
            <v>0</v>
          </cell>
          <cell r="H32">
            <v>0</v>
          </cell>
          <cell r="I32">
            <v>-5.2639999999999996E-3</v>
          </cell>
        </row>
        <row r="33">
          <cell r="D33">
            <v>0</v>
          </cell>
          <cell r="E33">
            <v>0.23757300000000001</v>
          </cell>
          <cell r="F33">
            <v>-5.0350000000000004E-3</v>
          </cell>
          <cell r="G33">
            <v>0</v>
          </cell>
          <cell r="H33">
            <v>0</v>
          </cell>
          <cell r="I33">
            <v>0.23253799999999999</v>
          </cell>
        </row>
        <row r="34">
          <cell r="D34">
            <v>0</v>
          </cell>
          <cell r="E34">
            <v>0</v>
          </cell>
          <cell r="F34">
            <v>0</v>
          </cell>
          <cell r="G34">
            <v>0</v>
          </cell>
          <cell r="H34">
            <v>0</v>
          </cell>
          <cell r="I34">
            <v>0</v>
          </cell>
        </row>
        <row r="35">
          <cell r="D35">
            <v>0</v>
          </cell>
          <cell r="E35">
            <v>0</v>
          </cell>
          <cell r="F35">
            <v>0</v>
          </cell>
          <cell r="G35">
            <v>0</v>
          </cell>
          <cell r="H35">
            <v>0</v>
          </cell>
          <cell r="I35">
            <v>0</v>
          </cell>
        </row>
        <row r="36">
          <cell r="D36">
            <v>0</v>
          </cell>
          <cell r="E36">
            <v>0</v>
          </cell>
          <cell r="F36">
            <v>0</v>
          </cell>
          <cell r="G36">
            <v>0</v>
          </cell>
          <cell r="H36">
            <v>0</v>
          </cell>
          <cell r="I36">
            <v>0</v>
          </cell>
        </row>
        <row r="37">
          <cell r="D37">
            <v>0</v>
          </cell>
          <cell r="E37">
            <v>0</v>
          </cell>
          <cell r="F37">
            <v>0</v>
          </cell>
          <cell r="G37">
            <v>0</v>
          </cell>
          <cell r="H37">
            <v>0</v>
          </cell>
          <cell r="I37">
            <v>0</v>
          </cell>
        </row>
        <row r="38">
          <cell r="D38">
            <v>0</v>
          </cell>
          <cell r="E38">
            <v>-2.784E-3</v>
          </cell>
          <cell r="F38">
            <v>-5.3156000000000002E-2</v>
          </cell>
          <cell r="G38">
            <v>0</v>
          </cell>
          <cell r="H38">
            <v>0</v>
          </cell>
          <cell r="I38">
            <v>-5.5939999999999997E-2</v>
          </cell>
        </row>
        <row r="39">
          <cell r="D39">
            <v>0</v>
          </cell>
          <cell r="E39">
            <v>0</v>
          </cell>
          <cell r="F39">
            <v>0</v>
          </cell>
          <cell r="G39">
            <v>0</v>
          </cell>
          <cell r="H39">
            <v>0</v>
          </cell>
          <cell r="I39">
            <v>0</v>
          </cell>
        </row>
        <row r="40">
          <cell r="D40">
            <v>0</v>
          </cell>
          <cell r="E40">
            <v>0</v>
          </cell>
          <cell r="F40">
            <v>0</v>
          </cell>
          <cell r="G40">
            <v>0</v>
          </cell>
          <cell r="H40">
            <v>0</v>
          </cell>
          <cell r="I40">
            <v>0</v>
          </cell>
        </row>
        <row r="41">
          <cell r="D41">
            <v>-0.98406700000000003</v>
          </cell>
          <cell r="E41">
            <v>-0.38010899999999997</v>
          </cell>
          <cell r="F41">
            <v>0</v>
          </cell>
          <cell r="G41">
            <v>0</v>
          </cell>
          <cell r="H41">
            <v>0</v>
          </cell>
          <cell r="I41">
            <v>-1.3641760000000001</v>
          </cell>
        </row>
        <row r="42">
          <cell r="D42">
            <v>-0.98406700000000003</v>
          </cell>
          <cell r="E42">
            <v>-0.20860499999999998</v>
          </cell>
          <cell r="F42">
            <v>-0.25802600000000003</v>
          </cell>
          <cell r="G42">
            <v>-1.177505</v>
          </cell>
          <cell r="H42">
            <v>0</v>
          </cell>
          <cell r="I42">
            <v>-2.6282030000000001</v>
          </cell>
        </row>
        <row r="48">
          <cell r="B48" t="str">
            <v>D_A2002</v>
          </cell>
          <cell r="C48" t="str">
            <v>JAN 02 ACTUAL</v>
          </cell>
          <cell r="D48" t="str">
            <v>FEB 02 ACTUAL</v>
          </cell>
          <cell r="E48" t="str">
            <v>MAR 02 ACTUAL</v>
          </cell>
          <cell r="F48" t="str">
            <v>APR 02 ACTUAL</v>
          </cell>
          <cell r="G48" t="str">
            <v>MAY 02 ACTUAL</v>
          </cell>
          <cell r="H48" t="str">
            <v>JUN 02 ACTUAL</v>
          </cell>
          <cell r="I48" t="str">
            <v>JUL 02 ACTUAL</v>
          </cell>
          <cell r="J48" t="str">
            <v>AUG 02 ACTUAL</v>
          </cell>
          <cell r="K48" t="str">
            <v>SEPT 02 ACTUAL</v>
          </cell>
          <cell r="L48" t="str">
            <v>OCT 02 ACTUAL</v>
          </cell>
          <cell r="M48" t="str">
            <v>NOV 02 ACTUAL</v>
          </cell>
          <cell r="N48" t="str">
            <v>DEC 02 ACTUAL</v>
          </cell>
          <cell r="O48" t="str">
            <v>Q1,02 FCST</v>
          </cell>
          <cell r="P48" t="str">
            <v>Q1,02 PFCST</v>
          </cell>
          <cell r="Q48" t="str">
            <v>Q1,02 AOP</v>
          </cell>
          <cell r="R48" t="str">
            <v>Q2,02 FCST</v>
          </cell>
          <cell r="S48" t="str">
            <v>Q2,02 PFCST</v>
          </cell>
          <cell r="T48" t="str">
            <v>Q2,02 AOP</v>
          </cell>
          <cell r="U48" t="str">
            <v>Q3,02 FCST</v>
          </cell>
          <cell r="V48" t="str">
            <v>Q3,02 PFCST</v>
          </cell>
          <cell r="W48" t="str">
            <v>Q3,02 AOP</v>
          </cell>
          <cell r="X48" t="str">
            <v>Q4,02 FCST</v>
          </cell>
          <cell r="Y48" t="str">
            <v>Q4,02 PFCST</v>
          </cell>
          <cell r="Z48" t="str">
            <v>Q4,02 AOP</v>
          </cell>
        </row>
        <row r="49">
          <cell r="B49" t="str">
            <v>PGA</v>
          </cell>
          <cell r="C49">
            <v>0.94100000000000006</v>
          </cell>
          <cell r="D49">
            <v>0.82500000000000007</v>
          </cell>
          <cell r="E49">
            <v>0.86848100000000006</v>
          </cell>
          <cell r="F49">
            <v>0.91189299999999962</v>
          </cell>
          <cell r="G49">
            <v>0.91488500000000039</v>
          </cell>
          <cell r="H49">
            <v>0.94774499999999939</v>
          </cell>
          <cell r="I49">
            <v>0.87954400000000099</v>
          </cell>
          <cell r="J49">
            <v>0.89885199999999976</v>
          </cell>
          <cell r="K49">
            <v>0.91026700000000105</v>
          </cell>
          <cell r="L49">
            <v>0.91097199999999923</v>
          </cell>
          <cell r="M49">
            <v>0.8883549999999989</v>
          </cell>
          <cell r="N49">
            <v>0.988425000000003</v>
          </cell>
          <cell r="R49">
            <v>2.8079999999999998</v>
          </cell>
          <cell r="U49">
            <v>2.5499999999999998</v>
          </cell>
          <cell r="V49">
            <v>2.8079999999999998</v>
          </cell>
          <cell r="X49">
            <v>2.5499999999999998</v>
          </cell>
          <cell r="Y49">
            <v>2.8079999999999998</v>
          </cell>
        </row>
        <row r="50">
          <cell r="B50" t="str">
            <v>Newage</v>
          </cell>
          <cell r="C50">
            <v>0.49</v>
          </cell>
          <cell r="D50">
            <v>0.441</v>
          </cell>
          <cell r="E50">
            <v>0.5014799999999997</v>
          </cell>
          <cell r="F50">
            <v>0.40256700000000012</v>
          </cell>
          <cell r="G50">
            <v>0.39204499999999998</v>
          </cell>
          <cell r="H50">
            <v>0.48503500000000033</v>
          </cell>
          <cell r="I50">
            <v>0.39534700000000011</v>
          </cell>
          <cell r="J50">
            <v>0.40127999999999941</v>
          </cell>
          <cell r="K50">
            <v>0.6582940000000006</v>
          </cell>
          <cell r="L50">
            <v>0.44200799999999951</v>
          </cell>
          <cell r="M50">
            <v>0.40217999999999954</v>
          </cell>
          <cell r="N50">
            <v>0.90458800000000039</v>
          </cell>
          <cell r="R50">
            <v>1.4510000000000001</v>
          </cell>
          <cell r="U50">
            <v>1.5</v>
          </cell>
          <cell r="V50">
            <v>1.643</v>
          </cell>
          <cell r="X50">
            <v>1.5</v>
          </cell>
          <cell r="Y50">
            <v>1.6519999999999999</v>
          </cell>
        </row>
        <row r="51">
          <cell r="B51" t="str">
            <v>Ramsgate</v>
          </cell>
          <cell r="C51">
            <v>0.14399999999999999</v>
          </cell>
          <cell r="D51">
            <v>0.14099999999999999</v>
          </cell>
          <cell r="E51">
            <v>0.11661899999999997</v>
          </cell>
          <cell r="F51">
            <v>6.610500000000008E-2</v>
          </cell>
          <cell r="G51">
            <v>0.10695500000000002</v>
          </cell>
          <cell r="H51">
            <v>0.29364599999999996</v>
          </cell>
          <cell r="I51">
            <v>0.15744500000000006</v>
          </cell>
          <cell r="J51">
            <v>0.14592699999999992</v>
          </cell>
          <cell r="K51">
            <v>0.12070199999999986</v>
          </cell>
          <cell r="L51">
            <v>0.11934599999999995</v>
          </cell>
          <cell r="M51">
            <v>0.10333600000000009</v>
          </cell>
          <cell r="N51">
            <v>0.10698500000000011</v>
          </cell>
          <cell r="R51">
            <v>0.41099999999999998</v>
          </cell>
          <cell r="U51">
            <v>0.44</v>
          </cell>
          <cell r="V51">
            <v>0.438</v>
          </cell>
          <cell r="X51">
            <v>0.51</v>
          </cell>
          <cell r="Y51">
            <v>0.47599999999999998</v>
          </cell>
        </row>
        <row r="52">
          <cell r="B52" t="str">
            <v>PG Asia</v>
          </cell>
          <cell r="C52">
            <v>3.2000000000000001E-2</v>
          </cell>
          <cell r="D52">
            <v>3.2000000000000001E-2</v>
          </cell>
          <cell r="E52">
            <v>3.1510999999999983E-2</v>
          </cell>
          <cell r="F52">
            <v>3.1896000000000008E-2</v>
          </cell>
          <cell r="G52">
            <v>3.1834000000000001E-2</v>
          </cell>
          <cell r="H52">
            <v>3.1953000000000009E-2</v>
          </cell>
          <cell r="I52">
            <v>3.2129999999999964E-2</v>
          </cell>
          <cell r="J52">
            <v>3.0335000000000001E-2</v>
          </cell>
          <cell r="K52">
            <v>3.4692000000000056E-2</v>
          </cell>
          <cell r="L52">
            <v>3.2204999999999984E-2</v>
          </cell>
          <cell r="M52">
            <v>3.1833000000000056E-2</v>
          </cell>
          <cell r="N52">
            <v>3.1847000000000014E-2</v>
          </cell>
          <cell r="R52">
            <v>0.1</v>
          </cell>
          <cell r="U52">
            <v>0.11399999999999999</v>
          </cell>
          <cell r="V52">
            <v>0.1</v>
          </cell>
          <cell r="X52">
            <v>0.14899999999999999</v>
          </cell>
          <cell r="Y52">
            <v>0.1</v>
          </cell>
        </row>
        <row r="53">
          <cell r="B53" t="str">
            <v>Other</v>
          </cell>
          <cell r="C53">
            <v>0</v>
          </cell>
          <cell r="D53">
            <v>0</v>
          </cell>
          <cell r="E53">
            <v>6.3651000000000096E-2</v>
          </cell>
          <cell r="F53">
            <v>2.0788999999999849E-2</v>
          </cell>
          <cell r="G53">
            <v>2.0795000000000202E-2</v>
          </cell>
          <cell r="H53">
            <v>-3.6207000000000114E-2</v>
          </cell>
          <cell r="I53">
            <v>2.0755999999999913E-2</v>
          </cell>
          <cell r="J53">
            <v>2.0765000000000144E-2</v>
          </cell>
          <cell r="K53">
            <v>2.0833999999999797E-2</v>
          </cell>
          <cell r="L53">
            <v>2.2684000000000176E-2</v>
          </cell>
          <cell r="M53">
            <v>4.4024000000000063E-2</v>
          </cell>
          <cell r="N53">
            <v>2.4695000000000022E-2</v>
          </cell>
          <cell r="R53">
            <v>0</v>
          </cell>
          <cell r="U53">
            <v>0</v>
          </cell>
          <cell r="V53">
            <v>0</v>
          </cell>
          <cell r="X53">
            <v>0</v>
          </cell>
          <cell r="Y53">
            <v>0</v>
          </cell>
        </row>
        <row r="54">
          <cell r="B54" t="str">
            <v>PGG Total</v>
          </cell>
          <cell r="C54">
            <v>1.5959669999999997</v>
          </cell>
          <cell r="D54">
            <v>1.421794</v>
          </cell>
          <cell r="E54">
            <v>1.559981000000001</v>
          </cell>
          <cell r="F54">
            <v>1.4332499999999992</v>
          </cell>
          <cell r="G54">
            <v>1.4665139999999992</v>
          </cell>
          <cell r="H54">
            <v>1.7721720000000021</v>
          </cell>
          <cell r="I54">
            <v>1.4852219999999985</v>
          </cell>
          <cell r="J54">
            <v>1.4971589999999999</v>
          </cell>
          <cell r="K54">
            <v>1.744788999999999</v>
          </cell>
          <cell r="L54">
            <v>1.5272150000000035</v>
          </cell>
          <cell r="M54">
            <v>1.4697279999999964</v>
          </cell>
          <cell r="N54">
            <v>2.0565400000000018</v>
          </cell>
          <cell r="R54">
            <v>4.7699999999999996</v>
          </cell>
          <cell r="U54">
            <v>4.6040000000000001</v>
          </cell>
          <cell r="V54">
            <v>4.988999999999999</v>
          </cell>
          <cell r="X54">
            <v>4.7089999999999996</v>
          </cell>
          <cell r="Y54">
            <v>5.0359999999999996</v>
          </cell>
        </row>
        <row r="55">
          <cell r="B55" t="str">
            <v>CAPEX2002</v>
          </cell>
          <cell r="C55" t="str">
            <v>JAN 02 ACTUAL</v>
          </cell>
          <cell r="D55" t="str">
            <v>FEB 02 ACTUAL</v>
          </cell>
          <cell r="E55" t="str">
            <v>MAR 02 ACTUAL</v>
          </cell>
          <cell r="F55" t="str">
            <v>APR 02 ACTUAL</v>
          </cell>
          <cell r="G55" t="str">
            <v>MAY 02 ACTUAL</v>
          </cell>
          <cell r="H55" t="str">
            <v>JUN 02 ACTUAL</v>
          </cell>
          <cell r="I55" t="str">
            <v>JUL 02 ACTUAL</v>
          </cell>
          <cell r="J55" t="str">
            <v>AUG 02 ACTUAL</v>
          </cell>
          <cell r="K55" t="str">
            <v>SEPT 02 ACTUAL</v>
          </cell>
          <cell r="L55" t="str">
            <v>OCT 02 ACTUAL</v>
          </cell>
          <cell r="M55" t="str">
            <v>NOV 02 ACTUAL</v>
          </cell>
          <cell r="N55" t="str">
            <v>DEC 02 ACTUAL</v>
          </cell>
          <cell r="O55" t="str">
            <v>Q1,02 FCST</v>
          </cell>
          <cell r="P55" t="str">
            <v>Q1,02 PFCST</v>
          </cell>
          <cell r="Q55" t="str">
            <v>Q1,02 AOP</v>
          </cell>
          <cell r="R55" t="str">
            <v>Q2,02 FCST</v>
          </cell>
          <cell r="S55" t="str">
            <v>Q2,02 PFCST</v>
          </cell>
          <cell r="T55" t="str">
            <v>Q2,02 AOP</v>
          </cell>
          <cell r="U55" t="str">
            <v>Q3,02 FCST</v>
          </cell>
          <cell r="V55" t="str">
            <v>Q3,02 PFCST</v>
          </cell>
          <cell r="W55" t="str">
            <v>Q3,02 AOP</v>
          </cell>
          <cell r="X55" t="str">
            <v>Q4,02 FCST</v>
          </cell>
          <cell r="Y55" t="str">
            <v>Q4,02 PFCST</v>
          </cell>
          <cell r="Z55" t="str">
            <v>Q4,02 AOP</v>
          </cell>
        </row>
        <row r="56">
          <cell r="B56" t="str">
            <v>PGA</v>
          </cell>
          <cell r="C56">
            <v>-0.13696</v>
          </cell>
          <cell r="D56">
            <v>9.4254999999999978E-2</v>
          </cell>
          <cell r="E56">
            <v>-0.65146700000000002</v>
          </cell>
          <cell r="F56">
            <v>-0.4133659999999999</v>
          </cell>
          <cell r="G56">
            <v>-0.47387200000000029</v>
          </cell>
          <cell r="H56">
            <v>-0.53785299999999991</v>
          </cell>
          <cell r="I56">
            <v>-0.27445399999999953</v>
          </cell>
          <cell r="J56">
            <v>-0.26723500000000033</v>
          </cell>
          <cell r="K56">
            <v>-0.28197700000000037</v>
          </cell>
          <cell r="L56">
            <v>-0.19802900000000001</v>
          </cell>
          <cell r="M56">
            <v>-0.55141799999999996</v>
          </cell>
          <cell r="N56">
            <v>-1.8794149999999998</v>
          </cell>
          <cell r="R56">
            <v>-2.2799999999999998</v>
          </cell>
          <cell r="U56">
            <v>-2.1</v>
          </cell>
          <cell r="V56">
            <v>-2.2799999999999998</v>
          </cell>
          <cell r="X56">
            <v>-2.1</v>
          </cell>
          <cell r="Y56">
            <v>-2.2799999999999998</v>
          </cell>
        </row>
        <row r="57">
          <cell r="B57" t="str">
            <v>Newage</v>
          </cell>
          <cell r="C57">
            <v>-0.26600000000000001</v>
          </cell>
          <cell r="D57">
            <v>-0.24</v>
          </cell>
          <cell r="E57">
            <v>-0.58806399999999992</v>
          </cell>
          <cell r="F57">
            <v>-0.16367600000000015</v>
          </cell>
          <cell r="G57">
            <v>-0.40097099999999997</v>
          </cell>
          <cell r="H57">
            <v>-0.48593599999999992</v>
          </cell>
          <cell r="I57">
            <v>-0.47829999999999995</v>
          </cell>
          <cell r="J57">
            <v>-0.30339500000000008</v>
          </cell>
          <cell r="K57">
            <v>-0.16113500000000025</v>
          </cell>
          <cell r="L57">
            <v>-0.18152699999999955</v>
          </cell>
          <cell r="M57">
            <v>-0.75144000000000055</v>
          </cell>
          <cell r="N57">
            <v>-1.1132209999999993</v>
          </cell>
          <cell r="R57">
            <v>-1.4</v>
          </cell>
          <cell r="U57">
            <v>-1.7</v>
          </cell>
          <cell r="V57">
            <v>-1.2</v>
          </cell>
          <cell r="X57">
            <v>-1.5</v>
          </cell>
          <cell r="Y57">
            <v>-1.6</v>
          </cell>
        </row>
        <row r="58">
          <cell r="B58" t="str">
            <v>Ramsgate</v>
          </cell>
          <cell r="C58">
            <v>-0.23200000000000001</v>
          </cell>
          <cell r="D58">
            <v>0</v>
          </cell>
          <cell r="E58">
            <v>-9.5925999999999984E-2</v>
          </cell>
          <cell r="F58">
            <v>-0.12624400000000002</v>
          </cell>
          <cell r="G58">
            <v>-0.16647600000000001</v>
          </cell>
          <cell r="H58">
            <v>-0.24212</v>
          </cell>
          <cell r="I58">
            <v>-0.51939499999999994</v>
          </cell>
          <cell r="J58">
            <v>-5.8421000000000056E-2</v>
          </cell>
          <cell r="K58">
            <v>-0.12773499999999993</v>
          </cell>
          <cell r="L58">
            <v>-2.239100000000005E-2</v>
          </cell>
          <cell r="M58">
            <v>-0.29153700000000016</v>
          </cell>
          <cell r="N58">
            <v>-0.26355299999999993</v>
          </cell>
          <cell r="R58">
            <v>-1</v>
          </cell>
          <cell r="U58">
            <v>-1.1000000000000001</v>
          </cell>
          <cell r="V58">
            <v>-0.85</v>
          </cell>
          <cell r="X58">
            <v>-1</v>
          </cell>
          <cell r="Y58">
            <v>-0.82399999999999995</v>
          </cell>
        </row>
        <row r="59">
          <cell r="B59" t="str">
            <v>PG Asia</v>
          </cell>
          <cell r="C59">
            <v>0</v>
          </cell>
          <cell r="D59">
            <v>-5.6000000000000001E-2</v>
          </cell>
          <cell r="E59">
            <v>-7.1049999999999933E-3</v>
          </cell>
          <cell r="F59">
            <v>0</v>
          </cell>
          <cell r="G59">
            <v>0</v>
          </cell>
          <cell r="H59">
            <v>-2.7739999999999987E-3</v>
          </cell>
          <cell r="I59">
            <v>0</v>
          </cell>
          <cell r="J59">
            <v>-1.7080000000000012E-3</v>
          </cell>
          <cell r="K59">
            <v>-5.5870000000000086E-3</v>
          </cell>
          <cell r="L59">
            <v>-6.6989999999999966E-3</v>
          </cell>
          <cell r="M59">
            <v>-1.4839999999999992E-3</v>
          </cell>
          <cell r="N59">
            <v>-1.4452000000000007E-2</v>
          </cell>
          <cell r="R59">
            <v>-0.1</v>
          </cell>
          <cell r="U59">
            <v>-0.61899999999999999</v>
          </cell>
          <cell r="V59">
            <v>-0.6</v>
          </cell>
          <cell r="X59">
            <v>-0.34200000000000003</v>
          </cell>
          <cell r="Y59">
            <v>-0.3</v>
          </cell>
        </row>
        <row r="60">
          <cell r="B60" t="str">
            <v>Other</v>
          </cell>
          <cell r="C60">
            <v>0</v>
          </cell>
          <cell r="D60">
            <v>0</v>
          </cell>
          <cell r="E60">
            <v>-1.4810000000000656E-3</v>
          </cell>
          <cell r="F60">
            <v>-5.6874999999999787E-2</v>
          </cell>
          <cell r="G60">
            <v>0</v>
          </cell>
          <cell r="H60">
            <v>-3.7990000000004409E-3</v>
          </cell>
          <cell r="I60">
            <v>-4.4695999999999625E-2</v>
          </cell>
          <cell r="J60">
            <v>-4.887399999999964E-2</v>
          </cell>
          <cell r="K60">
            <v>-5.2585000000000381E-2</v>
          </cell>
          <cell r="L60">
            <v>-4.9823999999999924E-2</v>
          </cell>
          <cell r="M60">
            <v>-2.2701999999999445E-2</v>
          </cell>
          <cell r="N60">
            <v>-1.251100000000116E-2</v>
          </cell>
          <cell r="R60">
            <v>0</v>
          </cell>
          <cell r="U60">
            <v>0</v>
          </cell>
          <cell r="V60">
            <v>0</v>
          </cell>
          <cell r="X60">
            <v>0</v>
          </cell>
          <cell r="Y60">
            <v>0</v>
          </cell>
        </row>
        <row r="61">
          <cell r="B61" t="str">
            <v>PGG Total</v>
          </cell>
          <cell r="C61">
            <v>-0.64026400000000006</v>
          </cell>
          <cell r="D61">
            <v>-0.2531049999999998</v>
          </cell>
          <cell r="E61">
            <v>-1.2873790000000001</v>
          </cell>
          <cell r="F61">
            <v>-0.76016100000000009</v>
          </cell>
          <cell r="G61">
            <v>-1.0413190000000001</v>
          </cell>
          <cell r="H61">
            <v>-1.2724819999999992</v>
          </cell>
          <cell r="I61">
            <v>-1.3168450000000007</v>
          </cell>
          <cell r="J61">
            <v>-0.67963299999999993</v>
          </cell>
          <cell r="K61">
            <v>-0.62901900000000044</v>
          </cell>
          <cell r="L61">
            <v>-0.45847000000000016</v>
          </cell>
          <cell r="M61">
            <v>-1.4985809999999997</v>
          </cell>
          <cell r="N61">
            <v>-3.2831519999999994</v>
          </cell>
          <cell r="R61">
            <v>-4.7799999999999994</v>
          </cell>
          <cell r="U61">
            <v>-5.5190000000000001</v>
          </cell>
          <cell r="V61">
            <v>-4.93</v>
          </cell>
          <cell r="X61">
            <v>-4.9419999999999993</v>
          </cell>
          <cell r="Y61">
            <v>-5.0039999999999996</v>
          </cell>
        </row>
        <row r="62">
          <cell r="B62" t="str">
            <v>JV2002</v>
          </cell>
          <cell r="C62" t="str">
            <v>JAN 02 ACTUAL</v>
          </cell>
          <cell r="D62" t="str">
            <v>FEB 02 ACTUAL</v>
          </cell>
          <cell r="E62" t="str">
            <v>MAR 02 ACTUAL</v>
          </cell>
          <cell r="F62" t="str">
            <v>APR 02 ACTUAL</v>
          </cell>
          <cell r="G62" t="str">
            <v>MAY 02 ACTUAL</v>
          </cell>
          <cell r="H62" t="str">
            <v>JUN 02 ACTUAL</v>
          </cell>
          <cell r="I62" t="str">
            <v>JUL 02 ACTUAL</v>
          </cell>
          <cell r="J62" t="str">
            <v>AUG 02 ACTUAL</v>
          </cell>
          <cell r="K62" t="str">
            <v>SEPT 02 ACTUAL</v>
          </cell>
          <cell r="L62" t="str">
            <v>OCT 02 ACTUAL</v>
          </cell>
          <cell r="M62" t="str">
            <v>NOV 02 ACTUAL</v>
          </cell>
          <cell r="N62" t="str">
            <v>DEC 02 ACTUAL</v>
          </cell>
          <cell r="O62" t="str">
            <v>Q1,02 FCST</v>
          </cell>
          <cell r="P62" t="str">
            <v>Q1,02 PFCST</v>
          </cell>
          <cell r="Q62" t="str">
            <v>Q1,02 AOP</v>
          </cell>
          <cell r="R62" t="str">
            <v>Q2,02 FCST</v>
          </cell>
          <cell r="S62" t="str">
            <v>Q2,02 PFCST</v>
          </cell>
          <cell r="T62" t="str">
            <v>Q2,02 AOP</v>
          </cell>
          <cell r="U62" t="str">
            <v>Q3,02 FCST</v>
          </cell>
          <cell r="V62" t="str">
            <v>Q3,02 PFCST</v>
          </cell>
          <cell r="W62" t="str">
            <v>Q3,02 AOP</v>
          </cell>
          <cell r="X62" t="str">
            <v>Q4,02 FCST</v>
          </cell>
          <cell r="Y62" t="str">
            <v>Q4,02 PFCST</v>
          </cell>
          <cell r="Z62" t="str">
            <v>Q4,02 AOP</v>
          </cell>
        </row>
        <row r="63">
          <cell r="B63" t="str">
            <v>PGA</v>
          </cell>
          <cell r="C63">
            <v>0</v>
          </cell>
          <cell r="D63">
            <v>0</v>
          </cell>
          <cell r="E63">
            <v>0</v>
          </cell>
          <cell r="F63">
            <v>0</v>
          </cell>
          <cell r="G63">
            <v>0</v>
          </cell>
          <cell r="H63">
            <v>0</v>
          </cell>
          <cell r="I63">
            <v>0</v>
          </cell>
          <cell r="J63">
            <v>0</v>
          </cell>
          <cell r="K63">
            <v>0</v>
          </cell>
          <cell r="L63">
            <v>0</v>
          </cell>
          <cell r="M63">
            <v>0</v>
          </cell>
          <cell r="N63">
            <v>0</v>
          </cell>
          <cell r="R63">
            <v>0</v>
          </cell>
          <cell r="U63">
            <v>0</v>
          </cell>
          <cell r="V63">
            <v>0</v>
          </cell>
          <cell r="X63">
            <v>0</v>
          </cell>
          <cell r="Y63">
            <v>0</v>
          </cell>
        </row>
        <row r="64">
          <cell r="B64" t="str">
            <v>Newage</v>
          </cell>
          <cell r="C64">
            <v>0</v>
          </cell>
          <cell r="D64">
            <v>0</v>
          </cell>
          <cell r="E64">
            <v>-2.016</v>
          </cell>
          <cell r="F64">
            <v>0</v>
          </cell>
          <cell r="G64">
            <v>-1.7</v>
          </cell>
          <cell r="H64">
            <v>0</v>
          </cell>
          <cell r="I64">
            <v>1.5110000000000001</v>
          </cell>
          <cell r="J64">
            <v>0</v>
          </cell>
          <cell r="K64">
            <v>-2.242</v>
          </cell>
          <cell r="L64">
            <v>0</v>
          </cell>
          <cell r="M64">
            <v>-1.4610000000000003</v>
          </cell>
          <cell r="N64">
            <v>-17.331</v>
          </cell>
          <cell r="R64">
            <v>-1.5</v>
          </cell>
          <cell r="U64">
            <v>-1.7</v>
          </cell>
          <cell r="V64">
            <v>-1.921</v>
          </cell>
          <cell r="X64">
            <v>1.4</v>
          </cell>
          <cell r="Y64">
            <v>0</v>
          </cell>
        </row>
        <row r="65">
          <cell r="B65" t="str">
            <v>Ramsgate</v>
          </cell>
          <cell r="C65">
            <v>0</v>
          </cell>
          <cell r="D65">
            <v>0</v>
          </cell>
          <cell r="E65">
            <v>0</v>
          </cell>
          <cell r="F65">
            <v>0</v>
          </cell>
          <cell r="G65">
            <v>0</v>
          </cell>
          <cell r="H65">
            <v>0</v>
          </cell>
          <cell r="I65">
            <v>0</v>
          </cell>
          <cell r="J65">
            <v>0</v>
          </cell>
          <cell r="K65">
            <v>0</v>
          </cell>
          <cell r="L65">
            <v>0</v>
          </cell>
          <cell r="M65">
            <v>0</v>
          </cell>
          <cell r="N65">
            <v>0</v>
          </cell>
          <cell r="R65">
            <v>0</v>
          </cell>
          <cell r="U65">
            <v>0</v>
          </cell>
          <cell r="V65">
            <v>0</v>
          </cell>
          <cell r="X65">
            <v>0</v>
          </cell>
          <cell r="Y65">
            <v>0</v>
          </cell>
        </row>
        <row r="66">
          <cell r="B66" t="str">
            <v>PG Asia</v>
          </cell>
          <cell r="C66">
            <v>0</v>
          </cell>
          <cell r="D66">
            <v>0</v>
          </cell>
          <cell r="E66">
            <v>0</v>
          </cell>
          <cell r="F66">
            <v>0</v>
          </cell>
          <cell r="G66">
            <v>0</v>
          </cell>
          <cell r="H66">
            <v>0</v>
          </cell>
          <cell r="I66">
            <v>0</v>
          </cell>
          <cell r="J66">
            <v>0</v>
          </cell>
          <cell r="K66">
            <v>0</v>
          </cell>
          <cell r="L66">
            <v>0</v>
          </cell>
          <cell r="M66">
            <v>0</v>
          </cell>
          <cell r="N66">
            <v>0</v>
          </cell>
          <cell r="R66">
            <v>0</v>
          </cell>
          <cell r="U66">
            <v>0</v>
          </cell>
          <cell r="V66">
            <v>0</v>
          </cell>
          <cell r="X66">
            <v>0</v>
          </cell>
          <cell r="Y66">
            <v>0</v>
          </cell>
        </row>
        <row r="67">
          <cell r="B67" t="str">
            <v>Other</v>
          </cell>
          <cell r="C67">
            <v>0</v>
          </cell>
          <cell r="D67">
            <v>0</v>
          </cell>
          <cell r="E67">
            <v>0</v>
          </cell>
          <cell r="F67">
            <v>0</v>
          </cell>
          <cell r="G67">
            <v>0</v>
          </cell>
          <cell r="H67">
            <v>0</v>
          </cell>
          <cell r="I67">
            <v>0</v>
          </cell>
          <cell r="J67">
            <v>0</v>
          </cell>
          <cell r="K67">
            <v>0</v>
          </cell>
          <cell r="L67">
            <v>0</v>
          </cell>
          <cell r="M67">
            <v>0</v>
          </cell>
          <cell r="N67">
            <v>0</v>
          </cell>
          <cell r="R67">
            <v>0</v>
          </cell>
          <cell r="U67">
            <v>0</v>
          </cell>
          <cell r="V67">
            <v>0</v>
          </cell>
          <cell r="X67">
            <v>0</v>
          </cell>
          <cell r="Y67">
            <v>0</v>
          </cell>
        </row>
        <row r="68">
          <cell r="B68" t="str">
            <v>PGG Total</v>
          </cell>
          <cell r="C68">
            <v>0</v>
          </cell>
          <cell r="D68">
            <v>0</v>
          </cell>
          <cell r="E68">
            <v>-2.016</v>
          </cell>
          <cell r="F68">
            <v>0</v>
          </cell>
          <cell r="G68">
            <v>-1.7</v>
          </cell>
          <cell r="H68">
            <v>0</v>
          </cell>
          <cell r="I68">
            <v>1.5110000000000001</v>
          </cell>
          <cell r="J68">
            <v>0</v>
          </cell>
          <cell r="K68">
            <v>-2.242</v>
          </cell>
          <cell r="L68">
            <v>0</v>
          </cell>
          <cell r="M68">
            <v>-1.4610000000000003</v>
          </cell>
          <cell r="N68">
            <v>-17.331</v>
          </cell>
          <cell r="R68">
            <v>-1.5</v>
          </cell>
          <cell r="U68">
            <v>-1.7</v>
          </cell>
          <cell r="V68">
            <v>-1.92</v>
          </cell>
          <cell r="X68">
            <v>1.4</v>
          </cell>
          <cell r="Y68">
            <v>0</v>
          </cell>
        </row>
        <row r="75">
          <cell r="D75">
            <v>0</v>
          </cell>
          <cell r="E75">
            <v>0</v>
          </cell>
          <cell r="F75">
            <v>0</v>
          </cell>
          <cell r="G75">
            <v>0</v>
          </cell>
          <cell r="H75">
            <v>0</v>
          </cell>
          <cell r="I75">
            <v>0</v>
          </cell>
        </row>
      </sheetData>
      <sheetData sheetId="7" refreshError="1">
        <row r="10">
          <cell r="D10">
            <v>0</v>
          </cell>
          <cell r="E10">
            <v>0</v>
          </cell>
          <cell r="F10">
            <v>0</v>
          </cell>
          <cell r="G10">
            <v>0</v>
          </cell>
          <cell r="H10">
            <v>0</v>
          </cell>
          <cell r="I10">
            <v>0</v>
          </cell>
        </row>
        <row r="11">
          <cell r="D11">
            <v>0</v>
          </cell>
          <cell r="E11">
            <v>0</v>
          </cell>
          <cell r="F11">
            <v>0</v>
          </cell>
          <cell r="G11">
            <v>0</v>
          </cell>
          <cell r="H11">
            <v>0</v>
          </cell>
          <cell r="I11">
            <v>0</v>
          </cell>
        </row>
        <row r="12">
          <cell r="D12">
            <v>0</v>
          </cell>
          <cell r="E12">
            <v>0</v>
          </cell>
          <cell r="F12">
            <v>0</v>
          </cell>
          <cell r="G12">
            <v>0</v>
          </cell>
          <cell r="H12">
            <v>0</v>
          </cell>
          <cell r="I12">
            <v>0</v>
          </cell>
        </row>
        <row r="13">
          <cell r="D13">
            <v>0</v>
          </cell>
          <cell r="E13">
            <v>0</v>
          </cell>
          <cell r="F13">
            <v>0</v>
          </cell>
          <cell r="G13">
            <v>0</v>
          </cell>
          <cell r="H13">
            <v>0</v>
          </cell>
          <cell r="I13">
            <v>0</v>
          </cell>
        </row>
        <row r="14">
          <cell r="D14">
            <v>0</v>
          </cell>
          <cell r="E14">
            <v>0</v>
          </cell>
          <cell r="F14">
            <v>0</v>
          </cell>
          <cell r="G14">
            <v>0</v>
          </cell>
          <cell r="H14">
            <v>0</v>
          </cell>
          <cell r="I14">
            <v>0</v>
          </cell>
        </row>
        <row r="15">
          <cell r="D15">
            <v>3.8340000000000002E-3</v>
          </cell>
          <cell r="E15">
            <v>0</v>
          </cell>
          <cell r="F15">
            <v>0</v>
          </cell>
          <cell r="G15">
            <v>0</v>
          </cell>
          <cell r="H15">
            <v>0</v>
          </cell>
          <cell r="I15">
            <v>3.8340000000000002E-3</v>
          </cell>
        </row>
        <row r="16">
          <cell r="D16">
            <v>0</v>
          </cell>
          <cell r="E16">
            <v>0</v>
          </cell>
          <cell r="F16">
            <v>0</v>
          </cell>
          <cell r="G16">
            <v>0</v>
          </cell>
          <cell r="H16">
            <v>0</v>
          </cell>
          <cell r="I16">
            <v>0</v>
          </cell>
        </row>
        <row r="17">
          <cell r="D17">
            <v>3.8340000000000002E-3</v>
          </cell>
          <cell r="E17">
            <v>0</v>
          </cell>
          <cell r="F17">
            <v>0</v>
          </cell>
          <cell r="G17">
            <v>0</v>
          </cell>
          <cell r="H17">
            <v>0</v>
          </cell>
          <cell r="I17">
            <v>3.8340000000000002E-3</v>
          </cell>
        </row>
        <row r="18">
          <cell r="D18">
            <v>4.7898000000000003E-2</v>
          </cell>
          <cell r="E18">
            <v>8.0267000000000005E-2</v>
          </cell>
          <cell r="F18">
            <v>0</v>
          </cell>
          <cell r="G18">
            <v>0</v>
          </cell>
          <cell r="H18">
            <v>0</v>
          </cell>
          <cell r="I18">
            <v>0.128165</v>
          </cell>
        </row>
        <row r="19">
          <cell r="D19">
            <v>0</v>
          </cell>
          <cell r="E19">
            <v>0</v>
          </cell>
          <cell r="F19">
            <v>0</v>
          </cell>
          <cell r="G19">
            <v>0</v>
          </cell>
          <cell r="H19">
            <v>0</v>
          </cell>
          <cell r="I19">
            <v>0</v>
          </cell>
        </row>
        <row r="20">
          <cell r="D20">
            <v>0</v>
          </cell>
          <cell r="E20">
            <v>0</v>
          </cell>
          <cell r="F20">
            <v>0</v>
          </cell>
          <cell r="G20">
            <v>0</v>
          </cell>
          <cell r="H20">
            <v>0</v>
          </cell>
          <cell r="I20">
            <v>0</v>
          </cell>
        </row>
        <row r="21">
          <cell r="D21">
            <v>0</v>
          </cell>
          <cell r="E21">
            <v>0</v>
          </cell>
          <cell r="F21">
            <v>0</v>
          </cell>
          <cell r="G21">
            <v>0</v>
          </cell>
          <cell r="H21">
            <v>0</v>
          </cell>
          <cell r="I21">
            <v>0</v>
          </cell>
        </row>
        <row r="22">
          <cell r="D22">
            <v>4.7898000000000003E-2</v>
          </cell>
          <cell r="E22">
            <v>8.0267000000000005E-2</v>
          </cell>
          <cell r="F22">
            <v>0</v>
          </cell>
          <cell r="G22">
            <v>0</v>
          </cell>
          <cell r="H22">
            <v>0</v>
          </cell>
          <cell r="I22">
            <v>0.128165</v>
          </cell>
        </row>
        <row r="23">
          <cell r="D23">
            <v>0</v>
          </cell>
          <cell r="E23">
            <v>0</v>
          </cell>
          <cell r="F23">
            <v>0</v>
          </cell>
          <cell r="G23">
            <v>0</v>
          </cell>
          <cell r="H23">
            <v>0</v>
          </cell>
          <cell r="I23">
            <v>0</v>
          </cell>
        </row>
        <row r="24">
          <cell r="D24">
            <v>-5.1732E-2</v>
          </cell>
          <cell r="E24">
            <v>-8.0267000000000005E-2</v>
          </cell>
          <cell r="F24">
            <v>0</v>
          </cell>
          <cell r="G24">
            <v>0</v>
          </cell>
          <cell r="H24">
            <v>0</v>
          </cell>
          <cell r="I24">
            <v>-0.13199900000000001</v>
          </cell>
        </row>
        <row r="29">
          <cell r="B29" t="str">
            <v>Software2002</v>
          </cell>
          <cell r="C29" t="str">
            <v>JAN 02 ACTUAL</v>
          </cell>
          <cell r="D29" t="str">
            <v>FEB 02 ACTUAL</v>
          </cell>
          <cell r="E29" t="str">
            <v>MAR 02 ACTUAL</v>
          </cell>
          <cell r="F29" t="str">
            <v>APR 02 ACTUAL</v>
          </cell>
          <cell r="G29" t="str">
            <v>MAY 02 ACTUAL</v>
          </cell>
          <cell r="H29" t="str">
            <v>JUN 02 ACTUAL</v>
          </cell>
          <cell r="I29" t="str">
            <v>JUL 02 ACTUAL</v>
          </cell>
          <cell r="J29" t="str">
            <v>AUG 02 ACTUAL</v>
          </cell>
          <cell r="K29" t="str">
            <v>SEPT 02 ACTUAL</v>
          </cell>
          <cell r="L29" t="str">
            <v>OCT 02 ACTUAL</v>
          </cell>
          <cell r="M29" t="str">
            <v>NOV 02 ACTUAL</v>
          </cell>
          <cell r="N29" t="str">
            <v>DEC 02 ACTUAL</v>
          </cell>
          <cell r="O29" t="str">
            <v>Q1,02 FCST</v>
          </cell>
          <cell r="P29" t="str">
            <v>Q1,02 PFCST</v>
          </cell>
          <cell r="Q29" t="str">
            <v>Q1,02 AOP</v>
          </cell>
          <cell r="R29" t="str">
            <v>Q2,02 FCST</v>
          </cell>
          <cell r="S29" t="str">
            <v>Q2,02 PFCST</v>
          </cell>
          <cell r="T29" t="str">
            <v>Q2,02 AOP</v>
          </cell>
          <cell r="U29" t="str">
            <v>Q3,02 FCST</v>
          </cell>
          <cell r="V29" t="str">
            <v>Q3,02 PFCST</v>
          </cell>
          <cell r="W29" t="str">
            <v>Q3,02 AOP</v>
          </cell>
          <cell r="X29" t="str">
            <v>Q4,02 FCST</v>
          </cell>
          <cell r="Y29" t="str">
            <v>Q4,02 PFCST</v>
          </cell>
          <cell r="Z29" t="str">
            <v>Q4,02 AOP</v>
          </cell>
        </row>
        <row r="30">
          <cell r="B30" t="str">
            <v>PGA</v>
          </cell>
          <cell r="C30">
            <v>0</v>
          </cell>
          <cell r="D30">
            <v>0</v>
          </cell>
          <cell r="E30">
            <v>0</v>
          </cell>
          <cell r="F30">
            <v>0</v>
          </cell>
          <cell r="G30">
            <v>0</v>
          </cell>
          <cell r="H30">
            <v>0</v>
          </cell>
          <cell r="I30">
            <v>0</v>
          </cell>
          <cell r="J30">
            <v>0</v>
          </cell>
          <cell r="K30">
            <v>0</v>
          </cell>
          <cell r="L30">
            <v>0</v>
          </cell>
          <cell r="M30">
            <v>-0.1</v>
          </cell>
          <cell r="N30">
            <v>-0.4</v>
          </cell>
          <cell r="R30">
            <v>0</v>
          </cell>
          <cell r="U30">
            <v>0</v>
          </cell>
          <cell r="V30">
            <v>0</v>
          </cell>
          <cell r="X30">
            <v>0</v>
          </cell>
          <cell r="Y30">
            <v>0</v>
          </cell>
        </row>
        <row r="31">
          <cell r="B31" t="str">
            <v>Newage</v>
          </cell>
          <cell r="C31">
            <v>0</v>
          </cell>
          <cell r="D31">
            <v>0</v>
          </cell>
          <cell r="E31">
            <v>-4.0244000000000002E-2</v>
          </cell>
          <cell r="F31">
            <v>-3.1909999999999994E-3</v>
          </cell>
          <cell r="G31">
            <v>-2.3208999999999994E-2</v>
          </cell>
          <cell r="H31">
            <v>-0.1305</v>
          </cell>
          <cell r="I31">
            <v>-0.14401400000000003</v>
          </cell>
          <cell r="J31">
            <v>-2.3013999999999979E-2</v>
          </cell>
          <cell r="K31">
            <v>-0.12559500000000001</v>
          </cell>
          <cell r="L31">
            <v>-1.9710000000000005E-3</v>
          </cell>
          <cell r="M31">
            <v>-5.4532999999999943E-2</v>
          </cell>
          <cell r="N31">
            <v>-3.8829999999996367E-3</v>
          </cell>
          <cell r="R31">
            <v>0</v>
          </cell>
          <cell r="U31">
            <v>0</v>
          </cell>
          <cell r="V31">
            <v>0</v>
          </cell>
          <cell r="X31">
            <v>0</v>
          </cell>
          <cell r="Y31">
            <v>0</v>
          </cell>
        </row>
        <row r="32">
          <cell r="B32" t="str">
            <v>Ramsgate</v>
          </cell>
          <cell r="C32">
            <v>0</v>
          </cell>
          <cell r="D32">
            <v>0</v>
          </cell>
          <cell r="E32">
            <v>0</v>
          </cell>
          <cell r="F32">
            <v>0</v>
          </cell>
          <cell r="G32">
            <v>0</v>
          </cell>
          <cell r="H32">
            <v>0</v>
          </cell>
          <cell r="I32">
            <v>0</v>
          </cell>
          <cell r="J32">
            <v>0</v>
          </cell>
          <cell r="K32">
            <v>0</v>
          </cell>
          <cell r="L32">
            <v>0</v>
          </cell>
          <cell r="M32">
            <v>0</v>
          </cell>
          <cell r="N32">
            <v>0</v>
          </cell>
          <cell r="R32">
            <v>0</v>
          </cell>
          <cell r="U32">
            <v>0</v>
          </cell>
          <cell r="V32">
            <v>0</v>
          </cell>
          <cell r="X32">
            <v>0</v>
          </cell>
          <cell r="Y32">
            <v>0</v>
          </cell>
        </row>
        <row r="33">
          <cell r="B33" t="str">
            <v>PG Asia</v>
          </cell>
          <cell r="C33">
            <v>0</v>
          </cell>
          <cell r="D33">
            <v>0</v>
          </cell>
          <cell r="E33">
            <v>0</v>
          </cell>
          <cell r="F33">
            <v>0</v>
          </cell>
          <cell r="G33">
            <v>0</v>
          </cell>
          <cell r="H33">
            <v>0</v>
          </cell>
          <cell r="I33">
            <v>0</v>
          </cell>
          <cell r="J33">
            <v>0</v>
          </cell>
          <cell r="K33">
            <v>0</v>
          </cell>
          <cell r="L33">
            <v>0</v>
          </cell>
          <cell r="M33">
            <v>0</v>
          </cell>
          <cell r="N33">
            <v>-0.304257</v>
          </cell>
          <cell r="R33">
            <v>0</v>
          </cell>
          <cell r="U33">
            <v>0</v>
          </cell>
          <cell r="V33">
            <v>0</v>
          </cell>
          <cell r="X33">
            <v>0</v>
          </cell>
          <cell r="Y33">
            <v>0</v>
          </cell>
        </row>
        <row r="34">
          <cell r="B34" t="str">
            <v>Other</v>
          </cell>
          <cell r="C34">
            <v>0</v>
          </cell>
          <cell r="D34">
            <v>0</v>
          </cell>
          <cell r="E34">
            <v>0</v>
          </cell>
          <cell r="F34">
            <v>0</v>
          </cell>
          <cell r="G34">
            <v>0</v>
          </cell>
          <cell r="H34">
            <v>0</v>
          </cell>
          <cell r="I34">
            <v>0</v>
          </cell>
          <cell r="J34">
            <v>0</v>
          </cell>
          <cell r="K34">
            <v>0</v>
          </cell>
          <cell r="L34">
            <v>0</v>
          </cell>
          <cell r="M34">
            <v>0</v>
          </cell>
          <cell r="N34">
            <v>0</v>
          </cell>
          <cell r="R34">
            <v>0</v>
          </cell>
          <cell r="U34">
            <v>0</v>
          </cell>
          <cell r="V34">
            <v>0</v>
          </cell>
          <cell r="X34">
            <v>0</v>
          </cell>
          <cell r="Y34">
            <v>0</v>
          </cell>
        </row>
        <row r="35">
          <cell r="B35" t="str">
            <v>PGG Total</v>
          </cell>
          <cell r="C35">
            <v>0</v>
          </cell>
          <cell r="D35">
            <v>0</v>
          </cell>
          <cell r="E35">
            <v>-4.0244000000000002E-2</v>
          </cell>
          <cell r="F35">
            <v>-3.1909999999999994E-3</v>
          </cell>
          <cell r="G35">
            <v>-2.3208999999999994E-2</v>
          </cell>
          <cell r="H35">
            <v>-0.1305</v>
          </cell>
          <cell r="I35">
            <v>-0.14401400000000003</v>
          </cell>
          <cell r="J35">
            <v>-2.3013999999999979E-2</v>
          </cell>
          <cell r="K35">
            <v>-0.12559500000000001</v>
          </cell>
          <cell r="L35">
            <v>-1.9710000000000005E-3</v>
          </cell>
          <cell r="M35">
            <v>-0.15453299999999992</v>
          </cell>
          <cell r="N35">
            <v>-0.70813999999999899</v>
          </cell>
          <cell r="R35">
            <v>0</v>
          </cell>
          <cell r="U35">
            <v>0</v>
          </cell>
          <cell r="V35">
            <v>0</v>
          </cell>
          <cell r="X35">
            <v>0</v>
          </cell>
          <cell r="Y35">
            <v>0</v>
          </cell>
        </row>
      </sheetData>
      <sheetData sheetId="8" refreshError="1">
        <row r="1">
          <cell r="C1" t="str">
            <v>consv22</v>
          </cell>
        </row>
        <row r="2">
          <cell r="A2" t="str">
            <v>($K)</v>
          </cell>
          <cell r="B2" t="str">
            <v>2003 Opening</v>
          </cell>
          <cell r="C2" t="str">
            <v>JAN 03 ACTUAL</v>
          </cell>
          <cell r="D2" t="str">
            <v>FEB 03 ACTUAL</v>
          </cell>
          <cell r="E2" t="str">
            <v>MAR 03 ACTUAL</v>
          </cell>
          <cell r="F2" t="str">
            <v>APR 03 ACTUAL</v>
          </cell>
          <cell r="G2" t="str">
            <v>MAY 03 ACTUAL</v>
          </cell>
          <cell r="H2" t="str">
            <v>JUN 03 ACTUAL</v>
          </cell>
          <cell r="I2" t="str">
            <v>JUL 03 ACTUAL</v>
          </cell>
          <cell r="J2" t="str">
            <v>AUG 03 ACTUAL</v>
          </cell>
          <cell r="K2" t="str">
            <v>SEP 03 ACTUAL</v>
          </cell>
          <cell r="L2" t="str">
            <v>OCT 03 ACTUAL</v>
          </cell>
          <cell r="M2" t="str">
            <v>NOV 03 ACTUAL</v>
          </cell>
          <cell r="N2" t="str">
            <v>DEC 03 ACTUAL</v>
          </cell>
          <cell r="O2" t="str">
            <v>AOP Opening Balance</v>
          </cell>
          <cell r="P2" t="str">
            <v>Q1,03 AOP</v>
          </cell>
          <cell r="Q2" t="str">
            <v>Q2,03 AOP</v>
          </cell>
          <cell r="R2" t="str">
            <v>Q3,03 AOP</v>
          </cell>
          <cell r="S2" t="str">
            <v>Q4,03 AOP</v>
          </cell>
        </row>
        <row r="3">
          <cell r="A3" t="str">
            <v>PGA</v>
          </cell>
          <cell r="B3">
            <v>72303</v>
          </cell>
          <cell r="C3">
            <v>77910</v>
          </cell>
          <cell r="D3">
            <v>77451</v>
          </cell>
          <cell r="E3">
            <v>78938</v>
          </cell>
          <cell r="F3">
            <v>72550</v>
          </cell>
          <cell r="G3">
            <v>70195</v>
          </cell>
          <cell r="H3">
            <v>68252</v>
          </cell>
          <cell r="I3">
            <v>67125</v>
          </cell>
          <cell r="J3">
            <v>67879</v>
          </cell>
          <cell r="K3">
            <v>62996</v>
          </cell>
          <cell r="O3">
            <v>62500</v>
          </cell>
          <cell r="P3">
            <v>57600</v>
          </cell>
          <cell r="Q3">
            <v>52200</v>
          </cell>
          <cell r="R3">
            <v>54000</v>
          </cell>
          <cell r="S3">
            <v>50300</v>
          </cell>
        </row>
        <row r="4">
          <cell r="A4" t="str">
            <v>PGA - Rental</v>
          </cell>
          <cell r="B4">
            <v>0</v>
          </cell>
          <cell r="C4">
            <v>0</v>
          </cell>
          <cell r="D4">
            <v>0</v>
          </cell>
          <cell r="E4">
            <v>0</v>
          </cell>
          <cell r="F4">
            <v>0</v>
          </cell>
          <cell r="G4">
            <v>0</v>
          </cell>
          <cell r="H4">
            <v>0</v>
          </cell>
          <cell r="I4">
            <v>0</v>
          </cell>
          <cell r="J4">
            <v>0</v>
          </cell>
          <cell r="K4">
            <v>0</v>
          </cell>
        </row>
        <row r="5">
          <cell r="A5" t="str">
            <v>Newage</v>
          </cell>
          <cell r="B5">
            <v>21531</v>
          </cell>
          <cell r="C5">
            <v>22177</v>
          </cell>
          <cell r="D5">
            <v>24925</v>
          </cell>
          <cell r="E5">
            <v>20948</v>
          </cell>
          <cell r="F5">
            <v>22205</v>
          </cell>
          <cell r="G5">
            <v>22359</v>
          </cell>
          <cell r="H5">
            <v>21310</v>
          </cell>
          <cell r="I5">
            <v>22734</v>
          </cell>
          <cell r="J5">
            <v>22382</v>
          </cell>
          <cell r="K5">
            <v>25324</v>
          </cell>
          <cell r="O5">
            <v>21400</v>
          </cell>
          <cell r="P5">
            <v>20600</v>
          </cell>
          <cell r="Q5">
            <v>20900</v>
          </cell>
          <cell r="R5">
            <v>20200</v>
          </cell>
          <cell r="S5">
            <v>20000</v>
          </cell>
        </row>
        <row r="6">
          <cell r="A6" t="str">
            <v>Australia</v>
          </cell>
          <cell r="B6">
            <v>0</v>
          </cell>
          <cell r="C6">
            <v>0</v>
          </cell>
          <cell r="D6">
            <v>0</v>
          </cell>
          <cell r="E6">
            <v>0</v>
          </cell>
          <cell r="F6">
            <v>0</v>
          </cell>
          <cell r="G6">
            <v>0</v>
          </cell>
          <cell r="H6">
            <v>0</v>
          </cell>
          <cell r="I6">
            <v>0</v>
          </cell>
          <cell r="J6">
            <v>0</v>
          </cell>
          <cell r="K6">
            <v>0</v>
          </cell>
        </row>
        <row r="7">
          <cell r="A7" t="str">
            <v>Ramsgate</v>
          </cell>
          <cell r="B7">
            <v>41792</v>
          </cell>
          <cell r="C7">
            <v>41509</v>
          </cell>
          <cell r="D7">
            <v>45836</v>
          </cell>
          <cell r="E7">
            <v>45124</v>
          </cell>
          <cell r="F7">
            <v>46312</v>
          </cell>
          <cell r="G7">
            <v>49065</v>
          </cell>
          <cell r="H7">
            <v>52269</v>
          </cell>
          <cell r="I7">
            <v>48875</v>
          </cell>
          <cell r="J7">
            <v>51256</v>
          </cell>
          <cell r="K7">
            <v>48146</v>
          </cell>
          <cell r="O7">
            <v>33300</v>
          </cell>
          <cell r="P7">
            <v>34000</v>
          </cell>
          <cell r="Q7">
            <v>40800</v>
          </cell>
          <cell r="R7">
            <v>41900</v>
          </cell>
          <cell r="S7">
            <v>29100</v>
          </cell>
        </row>
        <row r="8">
          <cell r="A8" t="str">
            <v>Central G-drive</v>
          </cell>
          <cell r="B8">
            <v>123.57899999999999</v>
          </cell>
          <cell r="C8">
            <v>113.628</v>
          </cell>
          <cell r="D8">
            <v>0</v>
          </cell>
          <cell r="E8">
            <v>0</v>
          </cell>
          <cell r="F8">
            <v>951.87400000000002</v>
          </cell>
          <cell r="G8">
            <v>0</v>
          </cell>
          <cell r="H8">
            <v>0</v>
          </cell>
          <cell r="I8">
            <v>2342.8679999999999</v>
          </cell>
          <cell r="J8">
            <v>0</v>
          </cell>
          <cell r="K8">
            <v>0</v>
          </cell>
        </row>
        <row r="9">
          <cell r="A9" t="str">
            <v>Singapore</v>
          </cell>
          <cell r="B9">
            <v>7127.9480000000003</v>
          </cell>
          <cell r="C9">
            <v>7462.9040000000005</v>
          </cell>
          <cell r="D9">
            <v>8715.3639999999996</v>
          </cell>
          <cell r="E9">
            <v>7965.509</v>
          </cell>
          <cell r="F9">
            <v>9082.4869999999992</v>
          </cell>
          <cell r="G9">
            <v>11249.406000000001</v>
          </cell>
          <cell r="H9">
            <v>9776.3439999999991</v>
          </cell>
          <cell r="I9">
            <v>9421.0049999999992</v>
          </cell>
          <cell r="J9">
            <v>9374.2939999999999</v>
          </cell>
          <cell r="K9">
            <v>7944.7089999999998</v>
          </cell>
          <cell r="O9">
            <v>7300</v>
          </cell>
          <cell r="P9">
            <v>8000</v>
          </cell>
          <cell r="Q9">
            <v>8700</v>
          </cell>
          <cell r="R9">
            <v>9200</v>
          </cell>
          <cell r="S9">
            <v>8500</v>
          </cell>
        </row>
        <row r="10">
          <cell r="A10" t="str">
            <v>SEA Rental</v>
          </cell>
          <cell r="B10">
            <v>71.997</v>
          </cell>
          <cell r="C10">
            <v>72.06</v>
          </cell>
          <cell r="D10">
            <v>71.834999999999994</v>
          </cell>
          <cell r="E10">
            <v>70.724000000000004</v>
          </cell>
          <cell r="F10">
            <v>45.107999999999997</v>
          </cell>
          <cell r="G10">
            <v>46.3</v>
          </cell>
          <cell r="H10">
            <v>45.94</v>
          </cell>
          <cell r="I10">
            <v>0</v>
          </cell>
          <cell r="J10">
            <v>0</v>
          </cell>
          <cell r="K10">
            <v>0</v>
          </cell>
        </row>
        <row r="11">
          <cell r="A11" t="str">
            <v>Agreba</v>
          </cell>
          <cell r="B11">
            <v>16.786999999999999</v>
          </cell>
          <cell r="C11">
            <v>17.241</v>
          </cell>
          <cell r="D11">
            <v>17.25</v>
          </cell>
          <cell r="E11">
            <v>17.026</v>
          </cell>
          <cell r="F11">
            <v>17.347000000000001</v>
          </cell>
          <cell r="G11">
            <v>18.637</v>
          </cell>
          <cell r="H11">
            <v>18.433</v>
          </cell>
          <cell r="I11">
            <v>18.024999999999999</v>
          </cell>
          <cell r="J11">
            <v>17.832999999999998</v>
          </cell>
          <cell r="K11">
            <v>18.344999999999999</v>
          </cell>
        </row>
        <row r="12">
          <cell r="A12" t="str">
            <v>Beijing</v>
          </cell>
          <cell r="B12">
            <v>1012.778</v>
          </cell>
          <cell r="C12">
            <v>1254.1969999999999</v>
          </cell>
          <cell r="D12">
            <v>1168.367</v>
          </cell>
          <cell r="E12">
            <v>1421.6479999999999</v>
          </cell>
          <cell r="F12">
            <v>1353.1880000000001</v>
          </cell>
          <cell r="G12">
            <v>1250.127</v>
          </cell>
          <cell r="H12">
            <v>991</v>
          </cell>
          <cell r="I12">
            <v>991</v>
          </cell>
          <cell r="J12">
            <v>1153</v>
          </cell>
          <cell r="K12">
            <v>1377</v>
          </cell>
          <cell r="O12">
            <v>1800</v>
          </cell>
          <cell r="P12">
            <v>1600</v>
          </cell>
          <cell r="Q12">
            <v>1600</v>
          </cell>
          <cell r="R12">
            <v>1600</v>
          </cell>
          <cell r="S12">
            <v>1600</v>
          </cell>
        </row>
        <row r="13">
          <cell r="A13" t="str">
            <v>QSV Engines</v>
          </cell>
          <cell r="B13">
            <v>0</v>
          </cell>
          <cell r="C13">
            <v>0</v>
          </cell>
          <cell r="D13">
            <v>0</v>
          </cell>
          <cell r="E13">
            <v>0</v>
          </cell>
          <cell r="F13">
            <v>0</v>
          </cell>
          <cell r="G13">
            <v>0</v>
          </cell>
          <cell r="H13">
            <v>0</v>
          </cell>
          <cell r="I13">
            <v>0</v>
          </cell>
          <cell r="J13">
            <v>0</v>
          </cell>
          <cell r="K13">
            <v>0</v>
          </cell>
        </row>
        <row r="14">
          <cell r="A14" t="str">
            <v>CIC</v>
          </cell>
          <cell r="B14">
            <v>0</v>
          </cell>
          <cell r="C14">
            <v>0</v>
          </cell>
          <cell r="D14">
            <v>0</v>
          </cell>
          <cell r="E14">
            <v>0</v>
          </cell>
          <cell r="F14">
            <v>0</v>
          </cell>
          <cell r="I14">
            <v>0</v>
          </cell>
          <cell r="J14">
            <v>0</v>
          </cell>
        </row>
        <row r="15">
          <cell r="A15" t="str">
            <v>30L Operations</v>
          </cell>
          <cell r="B15">
            <v>0</v>
          </cell>
          <cell r="C15">
            <v>0</v>
          </cell>
          <cell r="D15">
            <v>0</v>
          </cell>
          <cell r="E15">
            <v>0</v>
          </cell>
          <cell r="F15">
            <v>0</v>
          </cell>
          <cell r="I15">
            <v>0</v>
          </cell>
          <cell r="J15">
            <v>0</v>
          </cell>
        </row>
        <row r="16">
          <cell r="A16" t="str">
            <v>Elimination/Other</v>
          </cell>
          <cell r="B16">
            <v>25</v>
          </cell>
          <cell r="C16">
            <v>-1567</v>
          </cell>
          <cell r="D16">
            <v>562</v>
          </cell>
          <cell r="E16">
            <v>556</v>
          </cell>
          <cell r="F16">
            <v>182</v>
          </cell>
          <cell r="G16">
            <v>-1349</v>
          </cell>
          <cell r="H16">
            <v>-2187</v>
          </cell>
          <cell r="I16">
            <v>-366</v>
          </cell>
          <cell r="J16">
            <v>-352</v>
          </cell>
          <cell r="K16">
            <v>-145</v>
          </cell>
          <cell r="O16">
            <v>-15100</v>
          </cell>
          <cell r="P16">
            <v>-10400</v>
          </cell>
          <cell r="Q16">
            <v>-3500</v>
          </cell>
          <cell r="R16">
            <v>-800</v>
          </cell>
          <cell r="S16">
            <v>-4100</v>
          </cell>
        </row>
        <row r="17">
          <cell r="A17" t="str">
            <v>PGG Total</v>
          </cell>
          <cell r="B17">
            <v>144004.08900000001</v>
          </cell>
          <cell r="C17">
            <v>148949.03</v>
          </cell>
          <cell r="D17">
            <v>158746.81599999999</v>
          </cell>
          <cell r="E17">
            <v>155040.90699999998</v>
          </cell>
          <cell r="F17">
            <v>0</v>
          </cell>
          <cell r="G17">
            <v>0</v>
          </cell>
          <cell r="H17">
            <v>0</v>
          </cell>
          <cell r="I17">
            <v>0</v>
          </cell>
          <cell r="J17">
            <v>0</v>
          </cell>
          <cell r="K17">
            <v>0</v>
          </cell>
          <cell r="L17">
            <v>0</v>
          </cell>
          <cell r="M17">
            <v>0</v>
          </cell>
          <cell r="N17">
            <v>0</v>
          </cell>
          <cell r="O17">
            <v>111200</v>
          </cell>
          <cell r="P17">
            <v>111400</v>
          </cell>
          <cell r="Q17">
            <v>120700</v>
          </cell>
          <cell r="R17">
            <v>126100</v>
          </cell>
          <cell r="S17">
            <v>105400</v>
          </cell>
        </row>
        <row r="19">
          <cell r="A19" t="str">
            <v>($K)</v>
          </cell>
          <cell r="B19" t="str">
            <v>2003 Opening</v>
          </cell>
          <cell r="C19" t="str">
            <v>JAN 03 ACTUAL</v>
          </cell>
          <cell r="D19" t="str">
            <v>FEB 03 ACTUAL</v>
          </cell>
          <cell r="E19" t="str">
            <v>MAR 03 ACTUAL</v>
          </cell>
          <cell r="F19" t="str">
            <v>APR 03 ACTUAL</v>
          </cell>
          <cell r="G19" t="str">
            <v>MAY 03 ACTUAL</v>
          </cell>
          <cell r="H19" t="str">
            <v>JUN 03 ACTUAL</v>
          </cell>
          <cell r="I19" t="str">
            <v>JUL 03 ACTUAL</v>
          </cell>
          <cell r="J19" t="str">
            <v>AUG 03 ACTUAL</v>
          </cell>
          <cell r="K19" t="str">
            <v>SEP 03 ACTUAL</v>
          </cell>
          <cell r="L19" t="str">
            <v>OCT 03 ACTUAL</v>
          </cell>
          <cell r="M19" t="str">
            <v>NOV 03 ACTUAL</v>
          </cell>
          <cell r="N19" t="str">
            <v>DEC 03 ACTUAL</v>
          </cell>
          <cell r="O19" t="str">
            <v>AOP Opening Balance</v>
          </cell>
          <cell r="P19" t="str">
            <v>Q1,03 AOP</v>
          </cell>
          <cell r="Q19" t="str">
            <v>Q2,03 AOP</v>
          </cell>
          <cell r="R19" t="str">
            <v>Q3,03 AOP</v>
          </cell>
          <cell r="S19" t="str">
            <v>Q4,03 AOP</v>
          </cell>
        </row>
        <row r="20">
          <cell r="A20" t="str">
            <v>PGA</v>
          </cell>
          <cell r="B20">
            <v>102227</v>
          </cell>
          <cell r="C20">
            <v>99350</v>
          </cell>
          <cell r="D20">
            <v>92975</v>
          </cell>
          <cell r="E20">
            <v>93001</v>
          </cell>
          <cell r="F20">
            <v>87338</v>
          </cell>
          <cell r="G20">
            <v>78895.873540000001</v>
          </cell>
          <cell r="H20">
            <v>79036</v>
          </cell>
          <cell r="I20">
            <v>76388</v>
          </cell>
          <cell r="J20">
            <v>76670</v>
          </cell>
          <cell r="K20">
            <v>64590</v>
          </cell>
          <cell r="O20">
            <v>111200</v>
          </cell>
          <cell r="P20">
            <v>88100</v>
          </cell>
          <cell r="Q20">
            <v>97400</v>
          </cell>
          <cell r="R20">
            <v>74500</v>
          </cell>
          <cell r="S20">
            <v>66600</v>
          </cell>
        </row>
        <row r="21">
          <cell r="A21" t="str">
            <v>Newage</v>
          </cell>
          <cell r="B21">
            <v>32935</v>
          </cell>
          <cell r="C21">
            <v>26792</v>
          </cell>
          <cell r="D21">
            <v>29554</v>
          </cell>
          <cell r="E21">
            <v>32719</v>
          </cell>
          <cell r="F21">
            <v>34298</v>
          </cell>
          <cell r="G21">
            <v>38385</v>
          </cell>
          <cell r="H21">
            <v>37443</v>
          </cell>
          <cell r="I21">
            <v>35686</v>
          </cell>
          <cell r="J21">
            <v>36579</v>
          </cell>
          <cell r="K21">
            <v>37825</v>
          </cell>
          <cell r="O21">
            <v>32600</v>
          </cell>
          <cell r="P21">
            <v>31400</v>
          </cell>
          <cell r="Q21">
            <v>31000</v>
          </cell>
          <cell r="R21">
            <v>30400</v>
          </cell>
          <cell r="S21">
            <v>30800</v>
          </cell>
        </row>
        <row r="22">
          <cell r="A22" t="str">
            <v>Australia</v>
          </cell>
          <cell r="B22">
            <v>0</v>
          </cell>
          <cell r="C22">
            <v>0</v>
          </cell>
          <cell r="D22">
            <v>0</v>
          </cell>
          <cell r="E22">
            <v>0</v>
          </cell>
          <cell r="F22">
            <v>0</v>
          </cell>
          <cell r="G22">
            <v>0</v>
          </cell>
          <cell r="H22">
            <v>0</v>
          </cell>
          <cell r="I22">
            <v>0</v>
          </cell>
          <cell r="J22">
            <v>0</v>
          </cell>
          <cell r="K22">
            <v>0</v>
          </cell>
        </row>
        <row r="23">
          <cell r="A23" t="str">
            <v>Ramsgate</v>
          </cell>
          <cell r="B23">
            <v>25772</v>
          </cell>
          <cell r="C23">
            <v>23278</v>
          </cell>
          <cell r="D23">
            <v>20712</v>
          </cell>
          <cell r="E23">
            <v>18501</v>
          </cell>
          <cell r="F23">
            <v>16267</v>
          </cell>
          <cell r="G23">
            <v>13478</v>
          </cell>
          <cell r="H23">
            <v>20206</v>
          </cell>
          <cell r="I23">
            <v>22064</v>
          </cell>
          <cell r="J23">
            <v>28438</v>
          </cell>
          <cell r="K23">
            <v>16666</v>
          </cell>
          <cell r="O23">
            <v>21500</v>
          </cell>
          <cell r="P23">
            <v>19400</v>
          </cell>
          <cell r="Q23">
            <v>23500</v>
          </cell>
          <cell r="R23">
            <v>25800</v>
          </cell>
          <cell r="S23">
            <v>24500</v>
          </cell>
        </row>
        <row r="24">
          <cell r="A24" t="str">
            <v>Central G-Drive</v>
          </cell>
          <cell r="B24">
            <v>6827</v>
          </cell>
          <cell r="C24">
            <v>6453</v>
          </cell>
          <cell r="D24">
            <v>6004</v>
          </cell>
          <cell r="E24">
            <v>5999</v>
          </cell>
          <cell r="F24">
            <v>7627</v>
          </cell>
          <cell r="G24">
            <v>6047</v>
          </cell>
          <cell r="H24">
            <v>3867</v>
          </cell>
          <cell r="I24">
            <v>0</v>
          </cell>
          <cell r="J24">
            <v>0</v>
          </cell>
          <cell r="K24">
            <v>18269</v>
          </cell>
          <cell r="O24">
            <v>12000</v>
          </cell>
          <cell r="P24">
            <v>11200</v>
          </cell>
          <cell r="Q24">
            <v>15300</v>
          </cell>
          <cell r="R24">
            <v>9700</v>
          </cell>
          <cell r="S24">
            <v>14000</v>
          </cell>
        </row>
        <row r="25">
          <cell r="A25" t="str">
            <v>Singapore</v>
          </cell>
          <cell r="B25">
            <v>6726.6189999999997</v>
          </cell>
          <cell r="C25">
            <v>5239.7610000000004</v>
          </cell>
          <cell r="D25">
            <v>5368.0259999999998</v>
          </cell>
          <cell r="E25">
            <v>3585.5590000000002</v>
          </cell>
          <cell r="F25">
            <v>3191.3229999999999</v>
          </cell>
          <cell r="G25">
            <v>2323.8330000000001</v>
          </cell>
          <cell r="H25">
            <v>3237.933</v>
          </cell>
          <cell r="I25">
            <v>3632.5749999999998</v>
          </cell>
          <cell r="J25">
            <v>4123.991</v>
          </cell>
          <cell r="K25">
            <v>4273.1679999999997</v>
          </cell>
          <cell r="O25">
            <v>8600</v>
          </cell>
          <cell r="P25">
            <v>5000</v>
          </cell>
          <cell r="Q25">
            <v>6100</v>
          </cell>
          <cell r="R25">
            <v>7400</v>
          </cell>
          <cell r="S25">
            <v>6900</v>
          </cell>
        </row>
        <row r="26">
          <cell r="A26" t="str">
            <v>SEA Rental</v>
          </cell>
          <cell r="B26">
            <v>525.19500000000005</v>
          </cell>
          <cell r="C26">
            <v>529.36199999999997</v>
          </cell>
          <cell r="D26">
            <v>534.07600000000002</v>
          </cell>
          <cell r="E26">
            <v>535.51400000000001</v>
          </cell>
          <cell r="F26">
            <v>56.81</v>
          </cell>
          <cell r="G26">
            <v>23.901</v>
          </cell>
          <cell r="H26">
            <v>45.076000000000001</v>
          </cell>
          <cell r="I26">
            <v>58.506999999999998</v>
          </cell>
          <cell r="J26">
            <v>45.017000000000003</v>
          </cell>
          <cell r="K26">
            <v>53.267000000000003</v>
          </cell>
        </row>
        <row r="27">
          <cell r="A27" t="str">
            <v>Agreba/Other</v>
          </cell>
          <cell r="B27">
            <v>12.36</v>
          </cell>
          <cell r="C27">
            <v>12.694000000000001</v>
          </cell>
          <cell r="D27">
            <v>6.8460000000000001</v>
          </cell>
          <cell r="E27">
            <v>6.7569999999999997</v>
          </cell>
          <cell r="F27">
            <v>3.2309999999999999</v>
          </cell>
          <cell r="G27">
            <v>3.472</v>
          </cell>
          <cell r="H27">
            <v>3.4340000000000002</v>
          </cell>
          <cell r="I27">
            <v>6.1950000000000003</v>
          </cell>
          <cell r="J27">
            <v>6.1289999999999996</v>
          </cell>
          <cell r="K27">
            <v>6.3049999999999997</v>
          </cell>
        </row>
        <row r="28">
          <cell r="A28" t="str">
            <v>Beijing</v>
          </cell>
          <cell r="B28">
            <v>373.39400000000001</v>
          </cell>
          <cell r="C28">
            <v>601.97299999999996</v>
          </cell>
          <cell r="D28">
            <v>496.20699999999999</v>
          </cell>
          <cell r="E28">
            <v>345.95600000000002</v>
          </cell>
          <cell r="F28">
            <v>294.92</v>
          </cell>
          <cell r="G28">
            <v>275.47699999999998</v>
          </cell>
          <cell r="H28">
            <v>245</v>
          </cell>
          <cell r="I28">
            <v>245</v>
          </cell>
          <cell r="J28">
            <v>812</v>
          </cell>
          <cell r="K28">
            <v>700</v>
          </cell>
          <cell r="O28">
            <v>600</v>
          </cell>
          <cell r="P28">
            <v>600</v>
          </cell>
          <cell r="Q28">
            <v>600</v>
          </cell>
          <cell r="R28">
            <v>600</v>
          </cell>
          <cell r="S28">
            <v>600</v>
          </cell>
        </row>
        <row r="29">
          <cell r="A29" t="str">
            <v>QSV Engines</v>
          </cell>
          <cell r="B29">
            <v>720.28099999999995</v>
          </cell>
          <cell r="C29">
            <v>730.70500000000004</v>
          </cell>
          <cell r="D29">
            <v>708.74099999999999</v>
          </cell>
          <cell r="E29">
            <v>704.76</v>
          </cell>
          <cell r="F29">
            <v>0</v>
          </cell>
          <cell r="G29">
            <v>0</v>
          </cell>
          <cell r="H29">
            <v>0</v>
          </cell>
          <cell r="I29">
            <v>0</v>
          </cell>
          <cell r="J29">
            <v>0</v>
          </cell>
          <cell r="K29">
            <v>0</v>
          </cell>
          <cell r="O29">
            <v>2700</v>
          </cell>
          <cell r="P29">
            <v>2700</v>
          </cell>
          <cell r="Q29">
            <v>2700</v>
          </cell>
          <cell r="R29">
            <v>2700</v>
          </cell>
          <cell r="S29">
            <v>2700</v>
          </cell>
        </row>
        <row r="30">
          <cell r="A30" t="str">
            <v>Elimination/other</v>
          </cell>
          <cell r="B30">
            <v>0</v>
          </cell>
          <cell r="C30">
            <v>0</v>
          </cell>
          <cell r="D30">
            <v>0</v>
          </cell>
          <cell r="E30">
            <v>0</v>
          </cell>
          <cell r="F30">
            <v>0</v>
          </cell>
          <cell r="G30">
            <v>0</v>
          </cell>
          <cell r="H30">
            <v>0</v>
          </cell>
          <cell r="I30">
            <v>0</v>
          </cell>
          <cell r="J30">
            <v>0</v>
          </cell>
          <cell r="K30">
            <v>0</v>
          </cell>
          <cell r="O30">
            <v>-4000</v>
          </cell>
          <cell r="P30">
            <v>-3900</v>
          </cell>
          <cell r="Q30">
            <v>-7700</v>
          </cell>
          <cell r="R30">
            <v>-4300</v>
          </cell>
          <cell r="S30">
            <v>-2800</v>
          </cell>
        </row>
        <row r="31">
          <cell r="A31" t="str">
            <v>PGG Total</v>
          </cell>
          <cell r="B31">
            <v>176118.84899999999</v>
          </cell>
          <cell r="C31">
            <v>162987.49499999997</v>
          </cell>
          <cell r="D31">
            <v>156358.89600000001</v>
          </cell>
          <cell r="E31">
            <v>155398.54600000003</v>
          </cell>
          <cell r="F31">
            <v>0</v>
          </cell>
          <cell r="G31">
            <v>0</v>
          </cell>
          <cell r="H31">
            <v>0</v>
          </cell>
          <cell r="I31">
            <v>0</v>
          </cell>
          <cell r="J31">
            <v>0</v>
          </cell>
          <cell r="K31">
            <v>0</v>
          </cell>
          <cell r="L31">
            <v>0</v>
          </cell>
          <cell r="M31">
            <v>0</v>
          </cell>
          <cell r="N31">
            <v>0</v>
          </cell>
          <cell r="O31">
            <v>185200</v>
          </cell>
          <cell r="P31">
            <v>154500</v>
          </cell>
          <cell r="Q31">
            <v>168900</v>
          </cell>
          <cell r="R31">
            <v>146800</v>
          </cell>
          <cell r="S31">
            <v>143300</v>
          </cell>
        </row>
        <row r="33">
          <cell r="A33" t="str">
            <v>($K)</v>
          </cell>
          <cell r="B33" t="str">
            <v>2003 Opening</v>
          </cell>
          <cell r="C33" t="str">
            <v>JAN 03 ACTUAL</v>
          </cell>
          <cell r="D33" t="str">
            <v>FEB 03 ACTUAL</v>
          </cell>
          <cell r="E33" t="str">
            <v>MAR 03 ACTUAL</v>
          </cell>
          <cell r="F33" t="str">
            <v>APR 03 ACTUAL</v>
          </cell>
          <cell r="G33" t="str">
            <v>MAY 03 ACTUAL</v>
          </cell>
          <cell r="H33" t="str">
            <v>JUN 03 ACTUAL</v>
          </cell>
          <cell r="I33" t="str">
            <v>JUL 03 ACTUAL</v>
          </cell>
          <cell r="J33" t="str">
            <v>AUG 03 ACTUAL</v>
          </cell>
          <cell r="K33" t="str">
            <v>SEP 03 ACTUAL</v>
          </cell>
          <cell r="L33" t="str">
            <v>OCT 03 ACTUAL</v>
          </cell>
          <cell r="M33" t="str">
            <v>NOV 03 ACTUAL</v>
          </cell>
          <cell r="N33" t="str">
            <v>DEC 03 ACTUAL</v>
          </cell>
          <cell r="O33" t="str">
            <v>AOP Opening Balance</v>
          </cell>
          <cell r="P33" t="str">
            <v>Q1,03 AOP</v>
          </cell>
          <cell r="Q33" t="str">
            <v>Q2,03 AOP</v>
          </cell>
          <cell r="R33" t="str">
            <v>Q3,03 AOP</v>
          </cell>
          <cell r="S33" t="str">
            <v>Q4,03 AOP</v>
          </cell>
        </row>
        <row r="34">
          <cell r="A34" t="str">
            <v>PGA</v>
          </cell>
          <cell r="B34">
            <v>29206</v>
          </cell>
          <cell r="C34">
            <v>24562</v>
          </cell>
          <cell r="D34">
            <v>21804</v>
          </cell>
          <cell r="E34">
            <v>23720</v>
          </cell>
          <cell r="F34">
            <v>25056</v>
          </cell>
          <cell r="G34">
            <v>23253</v>
          </cell>
          <cell r="H34">
            <v>20418</v>
          </cell>
          <cell r="I34">
            <v>14651</v>
          </cell>
          <cell r="J34">
            <v>27376</v>
          </cell>
          <cell r="K34">
            <v>31679</v>
          </cell>
          <cell r="O34">
            <v>26600</v>
          </cell>
          <cell r="P34">
            <v>16295</v>
          </cell>
          <cell r="Q34">
            <v>22181</v>
          </cell>
          <cell r="R34">
            <v>21784</v>
          </cell>
          <cell r="S34">
            <v>23512</v>
          </cell>
        </row>
        <row r="35">
          <cell r="A35" t="str">
            <v>Newage</v>
          </cell>
          <cell r="B35">
            <v>17649</v>
          </cell>
          <cell r="C35">
            <v>14744</v>
          </cell>
          <cell r="D35">
            <v>14889</v>
          </cell>
          <cell r="E35">
            <v>16427</v>
          </cell>
          <cell r="F35">
            <v>16491</v>
          </cell>
          <cell r="G35">
            <v>17005</v>
          </cell>
          <cell r="H35">
            <v>17975</v>
          </cell>
          <cell r="I35">
            <v>22231</v>
          </cell>
          <cell r="J35">
            <v>21327</v>
          </cell>
          <cell r="K35">
            <v>24564</v>
          </cell>
          <cell r="O35">
            <v>16600</v>
          </cell>
          <cell r="P35">
            <v>16400</v>
          </cell>
          <cell r="Q35">
            <v>17300</v>
          </cell>
          <cell r="R35">
            <v>16200</v>
          </cell>
          <cell r="S35">
            <v>16700</v>
          </cell>
        </row>
        <row r="36">
          <cell r="A36" t="str">
            <v>Australia</v>
          </cell>
          <cell r="B36">
            <v>0</v>
          </cell>
          <cell r="C36">
            <v>0</v>
          </cell>
          <cell r="D36">
            <v>0</v>
          </cell>
          <cell r="E36">
            <v>0</v>
          </cell>
          <cell r="F36">
            <v>0</v>
          </cell>
          <cell r="G36">
            <v>0</v>
          </cell>
          <cell r="H36">
            <v>0</v>
          </cell>
          <cell r="I36">
            <v>0</v>
          </cell>
          <cell r="J36">
            <v>0</v>
          </cell>
          <cell r="K36">
            <v>0</v>
          </cell>
        </row>
        <row r="37">
          <cell r="A37" t="str">
            <v>Ramsgate</v>
          </cell>
          <cell r="B37">
            <v>4988</v>
          </cell>
          <cell r="C37">
            <v>2240</v>
          </cell>
          <cell r="D37">
            <v>3697</v>
          </cell>
          <cell r="E37">
            <v>7269</v>
          </cell>
          <cell r="F37">
            <v>5081</v>
          </cell>
          <cell r="G37">
            <v>2830</v>
          </cell>
          <cell r="H37">
            <v>2346</v>
          </cell>
          <cell r="I37">
            <v>2628</v>
          </cell>
          <cell r="J37">
            <v>6800</v>
          </cell>
          <cell r="K37">
            <v>3559</v>
          </cell>
          <cell r="O37">
            <v>8100</v>
          </cell>
          <cell r="P37">
            <v>3935</v>
          </cell>
          <cell r="Q37">
            <v>4975</v>
          </cell>
          <cell r="R37">
            <v>6066</v>
          </cell>
          <cell r="S37">
            <v>7340</v>
          </cell>
        </row>
        <row r="38">
          <cell r="A38" t="str">
            <v>Singapore</v>
          </cell>
          <cell r="B38">
            <v>2453.2559999999999</v>
          </cell>
          <cell r="C38">
            <v>1976.9179999999999</v>
          </cell>
          <cell r="D38">
            <v>1794.8420000000001</v>
          </cell>
          <cell r="E38">
            <v>1434.09</v>
          </cell>
          <cell r="F38">
            <v>849.32399999999996</v>
          </cell>
          <cell r="G38">
            <v>1459.79</v>
          </cell>
          <cell r="H38">
            <v>2186.6149999999998</v>
          </cell>
          <cell r="I38">
            <v>1516.473</v>
          </cell>
          <cell r="J38">
            <v>1368.3789999999999</v>
          </cell>
          <cell r="K38">
            <v>1320.826</v>
          </cell>
          <cell r="O38">
            <v>1860</v>
          </cell>
          <cell r="P38">
            <v>1900</v>
          </cell>
          <cell r="Q38">
            <v>2500</v>
          </cell>
          <cell r="R38">
            <v>2800</v>
          </cell>
          <cell r="S38">
            <v>2900</v>
          </cell>
        </row>
        <row r="39">
          <cell r="A39" t="str">
            <v>Agreba</v>
          </cell>
          <cell r="B39">
            <v>19.420000000000002</v>
          </cell>
          <cell r="C39">
            <v>19.945</v>
          </cell>
          <cell r="D39">
            <v>19.966999999999999</v>
          </cell>
          <cell r="E39">
            <v>19.698</v>
          </cell>
          <cell r="F39">
            <v>13.345000000000001</v>
          </cell>
          <cell r="G39">
            <v>14.337</v>
          </cell>
          <cell r="H39">
            <v>14.18</v>
          </cell>
          <cell r="I39">
            <v>13.866</v>
          </cell>
          <cell r="J39">
            <v>13.718</v>
          </cell>
          <cell r="K39">
            <v>14.112</v>
          </cell>
        </row>
        <row r="40">
          <cell r="A40" t="str">
            <v>Beijing</v>
          </cell>
          <cell r="B40">
            <v>202.703</v>
          </cell>
          <cell r="C40">
            <v>-82.364000000000004</v>
          </cell>
          <cell r="D40">
            <v>88.314999999999998</v>
          </cell>
          <cell r="E40">
            <v>209.477</v>
          </cell>
          <cell r="F40">
            <v>-32.027000000000001</v>
          </cell>
          <cell r="G40">
            <v>134.43</v>
          </cell>
          <cell r="H40">
            <v>-48</v>
          </cell>
          <cell r="I40">
            <v>-329</v>
          </cell>
          <cell r="J40">
            <v>-536</v>
          </cell>
          <cell r="K40">
            <v>-268</v>
          </cell>
          <cell r="O40">
            <v>840</v>
          </cell>
          <cell r="P40">
            <v>800</v>
          </cell>
          <cell r="Q40">
            <v>800</v>
          </cell>
          <cell r="R40">
            <v>800</v>
          </cell>
          <cell r="S40">
            <v>800</v>
          </cell>
        </row>
        <row r="41">
          <cell r="A41" t="str">
            <v>QSV Engines</v>
          </cell>
          <cell r="B41">
            <v>0</v>
          </cell>
          <cell r="C41">
            <v>0</v>
          </cell>
          <cell r="D41">
            <v>0</v>
          </cell>
          <cell r="E41">
            <v>0</v>
          </cell>
          <cell r="F41">
            <v>0</v>
          </cell>
          <cell r="G41">
            <v>0</v>
          </cell>
          <cell r="I41">
            <v>0</v>
          </cell>
          <cell r="J41">
            <v>0</v>
          </cell>
          <cell r="K41">
            <v>0</v>
          </cell>
        </row>
        <row r="42">
          <cell r="A42" t="str">
            <v>Elimination/Other</v>
          </cell>
          <cell r="B42">
            <v>0</v>
          </cell>
          <cell r="C42">
            <v>0</v>
          </cell>
          <cell r="D42">
            <v>0</v>
          </cell>
          <cell r="E42">
            <v>0</v>
          </cell>
          <cell r="F42">
            <v>0</v>
          </cell>
          <cell r="G42">
            <v>0</v>
          </cell>
          <cell r="H42">
            <v>0</v>
          </cell>
          <cell r="I42">
            <v>0</v>
          </cell>
          <cell r="J42">
            <v>0</v>
          </cell>
          <cell r="K42">
            <v>0</v>
          </cell>
          <cell r="O42">
            <v>1200</v>
          </cell>
          <cell r="P42">
            <v>1100</v>
          </cell>
          <cell r="Q42">
            <v>500</v>
          </cell>
          <cell r="R42">
            <v>800</v>
          </cell>
          <cell r="S42">
            <v>700</v>
          </cell>
        </row>
        <row r="43">
          <cell r="A43" t="str">
            <v>PGG Total</v>
          </cell>
          <cell r="B43">
            <v>54518.379000000001</v>
          </cell>
          <cell r="C43">
            <v>43460.498999999996</v>
          </cell>
          <cell r="D43">
            <v>42293.123999999996</v>
          </cell>
          <cell r="E43">
            <v>49079.264999999992</v>
          </cell>
          <cell r="F43">
            <v>0</v>
          </cell>
          <cell r="G43">
            <v>0</v>
          </cell>
          <cell r="H43">
            <v>0</v>
          </cell>
          <cell r="I43">
            <v>0</v>
          </cell>
          <cell r="J43">
            <v>0</v>
          </cell>
          <cell r="K43">
            <v>0</v>
          </cell>
          <cell r="L43">
            <v>0</v>
          </cell>
          <cell r="M43">
            <v>0</v>
          </cell>
          <cell r="N43">
            <v>0</v>
          </cell>
          <cell r="O43">
            <v>55200</v>
          </cell>
          <cell r="P43">
            <v>40430</v>
          </cell>
          <cell r="Q43">
            <v>48256</v>
          </cell>
          <cell r="R43">
            <v>48450</v>
          </cell>
          <cell r="S43">
            <v>51952</v>
          </cell>
        </row>
      </sheetData>
      <sheetData sheetId="9" refreshError="1">
        <row r="10">
          <cell r="D10">
            <v>0</v>
          </cell>
          <cell r="E10">
            <v>0</v>
          </cell>
          <cell r="F10">
            <v>0</v>
          </cell>
          <cell r="G10">
            <v>0</v>
          </cell>
          <cell r="H10">
            <v>0</v>
          </cell>
          <cell r="I10">
            <v>0</v>
          </cell>
        </row>
        <row r="11">
          <cell r="D11">
            <v>0</v>
          </cell>
          <cell r="E11">
            <v>0</v>
          </cell>
          <cell r="F11">
            <v>0</v>
          </cell>
          <cell r="G11">
            <v>0</v>
          </cell>
          <cell r="H11">
            <v>0</v>
          </cell>
          <cell r="I11">
            <v>0</v>
          </cell>
        </row>
        <row r="12">
          <cell r="D12">
            <v>0</v>
          </cell>
          <cell r="E12">
            <v>0</v>
          </cell>
          <cell r="F12">
            <v>0</v>
          </cell>
          <cell r="G12">
            <v>0</v>
          </cell>
          <cell r="H12">
            <v>0</v>
          </cell>
          <cell r="I12">
            <v>0</v>
          </cell>
        </row>
        <row r="13">
          <cell r="D13">
            <v>-3.3138000000000001E-2</v>
          </cell>
          <cell r="E13">
            <v>0</v>
          </cell>
          <cell r="F13">
            <v>0</v>
          </cell>
          <cell r="G13">
            <v>-1.1540000000000001E-3</v>
          </cell>
          <cell r="H13">
            <v>-2.2921999999999998E-2</v>
          </cell>
          <cell r="I13">
            <v>-5.7214000000000001E-2</v>
          </cell>
        </row>
        <row r="14">
          <cell r="D14">
            <v>0</v>
          </cell>
          <cell r="E14">
            <v>0</v>
          </cell>
          <cell r="F14">
            <v>0</v>
          </cell>
          <cell r="G14">
            <v>0</v>
          </cell>
          <cell r="H14">
            <v>0</v>
          </cell>
          <cell r="I14">
            <v>0</v>
          </cell>
        </row>
        <row r="15">
          <cell r="D15">
            <v>0</v>
          </cell>
          <cell r="E15">
            <v>0</v>
          </cell>
          <cell r="F15">
            <v>0</v>
          </cell>
          <cell r="G15">
            <v>0</v>
          </cell>
          <cell r="H15">
            <v>0</v>
          </cell>
          <cell r="I15">
            <v>0</v>
          </cell>
        </row>
        <row r="16">
          <cell r="D16">
            <v>0</v>
          </cell>
          <cell r="E16">
            <v>0</v>
          </cell>
          <cell r="F16">
            <v>0</v>
          </cell>
          <cell r="G16">
            <v>-2.215E-3</v>
          </cell>
          <cell r="H16">
            <v>0</v>
          </cell>
          <cell r="I16">
            <v>-2.215E-3</v>
          </cell>
        </row>
        <row r="17">
          <cell r="D17">
            <v>0</v>
          </cell>
          <cell r="E17">
            <v>0</v>
          </cell>
          <cell r="F17">
            <v>0</v>
          </cell>
          <cell r="G17">
            <v>0</v>
          </cell>
          <cell r="H17">
            <v>0</v>
          </cell>
          <cell r="I17">
            <v>0</v>
          </cell>
        </row>
        <row r="18">
          <cell r="D18">
            <v>0</v>
          </cell>
          <cell r="E18">
            <v>0</v>
          </cell>
          <cell r="F18">
            <v>0</v>
          </cell>
          <cell r="G18">
            <v>0</v>
          </cell>
          <cell r="H18">
            <v>0</v>
          </cell>
          <cell r="I18">
            <v>0</v>
          </cell>
        </row>
        <row r="19">
          <cell r="D19">
            <v>0</v>
          </cell>
          <cell r="E19">
            <v>0</v>
          </cell>
          <cell r="F19">
            <v>0</v>
          </cell>
          <cell r="G19">
            <v>0</v>
          </cell>
          <cell r="H19">
            <v>0</v>
          </cell>
          <cell r="I19">
            <v>0</v>
          </cell>
        </row>
        <row r="20">
          <cell r="D20">
            <v>0</v>
          </cell>
          <cell r="E20">
            <v>0</v>
          </cell>
          <cell r="F20">
            <v>0</v>
          </cell>
          <cell r="G20">
            <v>0</v>
          </cell>
          <cell r="H20">
            <v>0</v>
          </cell>
          <cell r="I20">
            <v>0</v>
          </cell>
        </row>
        <row r="21">
          <cell r="D21">
            <v>0</v>
          </cell>
          <cell r="E21">
            <v>0</v>
          </cell>
          <cell r="F21">
            <v>0</v>
          </cell>
          <cell r="G21">
            <v>0</v>
          </cell>
          <cell r="H21">
            <v>0</v>
          </cell>
          <cell r="I21">
            <v>0</v>
          </cell>
        </row>
        <row r="22">
          <cell r="D22">
            <v>0</v>
          </cell>
          <cell r="E22">
            <v>0</v>
          </cell>
          <cell r="F22">
            <v>0</v>
          </cell>
          <cell r="G22">
            <v>0</v>
          </cell>
          <cell r="H22">
            <v>0</v>
          </cell>
          <cell r="I22">
            <v>0</v>
          </cell>
        </row>
        <row r="23">
          <cell r="D23">
            <v>0</v>
          </cell>
          <cell r="E23">
            <v>0</v>
          </cell>
          <cell r="F23">
            <v>0</v>
          </cell>
          <cell r="G23">
            <v>0</v>
          </cell>
          <cell r="H23">
            <v>0</v>
          </cell>
          <cell r="I23">
            <v>0</v>
          </cell>
        </row>
        <row r="24">
          <cell r="D24">
            <v>-3.3138000000000001E-2</v>
          </cell>
          <cell r="E24">
            <v>0</v>
          </cell>
          <cell r="F24">
            <v>0</v>
          </cell>
          <cell r="G24">
            <v>-3.369E-3</v>
          </cell>
          <cell r="H24">
            <v>-2.2921999999999998E-2</v>
          </cell>
          <cell r="I24">
            <v>-5.9429000000000003E-2</v>
          </cell>
        </row>
        <row r="25">
          <cell r="D25">
            <v>0</v>
          </cell>
          <cell r="E25">
            <v>0</v>
          </cell>
          <cell r="F25">
            <v>0</v>
          </cell>
          <cell r="G25">
            <v>0</v>
          </cell>
          <cell r="H25">
            <v>0</v>
          </cell>
          <cell r="I25">
            <v>0</v>
          </cell>
        </row>
        <row r="26">
          <cell r="D26">
            <v>3.3138000000000001E-2</v>
          </cell>
          <cell r="E26">
            <v>1.9999999999999999E-6</v>
          </cell>
          <cell r="F26">
            <v>0</v>
          </cell>
          <cell r="G26">
            <v>1.0480000000000001E-3</v>
          </cell>
          <cell r="H26">
            <v>2.2921999999999998E-2</v>
          </cell>
          <cell r="I26">
            <v>5.7110000000000001E-2</v>
          </cell>
        </row>
        <row r="27">
          <cell r="D27">
            <v>0</v>
          </cell>
          <cell r="E27">
            <v>0</v>
          </cell>
          <cell r="F27">
            <v>0</v>
          </cell>
          <cell r="G27">
            <v>0</v>
          </cell>
          <cell r="H27">
            <v>0</v>
          </cell>
          <cell r="I27">
            <v>0</v>
          </cell>
        </row>
        <row r="28">
          <cell r="D28">
            <v>0</v>
          </cell>
          <cell r="E28">
            <v>0</v>
          </cell>
          <cell r="F28">
            <v>0</v>
          </cell>
          <cell r="G28">
            <v>0</v>
          </cell>
          <cell r="H28">
            <v>0</v>
          </cell>
          <cell r="I28">
            <v>0</v>
          </cell>
        </row>
        <row r="29">
          <cell r="D29">
            <v>0</v>
          </cell>
          <cell r="E29">
            <v>0</v>
          </cell>
          <cell r="F29">
            <v>0</v>
          </cell>
          <cell r="G29">
            <v>1.835E-3</v>
          </cell>
          <cell r="H29">
            <v>0</v>
          </cell>
          <cell r="I29">
            <v>1.835E-3</v>
          </cell>
        </row>
        <row r="30">
          <cell r="D30">
            <v>0</v>
          </cell>
          <cell r="E30">
            <v>0</v>
          </cell>
          <cell r="F30">
            <v>0</v>
          </cell>
          <cell r="G30">
            <v>0</v>
          </cell>
          <cell r="H30">
            <v>0</v>
          </cell>
          <cell r="I30">
            <v>0</v>
          </cell>
        </row>
        <row r="31">
          <cell r="D31">
            <v>0</v>
          </cell>
          <cell r="E31">
            <v>0</v>
          </cell>
          <cell r="F31">
            <v>0</v>
          </cell>
          <cell r="G31">
            <v>0</v>
          </cell>
          <cell r="H31">
            <v>0</v>
          </cell>
          <cell r="I31">
            <v>0</v>
          </cell>
        </row>
        <row r="32">
          <cell r="D32">
            <v>0</v>
          </cell>
          <cell r="E32">
            <v>0</v>
          </cell>
          <cell r="F32">
            <v>0</v>
          </cell>
          <cell r="G32">
            <v>0</v>
          </cell>
          <cell r="H32">
            <v>0</v>
          </cell>
          <cell r="I32">
            <v>0</v>
          </cell>
        </row>
        <row r="33">
          <cell r="D33">
            <v>0</v>
          </cell>
          <cell r="E33">
            <v>0</v>
          </cell>
          <cell r="F33">
            <v>0</v>
          </cell>
          <cell r="G33">
            <v>0</v>
          </cell>
          <cell r="H33">
            <v>0</v>
          </cell>
          <cell r="I33">
            <v>0</v>
          </cell>
        </row>
        <row r="34">
          <cell r="D34">
            <v>0</v>
          </cell>
          <cell r="E34">
            <v>0</v>
          </cell>
          <cell r="F34">
            <v>0</v>
          </cell>
          <cell r="G34">
            <v>0</v>
          </cell>
          <cell r="H34">
            <v>0</v>
          </cell>
          <cell r="I34">
            <v>0</v>
          </cell>
        </row>
        <row r="35">
          <cell r="D35">
            <v>0</v>
          </cell>
          <cell r="E35">
            <v>0</v>
          </cell>
          <cell r="F35">
            <v>0</v>
          </cell>
          <cell r="G35">
            <v>0</v>
          </cell>
          <cell r="H35">
            <v>0</v>
          </cell>
          <cell r="I35">
            <v>0</v>
          </cell>
        </row>
        <row r="36">
          <cell r="D36">
            <v>3.3138000000000001E-2</v>
          </cell>
          <cell r="E36">
            <v>1.9999999999999999E-6</v>
          </cell>
          <cell r="F36">
            <v>0</v>
          </cell>
          <cell r="G36">
            <v>2.8830000000000001E-3</v>
          </cell>
          <cell r="H36">
            <v>2.2921999999999998E-2</v>
          </cell>
          <cell r="I36">
            <v>5.8945000000000004E-2</v>
          </cell>
        </row>
        <row r="37">
          <cell r="D37">
            <v>0</v>
          </cell>
          <cell r="E37">
            <v>0</v>
          </cell>
          <cell r="F37">
            <v>0</v>
          </cell>
          <cell r="G37">
            <v>0</v>
          </cell>
          <cell r="H37">
            <v>0</v>
          </cell>
          <cell r="I37">
            <v>0</v>
          </cell>
        </row>
        <row r="38">
          <cell r="D38">
            <v>0</v>
          </cell>
          <cell r="E38">
            <v>0</v>
          </cell>
          <cell r="F38">
            <v>0</v>
          </cell>
          <cell r="G38">
            <v>0</v>
          </cell>
          <cell r="H38">
            <v>0</v>
          </cell>
          <cell r="I38">
            <v>0</v>
          </cell>
        </row>
        <row r="39">
          <cell r="D39">
            <v>0</v>
          </cell>
          <cell r="E39">
            <v>0</v>
          </cell>
          <cell r="F39">
            <v>0</v>
          </cell>
          <cell r="G39">
            <v>0</v>
          </cell>
          <cell r="H39">
            <v>0</v>
          </cell>
          <cell r="I39">
            <v>0</v>
          </cell>
        </row>
        <row r="40">
          <cell r="D40">
            <v>0</v>
          </cell>
          <cell r="E40">
            <v>0</v>
          </cell>
          <cell r="F40">
            <v>0</v>
          </cell>
          <cell r="G40">
            <v>0</v>
          </cell>
          <cell r="H40">
            <v>0</v>
          </cell>
          <cell r="I40">
            <v>0</v>
          </cell>
        </row>
        <row r="41">
          <cell r="D41">
            <v>0</v>
          </cell>
          <cell r="E41">
            <v>0</v>
          </cell>
          <cell r="F41">
            <v>0</v>
          </cell>
          <cell r="G41">
            <v>0</v>
          </cell>
          <cell r="H41">
            <v>0</v>
          </cell>
          <cell r="I41">
            <v>0</v>
          </cell>
        </row>
        <row r="42">
          <cell r="D42">
            <v>0</v>
          </cell>
          <cell r="E42">
            <v>0</v>
          </cell>
          <cell r="F42">
            <v>0</v>
          </cell>
          <cell r="G42">
            <v>0</v>
          </cell>
          <cell r="H42">
            <v>0</v>
          </cell>
          <cell r="I42">
            <v>0</v>
          </cell>
        </row>
        <row r="43">
          <cell r="D43">
            <v>0</v>
          </cell>
          <cell r="E43">
            <v>0</v>
          </cell>
          <cell r="F43">
            <v>0</v>
          </cell>
          <cell r="G43">
            <v>0</v>
          </cell>
          <cell r="H43">
            <v>0</v>
          </cell>
          <cell r="I43">
            <v>0</v>
          </cell>
        </row>
        <row r="44">
          <cell r="D44">
            <v>0</v>
          </cell>
          <cell r="E44">
            <v>0</v>
          </cell>
          <cell r="F44">
            <v>0</v>
          </cell>
          <cell r="G44">
            <v>0</v>
          </cell>
          <cell r="H44">
            <v>0</v>
          </cell>
          <cell r="I44">
            <v>0</v>
          </cell>
        </row>
        <row r="45">
          <cell r="D45">
            <v>0</v>
          </cell>
          <cell r="E45">
            <v>0</v>
          </cell>
          <cell r="F45">
            <v>0</v>
          </cell>
          <cell r="G45">
            <v>0</v>
          </cell>
          <cell r="H45">
            <v>0</v>
          </cell>
          <cell r="I45">
            <v>0</v>
          </cell>
        </row>
        <row r="46">
          <cell r="D46">
            <v>0</v>
          </cell>
          <cell r="E46">
            <v>-1.9999999999999999E-6</v>
          </cell>
          <cell r="F46">
            <v>0</v>
          </cell>
          <cell r="G46">
            <v>4.8599999999999989E-4</v>
          </cell>
          <cell r="H46">
            <v>0</v>
          </cell>
          <cell r="I46">
            <v>4.8399999999999832E-4</v>
          </cell>
        </row>
        <row r="49">
          <cell r="B49" t="str">
            <v>Disp2002</v>
          </cell>
          <cell r="C49" t="str">
            <v>JAN 02 ACTUAL</v>
          </cell>
          <cell r="D49" t="str">
            <v>FEB 02 ACTUAL</v>
          </cell>
          <cell r="E49" t="str">
            <v>MAR 02 ACTUAL</v>
          </cell>
          <cell r="F49" t="str">
            <v>APR 02 ACTUAL</v>
          </cell>
          <cell r="G49" t="str">
            <v>MAY 02 ACTUAL</v>
          </cell>
          <cell r="H49" t="str">
            <v>JUN 02 ACTUAL</v>
          </cell>
          <cell r="I49" t="str">
            <v>JUL 02 ACTUAL</v>
          </cell>
          <cell r="J49" t="str">
            <v>AUG 02 ACTUAL</v>
          </cell>
          <cell r="K49" t="str">
            <v>SEPT 02 ACTUAL</v>
          </cell>
          <cell r="L49" t="str">
            <v>OCT 02 ACTUAL</v>
          </cell>
          <cell r="M49" t="str">
            <v>NOV 02 ACTUAL</v>
          </cell>
          <cell r="N49" t="str">
            <v>DEC 02 ACTUAL</v>
          </cell>
          <cell r="O49" t="str">
            <v>Q1,02 FCST</v>
          </cell>
          <cell r="P49" t="str">
            <v>Q1,02 PFCST</v>
          </cell>
          <cell r="Q49" t="str">
            <v>Q1,02 AOP</v>
          </cell>
          <cell r="R49" t="str">
            <v>Q2,02 FCST</v>
          </cell>
          <cell r="S49" t="str">
            <v>Q2,02 PFCST</v>
          </cell>
          <cell r="T49" t="str">
            <v>Q2,02 AOP</v>
          </cell>
          <cell r="U49" t="str">
            <v>Q3,02 FCST</v>
          </cell>
          <cell r="V49" t="str">
            <v>Q3,02 PFCST</v>
          </cell>
          <cell r="W49" t="str">
            <v>Q3,02 AOP</v>
          </cell>
          <cell r="X49" t="str">
            <v>Q4,02 FCST</v>
          </cell>
          <cell r="Y49" t="str">
            <v>Q4,02 PFCST</v>
          </cell>
          <cell r="Z49" t="str">
            <v>Q4,02 AOP</v>
          </cell>
        </row>
        <row r="50">
          <cell r="B50" t="str">
            <v>PGA</v>
          </cell>
          <cell r="C50">
            <v>0</v>
          </cell>
          <cell r="D50">
            <v>0</v>
          </cell>
          <cell r="E50">
            <v>-3.3800000000000496E-3</v>
          </cell>
          <cell r="F50">
            <v>-2.7630000000006261E-3</v>
          </cell>
          <cell r="G50">
            <v>0.66875499999999999</v>
          </cell>
          <cell r="H50">
            <v>-0.67307299999999914</v>
          </cell>
          <cell r="I50">
            <v>1.2844999999998663E-2</v>
          </cell>
          <cell r="J50">
            <v>-9.9999999747524271E-7</v>
          </cell>
          <cell r="K50">
            <v>0</v>
          </cell>
          <cell r="L50">
            <v>0</v>
          </cell>
          <cell r="M50">
            <v>2.8731999999997981E-2</v>
          </cell>
          <cell r="N50">
            <v>0</v>
          </cell>
          <cell r="R50">
            <v>0</v>
          </cell>
          <cell r="U50">
            <v>0</v>
          </cell>
          <cell r="V50">
            <v>0</v>
          </cell>
          <cell r="X50">
            <v>0</v>
          </cell>
          <cell r="Y50">
            <v>0</v>
          </cell>
        </row>
        <row r="51">
          <cell r="B51" t="str">
            <v>Newage</v>
          </cell>
          <cell r="C51">
            <v>0.1</v>
          </cell>
          <cell r="D51">
            <v>0</v>
          </cell>
          <cell r="E51">
            <v>-9.4990000000000019E-2</v>
          </cell>
          <cell r="F51">
            <v>1.1792999999999998E-2</v>
          </cell>
          <cell r="G51">
            <v>-8.3266726846886741E-17</v>
          </cell>
          <cell r="H51">
            <v>0.12025599999999992</v>
          </cell>
          <cell r="I51">
            <v>9.9999999969568876E-7</v>
          </cell>
          <cell r="J51">
            <v>7.1080000000005583E-3</v>
          </cell>
          <cell r="K51">
            <v>3.8469999999999338E-3</v>
          </cell>
          <cell r="L51">
            <v>1.1419999999997543E-3</v>
          </cell>
          <cell r="M51">
            <v>0.29022100000000028</v>
          </cell>
          <cell r="N51">
            <v>3.9111999999999814E-2</v>
          </cell>
          <cell r="R51">
            <v>0</v>
          </cell>
          <cell r="U51">
            <v>0.2</v>
          </cell>
          <cell r="V51">
            <v>0.215</v>
          </cell>
          <cell r="X51">
            <v>0</v>
          </cell>
          <cell r="Y51">
            <v>0</v>
          </cell>
        </row>
        <row r="52">
          <cell r="B52" t="str">
            <v>Ramsgate</v>
          </cell>
          <cell r="C52">
            <v>0</v>
          </cell>
          <cell r="D52">
            <v>0</v>
          </cell>
          <cell r="E52">
            <v>5.6082000000000007E-2</v>
          </cell>
          <cell r="F52">
            <v>0</v>
          </cell>
          <cell r="G52">
            <v>0</v>
          </cell>
          <cell r="H52">
            <v>0</v>
          </cell>
          <cell r="I52">
            <v>0</v>
          </cell>
          <cell r="J52">
            <v>0</v>
          </cell>
          <cell r="K52">
            <v>0</v>
          </cell>
          <cell r="L52">
            <v>0</v>
          </cell>
          <cell r="M52">
            <v>0</v>
          </cell>
          <cell r="N52">
            <v>0</v>
          </cell>
          <cell r="R52">
            <v>0</v>
          </cell>
          <cell r="U52">
            <v>0</v>
          </cell>
          <cell r="V52">
            <v>0</v>
          </cell>
          <cell r="X52">
            <v>0</v>
          </cell>
          <cell r="Y52">
            <v>0</v>
          </cell>
        </row>
        <row r="53">
          <cell r="B53" t="str">
            <v>PG Asia</v>
          </cell>
          <cell r="C53">
            <v>0</v>
          </cell>
          <cell r="D53">
            <v>0</v>
          </cell>
          <cell r="E53">
            <v>0</v>
          </cell>
          <cell r="F53">
            <v>0</v>
          </cell>
          <cell r="G53">
            <v>0</v>
          </cell>
          <cell r="H53">
            <v>0</v>
          </cell>
          <cell r="I53">
            <v>0</v>
          </cell>
          <cell r="J53">
            <v>0</v>
          </cell>
          <cell r="K53">
            <v>1.5560000000000018E-3</v>
          </cell>
          <cell r="L53">
            <v>0</v>
          </cell>
          <cell r="M53">
            <v>3.0000000000030003E-6</v>
          </cell>
          <cell r="N53">
            <v>-8.0000000000010618E-6</v>
          </cell>
          <cell r="R53">
            <v>0</v>
          </cell>
          <cell r="U53">
            <v>0</v>
          </cell>
          <cell r="V53">
            <v>0</v>
          </cell>
          <cell r="X53">
            <v>0</v>
          </cell>
          <cell r="Y53">
            <v>0</v>
          </cell>
        </row>
        <row r="54">
          <cell r="B54" t="str">
            <v>Other</v>
          </cell>
          <cell r="C54">
            <v>0</v>
          </cell>
          <cell r="D54">
            <v>0</v>
          </cell>
          <cell r="E54">
            <v>0</v>
          </cell>
          <cell r="F54">
            <v>0</v>
          </cell>
          <cell r="G54">
            <v>0</v>
          </cell>
          <cell r="H54">
            <v>0</v>
          </cell>
          <cell r="I54">
            <v>0</v>
          </cell>
          <cell r="J54">
            <v>0</v>
          </cell>
          <cell r="K54">
            <v>0</v>
          </cell>
          <cell r="L54">
            <v>0</v>
          </cell>
          <cell r="M54">
            <v>0</v>
          </cell>
          <cell r="N54">
            <v>0</v>
          </cell>
          <cell r="R54">
            <v>0</v>
          </cell>
          <cell r="U54">
            <v>0</v>
          </cell>
          <cell r="V54">
            <v>0</v>
          </cell>
          <cell r="X54">
            <v>0</v>
          </cell>
          <cell r="Y54">
            <v>0</v>
          </cell>
        </row>
        <row r="55">
          <cell r="B55" t="str">
            <v>PGG Total</v>
          </cell>
          <cell r="C55">
            <v>0</v>
          </cell>
          <cell r="D55">
            <v>0</v>
          </cell>
          <cell r="E55">
            <v>5.7712000000000097E-2</v>
          </cell>
          <cell r="F55">
            <v>9.0299999999995384E-3</v>
          </cell>
          <cell r="G55">
            <v>0.66875500000000265</v>
          </cell>
          <cell r="H55">
            <v>-0.552817000000005</v>
          </cell>
          <cell r="I55">
            <v>1.2845999999999691E-2</v>
          </cell>
          <cell r="J55">
            <v>7.106999999997754E-3</v>
          </cell>
          <cell r="K55">
            <v>5.4029999999976042E-3</v>
          </cell>
          <cell r="L55">
            <v>1.1420000000015307E-3</v>
          </cell>
          <cell r="M55">
            <v>0.31895600000000002</v>
          </cell>
          <cell r="N55">
            <v>3.9103999999998251E-2</v>
          </cell>
          <cell r="R55">
            <v>0</v>
          </cell>
          <cell r="U55">
            <v>0.2</v>
          </cell>
          <cell r="V55">
            <v>0.215</v>
          </cell>
          <cell r="X55">
            <v>0</v>
          </cell>
          <cell r="Y55">
            <v>0</v>
          </cell>
        </row>
      </sheetData>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CC"/>
      <sheetName val="ACCFA"/>
      <sheetName val="Groupings"/>
      <sheetName val="SC"/>
      <sheetName val="RS"/>
      <sheetName val="SL"/>
      <sheetName val="UL"/>
      <sheetName val="FA"/>
      <sheetName val="IV"/>
      <sheetName val="IN"/>
      <sheetName val="AR"/>
      <sheetName val="CB"/>
      <sheetName val="CA"/>
      <sheetName val="LA"/>
      <sheetName val="CL"/>
      <sheetName val="PR"/>
      <sheetName val="ME"/>
      <sheetName val="INC"/>
      <sheetName val="EXP"/>
      <sheetName val="Exchange Rates"/>
    </sheetNames>
    <sheetDataSet>
      <sheetData sheetId="0" refreshError="1">
        <row r="9">
          <cell r="D9" t="str">
            <v>Mustufa</v>
          </cell>
        </row>
        <row r="11">
          <cell r="D11" t="str">
            <v>Pushkar</v>
          </cell>
        </row>
      </sheetData>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Cash deposit"/>
      <sheetName val="CustData"/>
      <sheetName val="Deposit Sheet"/>
      <sheetName val="XX0"/>
      <sheetName val="fig to words"/>
      <sheetName val="XX1"/>
      <sheetName val="Business Mart Deposit"/>
      <sheetName val="Sheet3"/>
      <sheetName val="XXX"/>
      <sheetName val="Master"/>
      <sheetName val="Exchange Rates"/>
      <sheetName val="Control"/>
    </sheetNames>
    <sheetDataSet>
      <sheetData sheetId="0"/>
      <sheetData sheetId="1"/>
      <sheetData sheetId="2"/>
      <sheetData sheetId="3"/>
      <sheetData sheetId="4"/>
      <sheetData sheetId="5"/>
      <sheetData sheetId="6" refreshError="1">
        <row r="1">
          <cell r="G1" t="str">
            <v>Andheri</v>
          </cell>
        </row>
        <row r="2">
          <cell r="G2" t="str">
            <v>Kandivali</v>
          </cell>
        </row>
        <row r="3">
          <cell r="G3" t="str">
            <v>Fort</v>
          </cell>
        </row>
        <row r="4">
          <cell r="G4" t="str">
            <v>Lower Parel</v>
          </cell>
        </row>
        <row r="5">
          <cell r="G5" t="str">
            <v>Vikhroli</v>
          </cell>
        </row>
        <row r="6">
          <cell r="G6" t="str">
            <v>Agent</v>
          </cell>
        </row>
        <row r="7">
          <cell r="G7" t="str">
            <v>Franchise</v>
          </cell>
        </row>
        <row r="8">
          <cell r="G8" t="str">
            <v>Agent Outstation</v>
          </cell>
        </row>
        <row r="9">
          <cell r="G9" t="str">
            <v>Jet</v>
          </cell>
        </row>
        <row r="10">
          <cell r="G10" t="str">
            <v>Corporate</v>
          </cell>
        </row>
        <row r="11">
          <cell r="G11" t="str">
            <v>Re Deposit</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A"/>
      <sheetName val="PP"/>
      <sheetName val="BS"/>
      <sheetName val="PL"/>
      <sheetName val="1"/>
      <sheetName val="BS1"/>
      <sheetName val="BS2"/>
      <sheetName val="FA"/>
      <sheetName val="BS3"/>
      <sheetName val="PL_Notes"/>
      <sheetName val="EPS"/>
      <sheetName val="Contingent"/>
      <sheetName val="Notes 11-13"/>
      <sheetName val="Notes 14-17"/>
      <sheetName val="PL_Notes_2"/>
      <sheetName val="PL_Notes_3"/>
      <sheetName val="Rel Party"/>
      <sheetName val="MP"/>
      <sheetName val="MP_Pivot"/>
      <sheetName val="GRP_CY"/>
      <sheetName val="GRP_PY"/>
      <sheetName val="Control"/>
      <sheetName val="Round_TB"/>
      <sheetName val="Tally_TB"/>
      <sheetName val="Adjustment_Entries"/>
      <sheetName val="Working 3.1_4.1"/>
      <sheetName val="Working 3.3_4.2"/>
      <sheetName val="Working 3.3_4.3"/>
      <sheetName val="Working 3.4_4.4"/>
      <sheetName val="Working 5.2_6.1"/>
      <sheetName val="Working 5.4_6.5"/>
      <sheetName val="Working 5.5_6.6"/>
      <sheetName val="Working 5.5_6.3"/>
      <sheetName val="Regrouping"/>
    </sheetNames>
    <sheetDataSet>
      <sheetData sheetId="0">
        <row r="6">
          <cell r="C6">
            <v>41275</v>
          </cell>
          <cell r="D6">
            <v>41729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Comp"/>
      <sheetName val="MAT"/>
      <sheetName val="Depre"/>
      <sheetName val="PL"/>
      <sheetName val="ExpQII"/>
      <sheetName val="Exp QI"/>
      <sheetName val="Expenses Forcasting (2)"/>
      <sheetName val="Expenses Forcasting Q III"/>
    </sheetNames>
    <sheetDataSet>
      <sheetData sheetId="0"/>
      <sheetData sheetId="1"/>
      <sheetData sheetId="2"/>
      <sheetData sheetId="3"/>
      <sheetData sheetId="4"/>
      <sheetData sheetId="5"/>
      <sheetData sheetId="6"/>
      <sheetData sheetId="7"/>
      <sheetData sheetId="8"/>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balance_sheet"/>
      <sheetName val="P&amp;L"/>
      <sheetName val="Sch 1-2"/>
      <sheetName val="Schedule 5"/>
      <sheetName val="JES"/>
      <sheetName val="Excise Reco"/>
      <sheetName val="RM Consm (Notes)"/>
      <sheetName val="Licensed"/>
      <sheetName val="FG Stock"/>
      <sheetName val="sch_7-19"/>
      <sheetName val="Sheet1"/>
      <sheetName val="sch_3-6"/>
      <sheetName val="Interest Capitalisation"/>
      <sheetName val="Grouping of TB"/>
      <sheetName val="Cash Flow"/>
      <sheetName val="CF Abstract"/>
      <sheetName val="BS.ABSTRACT"/>
      <sheetName val="MUS Calculations- Figure 5410.1"/>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sh3"/>
      <sheetName val="AP"/>
      <sheetName val="TB"/>
      <sheetName val="BS"/>
      <sheetName val="P&amp;L"/>
      <sheetName val="sh1"/>
      <sheetName val="sh2"/>
      <sheetName val="sh4"/>
      <sheetName val="sh5"/>
      <sheetName val="sch6"/>
      <sheetName val="sch7"/>
      <sheetName val="sh8"/>
      <sheetName val="sh9"/>
      <sheetName val="sch10"/>
      <sheetName val="sh11"/>
      <sheetName val="sh6"/>
      <sheetName val="DEC -07"/>
      <sheetName val="fig to words"/>
    </sheetNames>
    <sheetDataSet>
      <sheetData sheetId="0" refreshError="1">
        <row r="2">
          <cell r="C2" t="str">
            <v>INTERNATIONAL PACKAGING PRODUCTS PRIVATE LIMITED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1_PC"/>
      <sheetName val="2_PL"/>
      <sheetName val="6_CT"/>
      <sheetName val="6.1_CTDV"/>
      <sheetName val="6a_CTBTPS"/>
      <sheetName val="6b_CTBTPN"/>
      <sheetName val="6c_CTJTPS"/>
      <sheetName val="6d_CTJTPN"/>
      <sheetName val="6e_CTPhB"/>
      <sheetName val="6f_CTPhJ"/>
      <sheetName val="6g_CTTPD"/>
      <sheetName val="5_DC"/>
      <sheetName val="5.1_DV"/>
      <sheetName val="5a_ED"/>
      <sheetName val="5b_PD"/>
      <sheetName val="5c_MK"/>
      <sheetName val="5d_PS"/>
      <sheetName val="5e_TS"/>
      <sheetName val="5f_IT"/>
      <sheetName val="5g_FA"/>
      <sheetName val="5h_GA"/>
      <sheetName val="3_EX"/>
      <sheetName val="4_FR"/>
      <sheetName val="AK"/>
      <sheetName val="7_AR"/>
      <sheetName val="8_AP"/>
      <sheetName val="9_FS"/>
      <sheetName val="10_CF "/>
      <sheetName val="BR "/>
      <sheetName val="Maste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JULY'02 (2)"/>
      <sheetName val="Sheet3"/>
      <sheetName val="Sheet2"/>
      <sheetName val="Aug'02"/>
      <sheetName val="Index"/>
      <sheetName val="fig to words"/>
      <sheetName val="Master"/>
      <sheetName val="schedules"/>
    </sheetNames>
    <sheetDataSet>
      <sheetData sheetId="0" refreshError="1">
        <row r="2">
          <cell r="A2" t="str">
            <v>CNH</v>
          </cell>
        </row>
        <row r="3">
          <cell r="A3" t="str">
            <v>CBA</v>
          </cell>
        </row>
        <row r="4">
          <cell r="A4" t="str">
            <v>Cancel</v>
          </cell>
        </row>
      </sheetData>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_BY_AREA_£"/>
      <sheetName val="SALES_BY_AREA_$"/>
      <sheetName val="SUMMARY"/>
      <sheetName val="COMMERCIAL"/>
      <sheetName val="ESB"/>
      <sheetName val="GDRIVE"/>
      <sheetName val="RENTAL"/>
      <sheetName val="SADIOLA"/>
      <sheetName val="SPARES"/>
      <sheetName val="DEVEOPMENT "/>
      <sheetName val="SALES_BY_AREA_£ (2)"/>
    </sheetNames>
    <sheetDataSet>
      <sheetData sheetId="0" refreshError="1">
        <row r="1">
          <cell r="A1" t="str">
            <v>PERIOD</v>
          </cell>
          <cell r="B1" t="str">
            <v>ABO CODE</v>
          </cell>
          <cell r="C1" t="str">
            <v>Expr1</v>
          </cell>
          <cell r="D1" t="str">
            <v>COUNTRY CODE</v>
          </cell>
          <cell r="E1" t="str">
            <v>BUS TYPE CODE</v>
          </cell>
          <cell r="F1" t="str">
            <v>CUSTOMER NAME</v>
          </cell>
          <cell r="G1" t="str">
            <v>INVOICE NUMBER</v>
          </cell>
          <cell r="H1" t="str">
            <v>ITEM GROUP</v>
          </cell>
          <cell r="I1" t="str">
            <v>QUANTITY</v>
          </cell>
          <cell r="J1" t="str">
            <v>DESA SALES £</v>
          </cell>
          <cell r="K1" t="str">
            <v>COST £</v>
          </cell>
          <cell r="L1" t="str">
            <v>ENGINE SERIAL NUMBER</v>
          </cell>
          <cell r="M1" t="str">
            <v>ENGINE COST £</v>
          </cell>
          <cell r="N1" t="str">
            <v>ALTERNATOR COST £</v>
          </cell>
          <cell r="O1" t="str">
            <v>ITEM CLASS</v>
          </cell>
          <cell r="P1" t="str">
            <v>class</v>
          </cell>
          <cell r="Q1" t="str">
            <v>ENGINE RECEIVED DATE</v>
          </cell>
          <cell r="R1" t="str">
            <v>ENGINE MARGIN $</v>
          </cell>
          <cell r="S1" t="str">
            <v>B0GTTX</v>
          </cell>
          <cell r="T1" t="str">
            <v>UNIT</v>
          </cell>
          <cell r="U1" t="str">
            <v>NATURE</v>
          </cell>
          <cell r="V1" t="str">
            <v>Nat code</v>
          </cell>
          <cell r="W1" t="str">
            <v>Unit code</v>
          </cell>
          <cell r="X1" t="str">
            <v>RC</v>
          </cell>
          <cell r="Y1" t="str">
            <v>RC Description</v>
          </cell>
          <cell r="Z1" t="str">
            <v>Cost Centre Description</v>
          </cell>
          <cell r="AA1" t="str">
            <v>CELL</v>
          </cell>
          <cell r="AB1" t="str">
            <v>SALES £</v>
          </cell>
          <cell r="AC1" t="str">
            <v>CO NUMBER</v>
          </cell>
          <cell r="AD1" t="str">
            <v>THEIR REF</v>
          </cell>
          <cell r="AE1" t="str">
            <v>MATERIAL</v>
          </cell>
          <cell r="AF1" t="str">
            <v>LABOUR</v>
          </cell>
          <cell r="AG1" t="str">
            <v>OVERHEAD</v>
          </cell>
          <cell r="AH1" t="str">
            <v>FREIGHT</v>
          </cell>
          <cell r="AI1" t="str">
            <v>CONSUMABLES</v>
          </cell>
          <cell r="AJ1" t="str">
            <v>CURRENCY</v>
          </cell>
          <cell r="AK1" t="str">
            <v>DUTY</v>
          </cell>
          <cell r="AL1" t="str">
            <v>ITEM NUMBER</v>
          </cell>
          <cell r="AM1" t="str">
            <v>ITEM DESCRIPTION</v>
          </cell>
          <cell r="AN1" t="str">
            <v>PROJECT NO</v>
          </cell>
          <cell r="AO1" t="str">
            <v>PROJECT NAME</v>
          </cell>
        </row>
        <row r="2">
          <cell r="A2" t="str">
            <v>DEC04</v>
          </cell>
          <cell r="B2" t="str">
            <v>CENT</v>
          </cell>
          <cell r="C2" t="str">
            <v>Africa</v>
          </cell>
          <cell r="D2" t="str">
            <v>ZA</v>
          </cell>
          <cell r="E2" t="str">
            <v>Base</v>
          </cell>
          <cell r="F2" t="str">
            <v>CD S&amp;S South Africa</v>
          </cell>
          <cell r="G2" t="str">
            <v>003138</v>
          </cell>
          <cell r="I2">
            <v>0</v>
          </cell>
          <cell r="J2">
            <v>-1087.9332615715823</v>
          </cell>
          <cell r="K2">
            <v>0</v>
          </cell>
          <cell r="M2">
            <v>0</v>
          </cell>
          <cell r="N2">
            <v>0</v>
          </cell>
          <cell r="O2" t="str">
            <v>AC&amp;F</v>
          </cell>
          <cell r="P2" t="str">
            <v>AC&amp;F</v>
          </cell>
          <cell r="R2">
            <v>0</v>
          </cell>
          <cell r="S2" t="str">
            <v>carriage and freight</v>
          </cell>
          <cell r="T2" t="str">
            <v>0230</v>
          </cell>
          <cell r="U2" t="str">
            <v>1101000</v>
          </cell>
          <cell r="V2">
            <v>1</v>
          </cell>
          <cell r="W2" t="str">
            <v>1</v>
          </cell>
          <cell r="X2" t="str">
            <v>399</v>
          </cell>
          <cell r="Y2" t="str">
            <v>G Drive</v>
          </cell>
          <cell r="Z2" t="str">
            <v>RC230 - GDrive Mktg</v>
          </cell>
          <cell r="AA2" t="str">
            <v>Small</v>
          </cell>
          <cell r="AB2">
            <v>-1087.9332615715823</v>
          </cell>
          <cell r="AC2" t="str">
            <v xml:space="preserve">  23438</v>
          </cell>
          <cell r="AD2" t="str">
            <v>JN016882</v>
          </cell>
          <cell r="AE2">
            <v>0</v>
          </cell>
          <cell r="AF2">
            <v>0</v>
          </cell>
          <cell r="AG2">
            <v>0</v>
          </cell>
          <cell r="AH2">
            <v>0</v>
          </cell>
          <cell r="AI2">
            <v>0</v>
          </cell>
          <cell r="AJ2" t="str">
            <v>USD</v>
          </cell>
          <cell r="AK2">
            <v>0</v>
          </cell>
          <cell r="AL2" t="str">
            <v>CO41616</v>
          </cell>
          <cell r="AM2" t="str">
            <v>Freight</v>
          </cell>
        </row>
        <row r="3">
          <cell r="A3" t="str">
            <v>DEC04</v>
          </cell>
          <cell r="B3" t="str">
            <v>CENT</v>
          </cell>
          <cell r="C3" t="str">
            <v>Western Europe</v>
          </cell>
          <cell r="D3" t="str">
            <v>IT</v>
          </cell>
          <cell r="E3" t="str">
            <v>BASE</v>
          </cell>
          <cell r="F3" t="str">
            <v>Cummins Italia S.p.A.</v>
          </cell>
          <cell r="G3" t="str">
            <v>024853</v>
          </cell>
          <cell r="H3" t="str">
            <v>4ISB</v>
          </cell>
          <cell r="I3">
            <v>1</v>
          </cell>
          <cell r="J3">
            <v>7151.7734122712591</v>
          </cell>
          <cell r="K3">
            <v>7051.4997323369998</v>
          </cell>
          <cell r="L3" t="str">
            <v>21613899</v>
          </cell>
          <cell r="M3">
            <v>2469.5300000000002</v>
          </cell>
          <cell r="N3">
            <v>848.97</v>
          </cell>
          <cell r="O3" t="str">
            <v>6041</v>
          </cell>
          <cell r="P3" t="str">
            <v>6041</v>
          </cell>
          <cell r="Q3">
            <v>38218</v>
          </cell>
          <cell r="R3">
            <v>0</v>
          </cell>
          <cell r="S3" t="str">
            <v>4-ISBeG1           Genset</v>
          </cell>
          <cell r="T3" t="str">
            <v>1011</v>
          </cell>
          <cell r="U3" t="str">
            <v>1221250</v>
          </cell>
          <cell r="V3">
            <v>1</v>
          </cell>
          <cell r="W3" t="str">
            <v>1</v>
          </cell>
          <cell r="X3" t="str">
            <v>650</v>
          </cell>
          <cell r="Y3" t="str">
            <v>Commercial</v>
          </cell>
          <cell r="Z3" t="str">
            <v>Sales - West Europe</v>
          </cell>
          <cell r="AA3" t="str">
            <v>Small</v>
          </cell>
          <cell r="AB3">
            <v>7151.7734122712591</v>
          </cell>
          <cell r="AC3" t="str">
            <v xml:space="preserve">  35162</v>
          </cell>
          <cell r="AD3" t="str">
            <v>2202991</v>
          </cell>
          <cell r="AE3">
            <v>5811.3232889999999</v>
          </cell>
          <cell r="AF3">
            <v>371.96349548000001</v>
          </cell>
          <cell r="AG3">
            <v>676.43927931999997</v>
          </cell>
          <cell r="AH3">
            <v>58.113232889999999</v>
          </cell>
          <cell r="AI3">
            <v>75.547202756999994</v>
          </cell>
          <cell r="AJ3" t="str">
            <v>EUR</v>
          </cell>
          <cell r="AK3">
            <v>58.113232889999999</v>
          </cell>
          <cell r="AL3" t="str">
            <v>C110S5D</v>
          </cell>
          <cell r="AM3" t="str">
            <v>C110 D5 STD ENC STOCK SET</v>
          </cell>
        </row>
        <row r="4">
          <cell r="A4" t="str">
            <v>DEC04</v>
          </cell>
          <cell r="B4" t="str">
            <v>CENT</v>
          </cell>
          <cell r="C4" t="str">
            <v>Western Europe</v>
          </cell>
          <cell r="D4" t="str">
            <v>IT</v>
          </cell>
          <cell r="E4" t="str">
            <v>BASE</v>
          </cell>
          <cell r="F4" t="str">
            <v>Cummins Italia S.p.A.</v>
          </cell>
          <cell r="G4" t="str">
            <v>024852</v>
          </cell>
          <cell r="H4" t="str">
            <v>6C</v>
          </cell>
          <cell r="I4">
            <v>1</v>
          </cell>
          <cell r="J4">
            <v>9462.9790096878351</v>
          </cell>
          <cell r="K4">
            <v>8286.4840259280008</v>
          </cell>
          <cell r="L4" t="str">
            <v>21624076</v>
          </cell>
          <cell r="M4">
            <v>3820.04</v>
          </cell>
          <cell r="N4">
            <v>1279.31</v>
          </cell>
          <cell r="O4" t="str">
            <v>6035</v>
          </cell>
          <cell r="P4" t="str">
            <v>6035</v>
          </cell>
          <cell r="Q4">
            <v>38294</v>
          </cell>
          <cell r="R4">
            <v>0</v>
          </cell>
          <cell r="S4" t="str">
            <v>6CTAA8.3G1         Genset</v>
          </cell>
          <cell r="T4" t="str">
            <v>1011</v>
          </cell>
          <cell r="U4" t="str">
            <v>1221250</v>
          </cell>
          <cell r="V4">
            <v>1</v>
          </cell>
          <cell r="W4" t="str">
            <v>1</v>
          </cell>
          <cell r="X4" t="str">
            <v>650</v>
          </cell>
          <cell r="Y4" t="str">
            <v>Commercial</v>
          </cell>
          <cell r="Z4" t="str">
            <v>Sales - West Europe</v>
          </cell>
          <cell r="AA4" t="str">
            <v>Small</v>
          </cell>
          <cell r="AB4">
            <v>9462.9790096878351</v>
          </cell>
          <cell r="AC4" t="str">
            <v xml:space="preserve">  35134</v>
          </cell>
          <cell r="AD4" t="str">
            <v>2202777</v>
          </cell>
          <cell r="AE4">
            <v>7431.2530560000005</v>
          </cell>
          <cell r="AF4">
            <v>199.86866667999999</v>
          </cell>
          <cell r="AG4">
            <v>410.13095240000001</v>
          </cell>
          <cell r="AH4">
            <v>74.312530559999999</v>
          </cell>
          <cell r="AI4">
            <v>96.606289727999993</v>
          </cell>
          <cell r="AJ4" t="str">
            <v>EUR</v>
          </cell>
          <cell r="AK4">
            <v>74.312530559999999</v>
          </cell>
          <cell r="AL4" t="str">
            <v>C200D5O35134</v>
          </cell>
          <cell r="AM4" t="str">
            <v>C200D5O STANDARD GENSET FAMILY</v>
          </cell>
        </row>
        <row r="5">
          <cell r="A5" t="str">
            <v>DEC04</v>
          </cell>
          <cell r="B5" t="str">
            <v>CENT</v>
          </cell>
          <cell r="C5" t="str">
            <v>Western Europe</v>
          </cell>
          <cell r="D5" t="str">
            <v>IE</v>
          </cell>
          <cell r="E5" t="str">
            <v>BASE</v>
          </cell>
          <cell r="F5" t="str">
            <v>Cummins Engine Co</v>
          </cell>
          <cell r="G5" t="str">
            <v>024909</v>
          </cell>
          <cell r="H5" t="str">
            <v>KTA19</v>
          </cell>
          <cell r="I5">
            <v>1</v>
          </cell>
          <cell r="J5">
            <v>28027.200000000001</v>
          </cell>
          <cell r="K5">
            <v>27604.522832024999</v>
          </cell>
          <cell r="L5" t="str">
            <v>37213960</v>
          </cell>
          <cell r="M5">
            <v>17788.98</v>
          </cell>
          <cell r="N5">
            <v>2902.07</v>
          </cell>
          <cell r="O5" t="str">
            <v>7033</v>
          </cell>
          <cell r="P5" t="str">
            <v>7033</v>
          </cell>
          <cell r="Q5">
            <v>38289</v>
          </cell>
          <cell r="R5">
            <v>0</v>
          </cell>
          <cell r="S5" t="str">
            <v>KTA19G4            Genset</v>
          </cell>
          <cell r="T5" t="str">
            <v>1011</v>
          </cell>
          <cell r="U5" t="str">
            <v>1221268</v>
          </cell>
          <cell r="V5">
            <v>1</v>
          </cell>
          <cell r="W5" t="str">
            <v>1</v>
          </cell>
          <cell r="X5" t="str">
            <v>650</v>
          </cell>
          <cell r="Y5" t="str">
            <v>Commercial</v>
          </cell>
          <cell r="Z5" t="str">
            <v>Sales - West Europe</v>
          </cell>
          <cell r="AA5" t="str">
            <v>Medium</v>
          </cell>
          <cell r="AB5">
            <v>28699.792787944025</v>
          </cell>
          <cell r="AC5" t="str">
            <v xml:space="preserve">  35823</v>
          </cell>
          <cell r="AD5" t="str">
            <v>G0207</v>
          </cell>
          <cell r="AE5">
            <v>24217.921425</v>
          </cell>
          <cell r="AF5">
            <v>479.87</v>
          </cell>
          <cell r="AG5">
            <v>2107.54</v>
          </cell>
          <cell r="AH5">
            <v>242.17921425</v>
          </cell>
          <cell r="AI5">
            <v>314.83297852499999</v>
          </cell>
          <cell r="AJ5" t="str">
            <v>EUR</v>
          </cell>
          <cell r="AK5">
            <v>242.17921425</v>
          </cell>
          <cell r="AL5" t="str">
            <v>DFEDPN35823</v>
          </cell>
          <cell r="AM5" t="str">
            <v>449DFED-6---PCC-OPN-ST-QA-G-CG</v>
          </cell>
        </row>
        <row r="6">
          <cell r="A6" t="str">
            <v>DEC04</v>
          </cell>
          <cell r="B6" t="str">
            <v>CENT</v>
          </cell>
          <cell r="C6" t="str">
            <v>Western Europe</v>
          </cell>
          <cell r="D6" t="str">
            <v>IE</v>
          </cell>
          <cell r="E6" t="str">
            <v>BASE</v>
          </cell>
          <cell r="F6" t="str">
            <v>Cummins Engine Co</v>
          </cell>
          <cell r="G6" t="str">
            <v>024909</v>
          </cell>
          <cell r="H6" t="str">
            <v>KTA19</v>
          </cell>
          <cell r="I6">
            <v>1</v>
          </cell>
          <cell r="J6">
            <v>28027.200000000001</v>
          </cell>
          <cell r="K6">
            <v>27604.522832024999</v>
          </cell>
          <cell r="L6" t="str">
            <v>37210747</v>
          </cell>
          <cell r="M6">
            <v>17788.98</v>
          </cell>
          <cell r="N6">
            <v>2902.07</v>
          </cell>
          <cell r="O6" t="str">
            <v>7033</v>
          </cell>
          <cell r="P6" t="str">
            <v>7033</v>
          </cell>
          <cell r="Q6">
            <v>38257</v>
          </cell>
          <cell r="R6">
            <v>0</v>
          </cell>
          <cell r="S6" t="str">
            <v>KTA19G4            Genset</v>
          </cell>
          <cell r="T6" t="str">
            <v>1011</v>
          </cell>
          <cell r="U6" t="str">
            <v>1221268</v>
          </cell>
          <cell r="V6">
            <v>1</v>
          </cell>
          <cell r="W6" t="str">
            <v>1</v>
          </cell>
          <cell r="X6" t="str">
            <v>650</v>
          </cell>
          <cell r="Y6" t="str">
            <v>Commercial</v>
          </cell>
          <cell r="Z6" t="str">
            <v>Sales - West Europe</v>
          </cell>
          <cell r="AA6" t="str">
            <v>Medium</v>
          </cell>
          <cell r="AB6">
            <v>28699.792787944025</v>
          </cell>
          <cell r="AC6" t="str">
            <v xml:space="preserve">  35823</v>
          </cell>
          <cell r="AD6" t="str">
            <v>G0207</v>
          </cell>
          <cell r="AE6">
            <v>24217.921425</v>
          </cell>
          <cell r="AF6">
            <v>479.87</v>
          </cell>
          <cell r="AG6">
            <v>2107.54</v>
          </cell>
          <cell r="AH6">
            <v>242.17921425</v>
          </cell>
          <cell r="AI6">
            <v>314.83297852499999</v>
          </cell>
          <cell r="AJ6" t="str">
            <v>EUR</v>
          </cell>
          <cell r="AK6">
            <v>242.17921425</v>
          </cell>
          <cell r="AL6" t="str">
            <v>DFEDPN35823</v>
          </cell>
          <cell r="AM6" t="str">
            <v>449DFED-6---PCC-OPN-ST-QA-G-CG</v>
          </cell>
        </row>
        <row r="7">
          <cell r="A7" t="str">
            <v>DEC04</v>
          </cell>
          <cell r="B7" t="str">
            <v>CENT</v>
          </cell>
          <cell r="C7" t="str">
            <v>Western Europe</v>
          </cell>
          <cell r="D7" t="str">
            <v>IE</v>
          </cell>
          <cell r="E7" t="str">
            <v>BASE</v>
          </cell>
          <cell r="F7" t="str">
            <v>Cummins Engine Co</v>
          </cell>
          <cell r="G7" t="str">
            <v>024908</v>
          </cell>
          <cell r="H7" t="str">
            <v>KTA19</v>
          </cell>
          <cell r="I7">
            <v>1</v>
          </cell>
          <cell r="J7">
            <v>27429.187298170073</v>
          </cell>
          <cell r="K7">
            <v>28080.144028164999</v>
          </cell>
          <cell r="L7" t="str">
            <v>37214274</v>
          </cell>
          <cell r="M7">
            <v>17788.98</v>
          </cell>
          <cell r="N7">
            <v>3359.31</v>
          </cell>
          <cell r="O7" t="str">
            <v>7033</v>
          </cell>
          <cell r="P7" t="str">
            <v>7033</v>
          </cell>
          <cell r="Q7">
            <v>38292</v>
          </cell>
          <cell r="R7">
            <v>0</v>
          </cell>
          <cell r="S7" t="str">
            <v>KTA19G4            Genset</v>
          </cell>
          <cell r="T7" t="str">
            <v>1011</v>
          </cell>
          <cell r="U7" t="str">
            <v>1221268</v>
          </cell>
          <cell r="V7">
            <v>1</v>
          </cell>
          <cell r="W7" t="str">
            <v>1</v>
          </cell>
          <cell r="X7" t="str">
            <v>650</v>
          </cell>
          <cell r="Y7" t="str">
            <v>Commercial</v>
          </cell>
          <cell r="Z7" t="str">
            <v>Sales - West Europe</v>
          </cell>
          <cell r="AA7" t="str">
            <v>Medium</v>
          </cell>
          <cell r="AB7">
            <v>27429.187298170073</v>
          </cell>
          <cell r="AC7" t="str">
            <v xml:space="preserve">  35814</v>
          </cell>
          <cell r="AD7" t="str">
            <v>G0208</v>
          </cell>
          <cell r="AE7">
            <v>24384.031005000001</v>
          </cell>
          <cell r="AF7">
            <v>509.58</v>
          </cell>
          <cell r="AG7">
            <v>2381.86</v>
          </cell>
          <cell r="AH7">
            <v>243.84031005</v>
          </cell>
          <cell r="AI7">
            <v>316.99240306500002</v>
          </cell>
          <cell r="AJ7" t="str">
            <v>EUR</v>
          </cell>
          <cell r="AK7">
            <v>243.84031005</v>
          </cell>
          <cell r="AL7" t="str">
            <v>DFED35814</v>
          </cell>
          <cell r="AM7" t="str">
            <v>409DFED STANDARD GENSET FAMILY</v>
          </cell>
        </row>
        <row r="8">
          <cell r="A8" t="str">
            <v>DEC04</v>
          </cell>
          <cell r="B8" t="str">
            <v>CENT</v>
          </cell>
          <cell r="C8" t="str">
            <v>Western Europe</v>
          </cell>
          <cell r="D8" t="str">
            <v>IE</v>
          </cell>
          <cell r="E8" t="str">
            <v>BASE</v>
          </cell>
          <cell r="F8" t="str">
            <v>Cummins Engine Co</v>
          </cell>
          <cell r="G8" t="str">
            <v>025197</v>
          </cell>
          <cell r="H8" t="str">
            <v>KTA19</v>
          </cell>
          <cell r="I8">
            <v>1</v>
          </cell>
          <cell r="J8">
            <v>27429.187298170073</v>
          </cell>
          <cell r="K8">
            <v>28080.144028164999</v>
          </cell>
          <cell r="L8" t="str">
            <v>37214859</v>
          </cell>
          <cell r="M8">
            <v>17788.98</v>
          </cell>
          <cell r="N8">
            <v>3359.31</v>
          </cell>
          <cell r="O8" t="str">
            <v>7033</v>
          </cell>
          <cell r="P8" t="str">
            <v>7033</v>
          </cell>
          <cell r="Q8">
            <v>38322</v>
          </cell>
          <cell r="R8">
            <v>0</v>
          </cell>
          <cell r="S8" t="str">
            <v>KTA19G4            Genset</v>
          </cell>
          <cell r="T8" t="str">
            <v>1011</v>
          </cell>
          <cell r="U8" t="str">
            <v>1221268</v>
          </cell>
          <cell r="V8">
            <v>1</v>
          </cell>
          <cell r="W8" t="str">
            <v>1</v>
          </cell>
          <cell r="X8" t="str">
            <v>650</v>
          </cell>
          <cell r="Y8" t="str">
            <v>Commercial</v>
          </cell>
          <cell r="Z8" t="str">
            <v>Sales - West Europe</v>
          </cell>
          <cell r="AA8" t="str">
            <v>Medium</v>
          </cell>
          <cell r="AB8">
            <v>27429.187298170073</v>
          </cell>
          <cell r="AC8" t="str">
            <v xml:space="preserve">  35814</v>
          </cell>
          <cell r="AD8" t="str">
            <v>G0208</v>
          </cell>
          <cell r="AE8">
            <v>24384.031005000001</v>
          </cell>
          <cell r="AF8">
            <v>509.58</v>
          </cell>
          <cell r="AG8">
            <v>2381.86</v>
          </cell>
          <cell r="AH8">
            <v>243.84031005</v>
          </cell>
          <cell r="AI8">
            <v>316.99240306500002</v>
          </cell>
          <cell r="AJ8" t="str">
            <v>EUR</v>
          </cell>
          <cell r="AK8">
            <v>243.84031005</v>
          </cell>
          <cell r="AL8" t="str">
            <v>DFED35814</v>
          </cell>
          <cell r="AM8" t="str">
            <v>409DFED STANDARD GENSET FAMILY</v>
          </cell>
        </row>
        <row r="9">
          <cell r="A9" t="str">
            <v>DEC04</v>
          </cell>
          <cell r="B9" t="str">
            <v>CENT</v>
          </cell>
          <cell r="C9" t="str">
            <v>United Kingdom</v>
          </cell>
          <cell r="D9" t="str">
            <v>UK</v>
          </cell>
          <cell r="E9" t="str">
            <v>BASE</v>
          </cell>
          <cell r="F9" t="str">
            <v>Cummins Diesel UK</v>
          </cell>
          <cell r="G9" t="str">
            <v>024840</v>
          </cell>
          <cell r="H9" t="str">
            <v>4B</v>
          </cell>
          <cell r="I9">
            <v>1</v>
          </cell>
          <cell r="J9">
            <v>5197.4246501614634</v>
          </cell>
          <cell r="K9">
            <v>4735.1299367567799</v>
          </cell>
          <cell r="L9" t="str">
            <v>68024892</v>
          </cell>
          <cell r="M9">
            <v>1212.6400000000001</v>
          </cell>
          <cell r="N9">
            <v>546</v>
          </cell>
          <cell r="O9" t="str">
            <v>6014</v>
          </cell>
          <cell r="P9" t="str">
            <v>6014</v>
          </cell>
          <cell r="Q9">
            <v>38267</v>
          </cell>
          <cell r="R9">
            <v>0</v>
          </cell>
          <cell r="S9" t="str">
            <v>4BT3.9G2           Genset</v>
          </cell>
          <cell r="T9" t="str">
            <v>1011</v>
          </cell>
          <cell r="U9" t="str">
            <v>1221281</v>
          </cell>
          <cell r="V9">
            <v>1</v>
          </cell>
          <cell r="W9" t="str">
            <v>1</v>
          </cell>
          <cell r="X9" t="str">
            <v>650</v>
          </cell>
          <cell r="Y9" t="str">
            <v>Commercial</v>
          </cell>
          <cell r="Z9" t="str">
            <v>Sales - West Europe</v>
          </cell>
          <cell r="AA9" t="str">
            <v>Small</v>
          </cell>
          <cell r="AB9">
            <v>5197.4246501614634</v>
          </cell>
          <cell r="AC9" t="str">
            <v xml:space="preserve">  36079</v>
          </cell>
          <cell r="AD9" t="str">
            <v>726</v>
          </cell>
          <cell r="AE9">
            <v>3825.5296456600004</v>
          </cell>
          <cell r="AF9">
            <v>294.61262877000001</v>
          </cell>
          <cell r="AG9">
            <v>488.74518402000001</v>
          </cell>
          <cell r="AH9">
            <v>38.2552964566</v>
          </cell>
          <cell r="AI9">
            <v>49.731885393580001</v>
          </cell>
          <cell r="AJ9" t="str">
            <v>EUR</v>
          </cell>
          <cell r="AK9">
            <v>38.2552964566</v>
          </cell>
          <cell r="AL9" t="str">
            <v>C55D5S36078</v>
          </cell>
          <cell r="AM9" t="str">
            <v>C55 D5 STD ENCLOSED GENSET</v>
          </cell>
        </row>
        <row r="10">
          <cell r="A10" t="str">
            <v>DEC04</v>
          </cell>
          <cell r="B10" t="str">
            <v>CENT</v>
          </cell>
          <cell r="C10" t="str">
            <v>United Kingdom</v>
          </cell>
          <cell r="D10" t="str">
            <v>UK</v>
          </cell>
          <cell r="E10" t="str">
            <v>BASE</v>
          </cell>
          <cell r="F10" t="str">
            <v>Cummins Diesel UK</v>
          </cell>
          <cell r="G10" t="str">
            <v>024840</v>
          </cell>
          <cell r="I10">
            <v>1</v>
          </cell>
          <cell r="J10">
            <v>484.4052744886975</v>
          </cell>
          <cell r="K10">
            <v>458.96194131999999</v>
          </cell>
          <cell r="M10">
            <v>0</v>
          </cell>
          <cell r="N10">
            <v>0</v>
          </cell>
          <cell r="O10" t="str">
            <v>5070</v>
          </cell>
          <cell r="P10" t="str">
            <v>5070</v>
          </cell>
          <cell r="R10">
            <v>0</v>
          </cell>
          <cell r="S10" t="str">
            <v>ATS         Power Systems</v>
          </cell>
          <cell r="T10" t="str">
            <v>1011</v>
          </cell>
          <cell r="U10" t="str">
            <v>1221281</v>
          </cell>
          <cell r="V10">
            <v>1</v>
          </cell>
          <cell r="W10" t="str">
            <v>1</v>
          </cell>
          <cell r="X10" t="str">
            <v>650</v>
          </cell>
          <cell r="Y10" t="str">
            <v>Commercial</v>
          </cell>
          <cell r="Z10" t="str">
            <v>Sales - West Europe</v>
          </cell>
          <cell r="AA10" t="str">
            <v>Small</v>
          </cell>
          <cell r="AB10">
            <v>484.4052744886975</v>
          </cell>
          <cell r="AC10" t="str">
            <v xml:space="preserve">  36079</v>
          </cell>
          <cell r="AD10" t="str">
            <v>726</v>
          </cell>
          <cell r="AE10">
            <v>444.30003999999997</v>
          </cell>
          <cell r="AF10">
            <v>0</v>
          </cell>
          <cell r="AG10">
            <v>0</v>
          </cell>
          <cell r="AH10">
            <v>4.4430003999999998</v>
          </cell>
          <cell r="AI10">
            <v>5.7759005200000004</v>
          </cell>
          <cell r="AJ10" t="str">
            <v>EUR</v>
          </cell>
          <cell r="AK10">
            <v>4.4430003999999998</v>
          </cell>
          <cell r="AL10" t="str">
            <v>0319-5197-04</v>
          </cell>
          <cell r="AM10" t="str">
            <v>TRANSFER SWITCH 400V 125A</v>
          </cell>
        </row>
        <row r="11">
          <cell r="A11" t="str">
            <v>DEC04</v>
          </cell>
          <cell r="B11" t="str">
            <v>CENT</v>
          </cell>
          <cell r="C11" t="str">
            <v>United Kingdom</v>
          </cell>
          <cell r="D11" t="str">
            <v>UK</v>
          </cell>
          <cell r="E11" t="str">
            <v>BASE</v>
          </cell>
          <cell r="F11" t="str">
            <v>Cummins Diesel UK</v>
          </cell>
          <cell r="G11" t="str">
            <v>024839</v>
          </cell>
          <cell r="H11" t="str">
            <v>4B</v>
          </cell>
          <cell r="I11">
            <v>1</v>
          </cell>
          <cell r="J11">
            <v>5681.829924650161</v>
          </cell>
          <cell r="K11">
            <v>4735.1299367567799</v>
          </cell>
          <cell r="L11" t="str">
            <v>68025418</v>
          </cell>
          <cell r="M11">
            <v>1212.6400000000001</v>
          </cell>
          <cell r="N11">
            <v>546</v>
          </cell>
          <cell r="O11" t="str">
            <v>6014</v>
          </cell>
          <cell r="P11" t="str">
            <v>6014</v>
          </cell>
          <cell r="Q11">
            <v>38285</v>
          </cell>
          <cell r="R11">
            <v>0</v>
          </cell>
          <cell r="S11" t="str">
            <v>4BT3.9G2           Genset</v>
          </cell>
          <cell r="T11" t="str">
            <v>1011</v>
          </cell>
          <cell r="U11" t="str">
            <v>1221281</v>
          </cell>
          <cell r="V11">
            <v>1</v>
          </cell>
          <cell r="W11" t="str">
            <v>1</v>
          </cell>
          <cell r="X11" t="str">
            <v>650</v>
          </cell>
          <cell r="Y11" t="str">
            <v>Commercial</v>
          </cell>
          <cell r="Z11" t="str">
            <v>Sales - West Europe</v>
          </cell>
          <cell r="AA11" t="str">
            <v>Small</v>
          </cell>
          <cell r="AB11">
            <v>5681.829924650161</v>
          </cell>
          <cell r="AC11" t="str">
            <v xml:space="preserve">  36078</v>
          </cell>
          <cell r="AD11" t="str">
            <v>726</v>
          </cell>
          <cell r="AE11">
            <v>3825.5296456600004</v>
          </cell>
          <cell r="AF11">
            <v>294.61262877000001</v>
          </cell>
          <cell r="AG11">
            <v>488.74518402000001</v>
          </cell>
          <cell r="AH11">
            <v>38.2552964566</v>
          </cell>
          <cell r="AI11">
            <v>49.731885393580001</v>
          </cell>
          <cell r="AJ11" t="str">
            <v>EUR</v>
          </cell>
          <cell r="AK11">
            <v>38.2552964566</v>
          </cell>
          <cell r="AL11" t="str">
            <v>C55D5S36078</v>
          </cell>
          <cell r="AM11" t="str">
            <v>C55 D5 STD ENCLOSED GENSET</v>
          </cell>
        </row>
        <row r="12">
          <cell r="A12" t="str">
            <v>DEC04</v>
          </cell>
          <cell r="B12" t="str">
            <v>CENT</v>
          </cell>
          <cell r="C12" t="str">
            <v>United Kingdom</v>
          </cell>
          <cell r="D12" t="str">
            <v>UK</v>
          </cell>
          <cell r="E12" t="str">
            <v>BASE</v>
          </cell>
          <cell r="F12" t="str">
            <v>Cummins Diesel UK</v>
          </cell>
          <cell r="G12" t="str">
            <v>024961</v>
          </cell>
          <cell r="H12" t="str">
            <v>DMC</v>
          </cell>
          <cell r="I12">
            <v>1</v>
          </cell>
          <cell r="J12">
            <v>23047.933261571583</v>
          </cell>
          <cell r="K12">
            <v>14442.24824834</v>
          </cell>
          <cell r="M12">
            <v>0</v>
          </cell>
          <cell r="N12">
            <v>0</v>
          </cell>
          <cell r="O12" t="str">
            <v>5010</v>
          </cell>
          <cell r="P12" t="str">
            <v>5010</v>
          </cell>
          <cell r="R12">
            <v>0</v>
          </cell>
          <cell r="S12" t="str">
            <v>DMC200      Power Systems</v>
          </cell>
          <cell r="T12" t="str">
            <v>1011</v>
          </cell>
          <cell r="U12" t="str">
            <v>1221281</v>
          </cell>
          <cell r="V12">
            <v>1</v>
          </cell>
          <cell r="W12" t="str">
            <v>1</v>
          </cell>
          <cell r="X12" t="str">
            <v>650</v>
          </cell>
          <cell r="Y12" t="str">
            <v>Commercial</v>
          </cell>
          <cell r="Z12" t="str">
            <v>Sales - West Europe</v>
          </cell>
          <cell r="AA12" t="str">
            <v>System</v>
          </cell>
          <cell r="AB12">
            <v>23047.933261571583</v>
          </cell>
          <cell r="AC12" t="str">
            <v xml:space="preserve">  33081</v>
          </cell>
          <cell r="AD12" t="str">
            <v>C00672</v>
          </cell>
          <cell r="AE12">
            <v>8583.4929800000009</v>
          </cell>
          <cell r="AF12">
            <v>1770</v>
          </cell>
          <cell r="AG12">
            <v>3805.5</v>
          </cell>
          <cell r="AH12">
            <v>85.834929799999998</v>
          </cell>
          <cell r="AI12">
            <v>111.58540874000001</v>
          </cell>
          <cell r="AJ12" t="str">
            <v>EUR</v>
          </cell>
          <cell r="AK12">
            <v>85.834929799999998</v>
          </cell>
          <cell r="AL12" t="str">
            <v>MISCPN33081</v>
          </cell>
          <cell r="AM12" t="str">
            <v>DMC200 - 3 GENSETS</v>
          </cell>
        </row>
        <row r="13">
          <cell r="A13" t="str">
            <v>DEC04</v>
          </cell>
          <cell r="B13" t="str">
            <v>CENT</v>
          </cell>
          <cell r="C13" t="str">
            <v>United Kingdom</v>
          </cell>
          <cell r="D13" t="str">
            <v>UK</v>
          </cell>
          <cell r="E13" t="str">
            <v>BASE</v>
          </cell>
          <cell r="F13" t="str">
            <v>Cummins Diesel UK</v>
          </cell>
          <cell r="G13" t="str">
            <v>024960</v>
          </cell>
          <cell r="H13" t="str">
            <v>V28</v>
          </cell>
          <cell r="I13">
            <v>1</v>
          </cell>
          <cell r="J13">
            <v>40649.617868675996</v>
          </cell>
          <cell r="K13">
            <v>37020.453399555001</v>
          </cell>
          <cell r="L13" t="str">
            <v>25296023</v>
          </cell>
          <cell r="M13">
            <v>21087.53</v>
          </cell>
          <cell r="N13">
            <v>4955.3599999999997</v>
          </cell>
          <cell r="O13" t="str">
            <v>8002</v>
          </cell>
          <cell r="P13" t="str">
            <v>8002</v>
          </cell>
          <cell r="Q13">
            <v>38222</v>
          </cell>
          <cell r="R13">
            <v>0</v>
          </cell>
          <cell r="S13" t="str">
            <v>VTA28G6 Adv        Genset</v>
          </cell>
          <cell r="T13" t="str">
            <v>1011</v>
          </cell>
          <cell r="U13" t="str">
            <v>1221281</v>
          </cell>
          <cell r="V13">
            <v>1</v>
          </cell>
          <cell r="W13" t="str">
            <v>1</v>
          </cell>
          <cell r="X13" t="str">
            <v>650</v>
          </cell>
          <cell r="Y13" t="str">
            <v>Commercial</v>
          </cell>
          <cell r="Z13" t="str">
            <v>Sales - West Europe</v>
          </cell>
          <cell r="AA13" t="str">
            <v>Large</v>
          </cell>
          <cell r="AB13">
            <v>40649.617868675996</v>
          </cell>
          <cell r="AC13" t="str">
            <v xml:space="preserve">  33080</v>
          </cell>
          <cell r="AD13" t="str">
            <v>C00672</v>
          </cell>
          <cell r="AE13">
            <v>30608.289835</v>
          </cell>
          <cell r="AF13">
            <v>719.14</v>
          </cell>
          <cell r="AG13">
            <v>4682.95</v>
          </cell>
          <cell r="AH13">
            <v>306.08289834999999</v>
          </cell>
          <cell r="AI13">
            <v>397.90776785499997</v>
          </cell>
          <cell r="AJ13" t="str">
            <v>EUR</v>
          </cell>
          <cell r="AK13">
            <v>306.08289834999999</v>
          </cell>
          <cell r="AL13" t="str">
            <v>DFGDPN33080</v>
          </cell>
          <cell r="AM13" t="str">
            <v>600DFGD-5-PCC-OPN-WT-QA-G-CG</v>
          </cell>
        </row>
        <row r="14">
          <cell r="A14" t="str">
            <v>DEC04</v>
          </cell>
          <cell r="B14" t="str">
            <v>CENT</v>
          </cell>
          <cell r="C14" t="str">
            <v>United Kingdom</v>
          </cell>
          <cell r="D14" t="str">
            <v>UK</v>
          </cell>
          <cell r="E14" t="str">
            <v>BASE</v>
          </cell>
          <cell r="F14" t="str">
            <v>Cummins Diesel UK</v>
          </cell>
          <cell r="G14" t="str">
            <v>024960</v>
          </cell>
          <cell r="I14">
            <v>1</v>
          </cell>
          <cell r="J14">
            <v>221.64155005382131</v>
          </cell>
          <cell r="K14">
            <v>0</v>
          </cell>
          <cell r="M14">
            <v>0</v>
          </cell>
          <cell r="N14">
            <v>0</v>
          </cell>
          <cell r="O14" t="str">
            <v>910</v>
          </cell>
          <cell r="P14" t="str">
            <v>910</v>
          </cell>
          <cell r="R14">
            <v>0</v>
          </cell>
          <cell r="S14" t="str">
            <v>MANUALS</v>
          </cell>
          <cell r="T14" t="str">
            <v>1011</v>
          </cell>
          <cell r="U14" t="str">
            <v>1221281</v>
          </cell>
          <cell r="V14">
            <v>1</v>
          </cell>
          <cell r="W14" t="str">
            <v>1</v>
          </cell>
          <cell r="X14" t="str">
            <v>650</v>
          </cell>
          <cell r="Y14" t="str">
            <v>Commercial</v>
          </cell>
          <cell r="Z14" t="str">
            <v>Sales - West Europe</v>
          </cell>
          <cell r="AA14" t="str">
            <v>Large</v>
          </cell>
          <cell r="AB14">
            <v>221.64155005382131</v>
          </cell>
          <cell r="AC14" t="str">
            <v xml:space="preserve">  33080</v>
          </cell>
          <cell r="AD14" t="str">
            <v>C00672</v>
          </cell>
          <cell r="AE14">
            <v>0</v>
          </cell>
          <cell r="AF14">
            <v>0</v>
          </cell>
          <cell r="AG14">
            <v>0</v>
          </cell>
          <cell r="AH14">
            <v>0</v>
          </cell>
          <cell r="AI14">
            <v>0</v>
          </cell>
          <cell r="AJ14" t="str">
            <v>EUR</v>
          </cell>
          <cell r="AK14">
            <v>0</v>
          </cell>
        </row>
        <row r="15">
          <cell r="A15" t="str">
            <v>DEC04</v>
          </cell>
          <cell r="B15" t="str">
            <v>CENT</v>
          </cell>
          <cell r="C15" t="str">
            <v>United Kingdom</v>
          </cell>
          <cell r="D15" t="str">
            <v>UK</v>
          </cell>
          <cell r="E15" t="str">
            <v>BASE</v>
          </cell>
          <cell r="F15" t="str">
            <v>Cummins Diesel UK</v>
          </cell>
          <cell r="G15" t="str">
            <v>024960</v>
          </cell>
          <cell r="H15" t="str">
            <v>V28</v>
          </cell>
          <cell r="I15">
            <v>1</v>
          </cell>
          <cell r="J15">
            <v>40649.617868675996</v>
          </cell>
          <cell r="K15">
            <v>37020.453399555001</v>
          </cell>
          <cell r="L15" t="str">
            <v>25295767</v>
          </cell>
          <cell r="M15">
            <v>21087.53</v>
          </cell>
          <cell r="N15">
            <v>4955.3599999999997</v>
          </cell>
          <cell r="O15" t="str">
            <v>8002</v>
          </cell>
          <cell r="P15" t="str">
            <v>8002</v>
          </cell>
          <cell r="Q15">
            <v>38211</v>
          </cell>
          <cell r="R15">
            <v>0</v>
          </cell>
          <cell r="S15" t="str">
            <v>VTA28G6 Adv        Genset</v>
          </cell>
          <cell r="T15" t="str">
            <v>1011</v>
          </cell>
          <cell r="U15" t="str">
            <v>1221281</v>
          </cell>
          <cell r="V15">
            <v>1</v>
          </cell>
          <cell r="W15" t="str">
            <v>1</v>
          </cell>
          <cell r="X15" t="str">
            <v>650</v>
          </cell>
          <cell r="Y15" t="str">
            <v>Commercial</v>
          </cell>
          <cell r="Z15" t="str">
            <v>Sales - West Europe</v>
          </cell>
          <cell r="AA15" t="str">
            <v>Large</v>
          </cell>
          <cell r="AB15">
            <v>40649.617868675996</v>
          </cell>
          <cell r="AC15" t="str">
            <v xml:space="preserve">  33080</v>
          </cell>
          <cell r="AD15" t="str">
            <v>C00672</v>
          </cell>
          <cell r="AE15">
            <v>30608.289835</v>
          </cell>
          <cell r="AF15">
            <v>719.14</v>
          </cell>
          <cell r="AG15">
            <v>4682.95</v>
          </cell>
          <cell r="AH15">
            <v>306.08289834999999</v>
          </cell>
          <cell r="AI15">
            <v>397.90776785499997</v>
          </cell>
          <cell r="AJ15" t="str">
            <v>EUR</v>
          </cell>
          <cell r="AK15">
            <v>306.08289834999999</v>
          </cell>
          <cell r="AL15" t="str">
            <v>DFGDPN33080</v>
          </cell>
          <cell r="AM15" t="str">
            <v>600DFGD-5-PCC-OPN-WT-QA-G-CG</v>
          </cell>
        </row>
        <row r="16">
          <cell r="A16" t="str">
            <v>DEC04</v>
          </cell>
          <cell r="B16" t="str">
            <v>CENT</v>
          </cell>
          <cell r="C16" t="str">
            <v>United Kingdom</v>
          </cell>
          <cell r="D16" t="str">
            <v>UK</v>
          </cell>
          <cell r="E16" t="str">
            <v>BASE</v>
          </cell>
          <cell r="F16" t="str">
            <v>Cummins Diesel UK</v>
          </cell>
          <cell r="G16" t="str">
            <v>003171</v>
          </cell>
          <cell r="H16" t="str">
            <v>QST30</v>
          </cell>
          <cell r="I16">
            <v>-1</v>
          </cell>
          <cell r="J16">
            <v>-36588.280409041981</v>
          </cell>
          <cell r="K16">
            <v>-44622.928359999998</v>
          </cell>
          <cell r="L16" t="str">
            <v>37207952</v>
          </cell>
          <cell r="M16">
            <v>-29580.639999999999</v>
          </cell>
          <cell r="N16">
            <v>-4955.3599999999997</v>
          </cell>
          <cell r="O16" t="str">
            <v>8011</v>
          </cell>
          <cell r="P16" t="str">
            <v>8011</v>
          </cell>
          <cell r="Q16">
            <v>37813</v>
          </cell>
          <cell r="R16">
            <v>0</v>
          </cell>
          <cell r="S16" t="str">
            <v>QST30G1            Genset</v>
          </cell>
          <cell r="T16" t="str">
            <v>1011</v>
          </cell>
          <cell r="U16" t="str">
            <v>1221281</v>
          </cell>
          <cell r="V16">
            <v>1</v>
          </cell>
          <cell r="W16" t="str">
            <v>1</v>
          </cell>
          <cell r="X16" t="str">
            <v>650</v>
          </cell>
          <cell r="Y16" t="str">
            <v>Commercial</v>
          </cell>
          <cell r="Z16" t="str">
            <v>Sales - West Europe</v>
          </cell>
          <cell r="AA16" t="str">
            <v>Large</v>
          </cell>
          <cell r="AB16">
            <v>-36588.280409041981</v>
          </cell>
          <cell r="AC16" t="str">
            <v xml:space="preserve">  23471</v>
          </cell>
          <cell r="AD16" t="str">
            <v>CANCEL INVOICE 24190</v>
          </cell>
          <cell r="AE16">
            <v>-39865.288360000006</v>
          </cell>
          <cell r="AF16">
            <v>-663.3</v>
          </cell>
          <cell r="AG16">
            <v>-4094.34</v>
          </cell>
          <cell r="AH16">
            <v>0</v>
          </cell>
          <cell r="AI16">
            <v>0</v>
          </cell>
          <cell r="AJ16" t="str">
            <v>EUR</v>
          </cell>
          <cell r="AK16">
            <v>0</v>
          </cell>
          <cell r="AL16" t="str">
            <v>DFHA33559</v>
          </cell>
          <cell r="AM16" t="str">
            <v>580DFHA STANDARD GENSET FAMILY</v>
          </cell>
        </row>
        <row r="17">
          <cell r="A17" t="str">
            <v>DEC04</v>
          </cell>
          <cell r="B17" t="str">
            <v>CENT</v>
          </cell>
          <cell r="C17" t="str">
            <v>United Kingdom</v>
          </cell>
          <cell r="D17" t="str">
            <v>UK</v>
          </cell>
          <cell r="E17" t="str">
            <v>BASE</v>
          </cell>
          <cell r="F17" t="str">
            <v>Cummins Diesel UK</v>
          </cell>
          <cell r="G17" t="str">
            <v>024964</v>
          </cell>
          <cell r="H17" t="str">
            <v>QST30</v>
          </cell>
          <cell r="I17">
            <v>1</v>
          </cell>
          <cell r="J17">
            <v>39674.534445640471</v>
          </cell>
          <cell r="K17">
            <v>45938.482875879999</v>
          </cell>
          <cell r="L17" t="str">
            <v>37207952</v>
          </cell>
          <cell r="M17">
            <v>29580.639999999999</v>
          </cell>
          <cell r="N17">
            <v>4955.3599999999997</v>
          </cell>
          <cell r="O17" t="str">
            <v>8011</v>
          </cell>
          <cell r="P17" t="str">
            <v>8011</v>
          </cell>
          <cell r="Q17">
            <v>37813</v>
          </cell>
          <cell r="R17">
            <v>0</v>
          </cell>
          <cell r="S17" t="str">
            <v>QST30G1            Genset</v>
          </cell>
          <cell r="T17" t="str">
            <v>1011</v>
          </cell>
          <cell r="U17" t="str">
            <v>1221281</v>
          </cell>
          <cell r="V17">
            <v>1</v>
          </cell>
          <cell r="W17" t="str">
            <v>1</v>
          </cell>
          <cell r="X17" t="str">
            <v>650</v>
          </cell>
          <cell r="Y17" t="str">
            <v>Commercial</v>
          </cell>
          <cell r="Z17" t="str">
            <v>Sales - West Europe</v>
          </cell>
          <cell r="AA17" t="str">
            <v>Large</v>
          </cell>
          <cell r="AB17">
            <v>39674.534445640471</v>
          </cell>
          <cell r="AC17" t="str">
            <v xml:space="preserve">  43441</v>
          </cell>
          <cell r="AD17" t="str">
            <v>713</v>
          </cell>
          <cell r="AE17">
            <v>39865.288360000006</v>
          </cell>
          <cell r="AF17">
            <v>663.3</v>
          </cell>
          <cell r="AG17">
            <v>4094.34</v>
          </cell>
          <cell r="AH17">
            <v>398.6528836</v>
          </cell>
          <cell r="AI17">
            <v>518.24874867999995</v>
          </cell>
          <cell r="AJ17" t="str">
            <v>EUR</v>
          </cell>
          <cell r="AK17">
            <v>398.6528836</v>
          </cell>
          <cell r="AL17" t="str">
            <v>DFHA33559</v>
          </cell>
          <cell r="AM17" t="str">
            <v>580DFHA STANDARD GENSET FAMILY</v>
          </cell>
        </row>
        <row r="18">
          <cell r="A18" t="str">
            <v>DEC04</v>
          </cell>
          <cell r="B18" t="str">
            <v>CENT</v>
          </cell>
          <cell r="C18" t="str">
            <v>United Kingdom</v>
          </cell>
          <cell r="D18" t="str">
            <v>UK</v>
          </cell>
          <cell r="E18" t="str">
            <v>BASE</v>
          </cell>
          <cell r="F18" t="str">
            <v>Cummins Diesel UK</v>
          </cell>
          <cell r="G18" t="str">
            <v>024615</v>
          </cell>
          <cell r="H18" t="str">
            <v>B3.3</v>
          </cell>
          <cell r="I18">
            <v>1</v>
          </cell>
          <cell r="J18">
            <v>4289.9488697524221</v>
          </cell>
          <cell r="K18">
            <v>5212.6864830200002</v>
          </cell>
          <cell r="L18" t="str">
            <v>68019274</v>
          </cell>
          <cell r="M18">
            <v>1576</v>
          </cell>
          <cell r="N18">
            <v>451</v>
          </cell>
          <cell r="O18" t="str">
            <v>6001</v>
          </cell>
          <cell r="P18" t="str">
            <v>6001</v>
          </cell>
          <cell r="Q18">
            <v>38125</v>
          </cell>
          <cell r="R18">
            <v>0</v>
          </cell>
          <cell r="S18" t="str">
            <v>B3.3G1             Genset</v>
          </cell>
          <cell r="T18" t="str">
            <v>1011</v>
          </cell>
          <cell r="U18" t="str">
            <v>1221281</v>
          </cell>
          <cell r="V18">
            <v>1</v>
          </cell>
          <cell r="W18" t="str">
            <v>1</v>
          </cell>
          <cell r="X18" t="str">
            <v>650</v>
          </cell>
          <cell r="Y18" t="str">
            <v>Commercial</v>
          </cell>
          <cell r="Z18" t="str">
            <v>Sales - West Europe</v>
          </cell>
          <cell r="AA18" t="str">
            <v>Small</v>
          </cell>
          <cell r="AB18">
            <v>4289.9488697524221</v>
          </cell>
          <cell r="AC18" t="str">
            <v xml:space="preserve">  33098</v>
          </cell>
          <cell r="AD18" t="str">
            <v>C00750</v>
          </cell>
          <cell r="AE18">
            <v>4271.8649400000004</v>
          </cell>
          <cell r="AF18">
            <v>264.60000000000002</v>
          </cell>
          <cell r="AG18">
            <v>535.25</v>
          </cell>
          <cell r="AH18">
            <v>42.718649399999997</v>
          </cell>
          <cell r="AI18">
            <v>55.534244219999998</v>
          </cell>
          <cell r="AJ18" t="str">
            <v>EUR</v>
          </cell>
          <cell r="AK18">
            <v>42.718649399999997</v>
          </cell>
          <cell r="AL18" t="str">
            <v>C22D5E32865</v>
          </cell>
          <cell r="AM18" t="str">
            <v>C22D5 ENCL BETA GENSET</v>
          </cell>
        </row>
        <row r="19">
          <cell r="A19" t="str">
            <v>DEC04</v>
          </cell>
          <cell r="B19" t="str">
            <v>CENT</v>
          </cell>
          <cell r="C19" t="str">
            <v>United Kingdom</v>
          </cell>
          <cell r="D19" t="str">
            <v>UK</v>
          </cell>
          <cell r="E19" t="str">
            <v>BASE</v>
          </cell>
          <cell r="F19" t="str">
            <v>Cummins Diesel UK</v>
          </cell>
          <cell r="G19" t="str">
            <v>024739</v>
          </cell>
          <cell r="H19" t="str">
            <v>QSK60</v>
          </cell>
          <cell r="I19">
            <v>1</v>
          </cell>
          <cell r="J19">
            <v>150580.34176533908</v>
          </cell>
          <cell r="K19">
            <v>139964.6717596215</v>
          </cell>
          <cell r="L19" t="str">
            <v>33158033</v>
          </cell>
          <cell r="M19">
            <v>75942.73</v>
          </cell>
          <cell r="N19">
            <v>33297</v>
          </cell>
          <cell r="O19" t="str">
            <v>8053</v>
          </cell>
          <cell r="P19" t="str">
            <v>8053</v>
          </cell>
          <cell r="Q19">
            <v>38299</v>
          </cell>
          <cell r="R19">
            <v>0</v>
          </cell>
          <cell r="S19" t="str">
            <v>QSK60G4            Genset</v>
          </cell>
          <cell r="T19" t="str">
            <v>1011</v>
          </cell>
          <cell r="U19" t="str">
            <v>1221281</v>
          </cell>
          <cell r="V19">
            <v>1</v>
          </cell>
          <cell r="W19" t="str">
            <v>1</v>
          </cell>
          <cell r="X19" t="str">
            <v>650</v>
          </cell>
          <cell r="Y19" t="str">
            <v>Commercial</v>
          </cell>
          <cell r="Z19" t="str">
            <v>Sales - West Europe</v>
          </cell>
          <cell r="AA19" t="str">
            <v>Large</v>
          </cell>
          <cell r="AB19">
            <v>150580.34176533908</v>
          </cell>
          <cell r="AC19" t="str">
            <v xml:space="preserve">  35874</v>
          </cell>
          <cell r="AD19" t="str">
            <v>C00703</v>
          </cell>
          <cell r="AE19">
            <v>125962.89618549999</v>
          </cell>
          <cell r="AF19">
            <v>1100</v>
          </cell>
          <cell r="AG19">
            <v>8745</v>
          </cell>
          <cell r="AH19">
            <v>1259.6289618549999</v>
          </cell>
          <cell r="AI19">
            <v>1637.5176504115</v>
          </cell>
          <cell r="AJ19" t="str">
            <v>EUR</v>
          </cell>
          <cell r="AK19">
            <v>1259.6289618549999</v>
          </cell>
          <cell r="AL19" t="str">
            <v>DQKDPN35874</v>
          </cell>
          <cell r="AM19" t="str">
            <v>1600DQKD-5-PCC2-OPN-WH-QA-G-CG</v>
          </cell>
        </row>
        <row r="20">
          <cell r="A20" t="str">
            <v>DEC04</v>
          </cell>
          <cell r="B20" t="str">
            <v>CENT</v>
          </cell>
          <cell r="C20" t="str">
            <v>United Kingdom</v>
          </cell>
          <cell r="D20" t="str">
            <v>UK</v>
          </cell>
          <cell r="E20" t="str">
            <v>BASE</v>
          </cell>
          <cell r="F20" t="str">
            <v>Cummins Diesel UK</v>
          </cell>
          <cell r="G20" t="str">
            <v>024739</v>
          </cell>
          <cell r="H20" t="str">
            <v>QSK60</v>
          </cell>
          <cell r="I20">
            <v>1</v>
          </cell>
          <cell r="J20">
            <v>150580.34176533908</v>
          </cell>
          <cell r="K20">
            <v>139964.6717596215</v>
          </cell>
          <cell r="L20" t="str">
            <v>33157697</v>
          </cell>
          <cell r="M20">
            <v>75942.73</v>
          </cell>
          <cell r="N20">
            <v>33297</v>
          </cell>
          <cell r="O20" t="str">
            <v>8053</v>
          </cell>
          <cell r="P20" t="str">
            <v>8053</v>
          </cell>
          <cell r="Q20">
            <v>38260</v>
          </cell>
          <cell r="R20">
            <v>0</v>
          </cell>
          <cell r="S20" t="str">
            <v>QSK60G4            Genset</v>
          </cell>
          <cell r="T20" t="str">
            <v>1011</v>
          </cell>
          <cell r="U20" t="str">
            <v>1221281</v>
          </cell>
          <cell r="V20">
            <v>1</v>
          </cell>
          <cell r="W20" t="str">
            <v>1</v>
          </cell>
          <cell r="X20" t="str">
            <v>650</v>
          </cell>
          <cell r="Y20" t="str">
            <v>Commercial</v>
          </cell>
          <cell r="Z20" t="str">
            <v>Sales - West Europe</v>
          </cell>
          <cell r="AA20" t="str">
            <v>Large</v>
          </cell>
          <cell r="AB20">
            <v>150580.34176533908</v>
          </cell>
          <cell r="AC20" t="str">
            <v xml:space="preserve">  35874</v>
          </cell>
          <cell r="AD20" t="str">
            <v>C00703</v>
          </cell>
          <cell r="AE20">
            <v>125962.89618549999</v>
          </cell>
          <cell r="AF20">
            <v>1100</v>
          </cell>
          <cell r="AG20">
            <v>8745</v>
          </cell>
          <cell r="AH20">
            <v>1259.6289618549999</v>
          </cell>
          <cell r="AI20">
            <v>1637.5176504115</v>
          </cell>
          <cell r="AJ20" t="str">
            <v>EUR</v>
          </cell>
          <cell r="AK20">
            <v>1259.6289618549999</v>
          </cell>
          <cell r="AL20" t="str">
            <v>DQKDPN35874</v>
          </cell>
          <cell r="AM20" t="str">
            <v>1600DQKD-5-PCC2-OPN-WH-QA-G-CG</v>
          </cell>
        </row>
        <row r="21">
          <cell r="A21" t="str">
            <v>DEC04</v>
          </cell>
          <cell r="B21" t="str">
            <v>CENT</v>
          </cell>
          <cell r="C21" t="str">
            <v>United Kingdom</v>
          </cell>
          <cell r="D21" t="str">
            <v>UK</v>
          </cell>
          <cell r="E21" t="str">
            <v>BASE</v>
          </cell>
          <cell r="F21" t="str">
            <v>Cummins Diesel UK</v>
          </cell>
          <cell r="G21" t="str">
            <v>024739</v>
          </cell>
          <cell r="H21" t="str">
            <v>QSK60</v>
          </cell>
          <cell r="I21">
            <v>1</v>
          </cell>
          <cell r="J21">
            <v>150580.34176533908</v>
          </cell>
          <cell r="K21">
            <v>139964.6717596215</v>
          </cell>
          <cell r="L21" t="str">
            <v>33157694</v>
          </cell>
          <cell r="M21">
            <v>75942.73</v>
          </cell>
          <cell r="N21">
            <v>33297</v>
          </cell>
          <cell r="O21" t="str">
            <v>8053</v>
          </cell>
          <cell r="P21" t="str">
            <v>8053</v>
          </cell>
          <cell r="Q21">
            <v>38266</v>
          </cell>
          <cell r="R21">
            <v>0</v>
          </cell>
          <cell r="S21" t="str">
            <v>QSK60G4            Genset</v>
          </cell>
          <cell r="T21" t="str">
            <v>1011</v>
          </cell>
          <cell r="U21" t="str">
            <v>1221281</v>
          </cell>
          <cell r="V21">
            <v>1</v>
          </cell>
          <cell r="W21" t="str">
            <v>1</v>
          </cell>
          <cell r="X21" t="str">
            <v>650</v>
          </cell>
          <cell r="Y21" t="str">
            <v>Commercial</v>
          </cell>
          <cell r="Z21" t="str">
            <v>Sales - West Europe</v>
          </cell>
          <cell r="AA21" t="str">
            <v>Large</v>
          </cell>
          <cell r="AB21">
            <v>150580.34176533908</v>
          </cell>
          <cell r="AC21" t="str">
            <v xml:space="preserve">  35874</v>
          </cell>
          <cell r="AD21" t="str">
            <v>C00703</v>
          </cell>
          <cell r="AE21">
            <v>125962.89618549999</v>
          </cell>
          <cell r="AF21">
            <v>1100</v>
          </cell>
          <cell r="AG21">
            <v>8745</v>
          </cell>
          <cell r="AH21">
            <v>1259.6289618549999</v>
          </cell>
          <cell r="AI21">
            <v>1637.5176504115</v>
          </cell>
          <cell r="AJ21" t="str">
            <v>EUR</v>
          </cell>
          <cell r="AK21">
            <v>1259.6289618549999</v>
          </cell>
          <cell r="AL21" t="str">
            <v>DQKDPN35874</v>
          </cell>
          <cell r="AM21" t="str">
            <v>1600DQKD-5-PCC2-OPN-WH-QA-G-CG</v>
          </cell>
        </row>
        <row r="22">
          <cell r="A22" t="str">
            <v>DEC04</v>
          </cell>
          <cell r="B22" t="str">
            <v>CENT</v>
          </cell>
          <cell r="C22" t="str">
            <v>United Kingdom</v>
          </cell>
          <cell r="D22" t="str">
            <v>UK</v>
          </cell>
          <cell r="E22" t="str">
            <v>BASE</v>
          </cell>
          <cell r="F22" t="str">
            <v>Cummins Diesel UK</v>
          </cell>
          <cell r="G22" t="str">
            <v>024693</v>
          </cell>
          <cell r="H22" t="str">
            <v>B3.3</v>
          </cell>
          <cell r="I22">
            <v>1</v>
          </cell>
          <cell r="J22">
            <v>4844.7497308934335</v>
          </cell>
          <cell r="K22">
            <v>4893.9073113300001</v>
          </cell>
          <cell r="L22" t="str">
            <v>68024913</v>
          </cell>
          <cell r="M22">
            <v>1698</v>
          </cell>
          <cell r="N22">
            <v>755.86</v>
          </cell>
          <cell r="O22" t="str">
            <v>6002</v>
          </cell>
          <cell r="P22" t="str">
            <v>6002</v>
          </cell>
          <cell r="Q22">
            <v>38267</v>
          </cell>
          <cell r="R22">
            <v>0</v>
          </cell>
          <cell r="S22" t="str">
            <v>B3.3G2             Genset</v>
          </cell>
          <cell r="T22" t="str">
            <v>1011</v>
          </cell>
          <cell r="U22" t="str">
            <v>1221281</v>
          </cell>
          <cell r="V22">
            <v>1</v>
          </cell>
          <cell r="W22" t="str">
            <v>1</v>
          </cell>
          <cell r="X22" t="str">
            <v>650</v>
          </cell>
          <cell r="Y22" t="str">
            <v>Commercial</v>
          </cell>
          <cell r="Z22" t="str">
            <v>Sales - West Europe</v>
          </cell>
          <cell r="AA22" t="str">
            <v>Small</v>
          </cell>
          <cell r="AB22">
            <v>4844.7497308934335</v>
          </cell>
          <cell r="AC22" t="str">
            <v xml:space="preserve">  41809</v>
          </cell>
          <cell r="AD22" t="str">
            <v>722</v>
          </cell>
          <cell r="AE22">
            <v>4348.7970100000002</v>
          </cell>
          <cell r="AF22">
            <v>140</v>
          </cell>
          <cell r="AG22">
            <v>261.60000000000002</v>
          </cell>
          <cell r="AH22">
            <v>43.487970099999998</v>
          </cell>
          <cell r="AI22">
            <v>56.534361130000001</v>
          </cell>
          <cell r="AJ22" t="str">
            <v>EUR</v>
          </cell>
          <cell r="AK22">
            <v>43.487970099999998</v>
          </cell>
          <cell r="AL22" t="str">
            <v>C55D5S41809</v>
          </cell>
          <cell r="AM22" t="str">
            <v>C55D5 STANDARD ENCLOSED GENSET</v>
          </cell>
        </row>
        <row r="23">
          <cell r="A23" t="str">
            <v>DEC04</v>
          </cell>
          <cell r="B23" t="str">
            <v>CENT</v>
          </cell>
          <cell r="C23" t="str">
            <v>United Kingdom</v>
          </cell>
          <cell r="D23" t="str">
            <v>UK</v>
          </cell>
          <cell r="E23" t="str">
            <v>BASE</v>
          </cell>
          <cell r="F23" t="str">
            <v>Cummins Diesel UK</v>
          </cell>
          <cell r="G23" t="str">
            <v>024693</v>
          </cell>
          <cell r="H23" t="str">
            <v>B3.3</v>
          </cell>
          <cell r="I23">
            <v>1</v>
          </cell>
          <cell r="J23">
            <v>4844.7497308934335</v>
          </cell>
          <cell r="K23">
            <v>4893.9073113300001</v>
          </cell>
          <cell r="L23" t="str">
            <v>68024896</v>
          </cell>
          <cell r="M23">
            <v>1698</v>
          </cell>
          <cell r="N23">
            <v>755.86</v>
          </cell>
          <cell r="O23" t="str">
            <v>6002</v>
          </cell>
          <cell r="P23" t="str">
            <v>6002</v>
          </cell>
          <cell r="Q23">
            <v>38267</v>
          </cell>
          <cell r="R23">
            <v>0</v>
          </cell>
          <cell r="S23" t="str">
            <v>B3.3G2             Genset</v>
          </cell>
          <cell r="T23" t="str">
            <v>1011</v>
          </cell>
          <cell r="U23" t="str">
            <v>1221281</v>
          </cell>
          <cell r="V23">
            <v>1</v>
          </cell>
          <cell r="W23" t="str">
            <v>1</v>
          </cell>
          <cell r="X23" t="str">
            <v>650</v>
          </cell>
          <cell r="Y23" t="str">
            <v>Commercial</v>
          </cell>
          <cell r="Z23" t="str">
            <v>Sales - West Europe</v>
          </cell>
          <cell r="AA23" t="str">
            <v>Small</v>
          </cell>
          <cell r="AB23">
            <v>4844.7497308934335</v>
          </cell>
          <cell r="AC23" t="str">
            <v xml:space="preserve">  41809</v>
          </cell>
          <cell r="AD23" t="str">
            <v>722</v>
          </cell>
          <cell r="AE23">
            <v>4348.7970100000002</v>
          </cell>
          <cell r="AF23">
            <v>140</v>
          </cell>
          <cell r="AG23">
            <v>261.60000000000002</v>
          </cell>
          <cell r="AH23">
            <v>43.487970099999998</v>
          </cell>
          <cell r="AI23">
            <v>56.534361130000001</v>
          </cell>
          <cell r="AJ23" t="str">
            <v>EUR</v>
          </cell>
          <cell r="AK23">
            <v>43.487970099999998</v>
          </cell>
          <cell r="AL23" t="str">
            <v>C55D5S41809</v>
          </cell>
          <cell r="AM23" t="str">
            <v>C55D5 STANDARD ENCLOSED GENSET</v>
          </cell>
        </row>
        <row r="24">
          <cell r="A24" t="str">
            <v>DEC04</v>
          </cell>
          <cell r="B24" t="str">
            <v>CENT</v>
          </cell>
          <cell r="C24" t="str">
            <v>United Kingdom</v>
          </cell>
          <cell r="D24" t="str">
            <v>UK</v>
          </cell>
          <cell r="E24" t="str">
            <v>BASE</v>
          </cell>
          <cell r="F24" t="str">
            <v>Cummins Diesel UK</v>
          </cell>
          <cell r="G24" t="str">
            <v>024692</v>
          </cell>
          <cell r="H24" t="str">
            <v>B3.3</v>
          </cell>
          <cell r="I24">
            <v>1</v>
          </cell>
          <cell r="J24">
            <v>4143.5818083961249</v>
          </cell>
          <cell r="K24">
            <v>4514.3203003400004</v>
          </cell>
          <cell r="L24" t="str">
            <v>68024868</v>
          </cell>
          <cell r="M24">
            <v>1576</v>
          </cell>
          <cell r="N24">
            <v>574</v>
          </cell>
          <cell r="O24" t="str">
            <v>6001</v>
          </cell>
          <cell r="P24" t="str">
            <v>6001</v>
          </cell>
          <cell r="Q24">
            <v>38278</v>
          </cell>
          <cell r="R24">
            <v>0</v>
          </cell>
          <cell r="S24" t="str">
            <v>B3.3G1             Genset</v>
          </cell>
          <cell r="T24" t="str">
            <v>1011</v>
          </cell>
          <cell r="U24" t="str">
            <v>1221281</v>
          </cell>
          <cell r="V24">
            <v>1</v>
          </cell>
          <cell r="W24" t="str">
            <v>1</v>
          </cell>
          <cell r="X24" t="str">
            <v>650</v>
          </cell>
          <cell r="Y24" t="str">
            <v>Commercial</v>
          </cell>
          <cell r="Z24" t="str">
            <v>Sales - West Europe</v>
          </cell>
          <cell r="AA24" t="str">
            <v>Small</v>
          </cell>
          <cell r="AB24">
            <v>4143.5818083961249</v>
          </cell>
          <cell r="AC24" t="str">
            <v xml:space="preserve">  41806</v>
          </cell>
          <cell r="AD24" t="str">
            <v>722</v>
          </cell>
          <cell r="AE24">
            <v>3583.7369800000001</v>
          </cell>
          <cell r="AF24">
            <v>309.12</v>
          </cell>
          <cell r="AG24">
            <v>503.2</v>
          </cell>
          <cell r="AH24">
            <v>35.837369799999998</v>
          </cell>
          <cell r="AI24">
            <v>46.588580739999998</v>
          </cell>
          <cell r="AJ24" t="str">
            <v>EUR</v>
          </cell>
          <cell r="AK24">
            <v>35.837369799999998</v>
          </cell>
          <cell r="AL24" t="str">
            <v>C33D5S41806</v>
          </cell>
          <cell r="AM24" t="str">
            <v>C33D5 STANDARD ENCLOSED GENSET</v>
          </cell>
        </row>
        <row r="25">
          <cell r="A25" t="str">
            <v>DEC04</v>
          </cell>
          <cell r="B25" t="str">
            <v>CENT</v>
          </cell>
          <cell r="C25" t="str">
            <v>United Kingdom</v>
          </cell>
          <cell r="D25" t="str">
            <v>UK</v>
          </cell>
          <cell r="E25" t="str">
            <v>BASE</v>
          </cell>
          <cell r="F25" t="str">
            <v>Cummins Diesel UK</v>
          </cell>
          <cell r="G25" t="str">
            <v>024690</v>
          </cell>
          <cell r="H25" t="str">
            <v>B3.3</v>
          </cell>
          <cell r="I25">
            <v>1</v>
          </cell>
          <cell r="J25">
            <v>4226.5231431646935</v>
          </cell>
          <cell r="K25">
            <v>4410.8033806699996</v>
          </cell>
          <cell r="L25" t="str">
            <v>68024862</v>
          </cell>
          <cell r="M25">
            <v>1576</v>
          </cell>
          <cell r="N25">
            <v>473.79</v>
          </cell>
          <cell r="O25" t="str">
            <v>6001</v>
          </cell>
          <cell r="P25" t="str">
            <v>6001</v>
          </cell>
          <cell r="Q25">
            <v>38285</v>
          </cell>
          <cell r="R25">
            <v>0</v>
          </cell>
          <cell r="S25" t="str">
            <v>B3.3G1             Genset</v>
          </cell>
          <cell r="T25" t="str">
            <v>1011</v>
          </cell>
          <cell r="U25" t="str">
            <v>1221281</v>
          </cell>
          <cell r="V25">
            <v>1</v>
          </cell>
          <cell r="W25" t="str">
            <v>1</v>
          </cell>
          <cell r="X25" t="str">
            <v>650</v>
          </cell>
          <cell r="Y25" t="str">
            <v>Commercial</v>
          </cell>
          <cell r="Z25" t="str">
            <v>Sales - West Europe</v>
          </cell>
          <cell r="AA25" t="str">
            <v>Small</v>
          </cell>
          <cell r="AB25">
            <v>4226.5231431646935</v>
          </cell>
          <cell r="AC25" t="str">
            <v xml:space="preserve">  41805</v>
          </cell>
          <cell r="AD25" t="str">
            <v>722</v>
          </cell>
          <cell r="AE25">
            <v>3483.5269899999998</v>
          </cell>
          <cell r="AF25">
            <v>309.12</v>
          </cell>
          <cell r="AG25">
            <v>503.2</v>
          </cell>
          <cell r="AH25">
            <v>34.8352699</v>
          </cell>
          <cell r="AI25">
            <v>45.285850869999997</v>
          </cell>
          <cell r="AJ25" t="str">
            <v>EUR</v>
          </cell>
          <cell r="AK25">
            <v>34.8352699</v>
          </cell>
          <cell r="AL25" t="str">
            <v>C38D5S41805</v>
          </cell>
          <cell r="AM25" t="str">
            <v>C38D5 STANDARD ENCLOSED GENSET</v>
          </cell>
        </row>
        <row r="26">
          <cell r="A26" t="str">
            <v>DEC04</v>
          </cell>
          <cell r="B26" t="str">
            <v>CENT</v>
          </cell>
          <cell r="C26" t="str">
            <v>United Kingdom</v>
          </cell>
          <cell r="D26" t="str">
            <v>UK</v>
          </cell>
          <cell r="E26" t="str">
            <v>BASE</v>
          </cell>
          <cell r="F26" t="str">
            <v>Cummins Diesel UK</v>
          </cell>
          <cell r="G26" t="str">
            <v>024692</v>
          </cell>
          <cell r="H26" t="str">
            <v>B3.3</v>
          </cell>
          <cell r="I26">
            <v>1</v>
          </cell>
          <cell r="J26">
            <v>4143.5818083961249</v>
          </cell>
          <cell r="K26">
            <v>4514.3203003400004</v>
          </cell>
          <cell r="L26" t="str">
            <v>68024865</v>
          </cell>
          <cell r="M26">
            <v>1576</v>
          </cell>
          <cell r="N26">
            <v>574</v>
          </cell>
          <cell r="O26" t="str">
            <v>6001</v>
          </cell>
          <cell r="P26" t="str">
            <v>6001</v>
          </cell>
          <cell r="Q26">
            <v>38278</v>
          </cell>
          <cell r="R26">
            <v>0</v>
          </cell>
          <cell r="S26" t="str">
            <v>B3.3G1             Genset</v>
          </cell>
          <cell r="T26" t="str">
            <v>1011</v>
          </cell>
          <cell r="U26" t="str">
            <v>1221281</v>
          </cell>
          <cell r="V26">
            <v>1</v>
          </cell>
          <cell r="W26" t="str">
            <v>1</v>
          </cell>
          <cell r="X26" t="str">
            <v>650</v>
          </cell>
          <cell r="Y26" t="str">
            <v>Commercial</v>
          </cell>
          <cell r="Z26" t="str">
            <v>Sales - West Europe</v>
          </cell>
          <cell r="AA26" t="str">
            <v>Small</v>
          </cell>
          <cell r="AB26">
            <v>4143.5818083961249</v>
          </cell>
          <cell r="AC26" t="str">
            <v xml:space="preserve">  41806</v>
          </cell>
          <cell r="AD26" t="str">
            <v>722</v>
          </cell>
          <cell r="AE26">
            <v>3583.7369800000001</v>
          </cell>
          <cell r="AF26">
            <v>309.12</v>
          </cell>
          <cell r="AG26">
            <v>503.2</v>
          </cell>
          <cell r="AH26">
            <v>35.837369799999998</v>
          </cell>
          <cell r="AI26">
            <v>46.588580739999998</v>
          </cell>
          <cell r="AJ26" t="str">
            <v>EUR</v>
          </cell>
          <cell r="AK26">
            <v>35.837369799999998</v>
          </cell>
          <cell r="AL26" t="str">
            <v>C33D5S41806</v>
          </cell>
          <cell r="AM26" t="str">
            <v>C33D5 STANDARD ENCLOSED GENSET</v>
          </cell>
        </row>
        <row r="27">
          <cell r="A27" t="str">
            <v>DEC04</v>
          </cell>
          <cell r="B27" t="str">
            <v>CENT</v>
          </cell>
          <cell r="C27" t="str">
            <v>United Kingdom</v>
          </cell>
          <cell r="D27" t="str">
            <v>UK</v>
          </cell>
          <cell r="E27" t="str">
            <v>BASE</v>
          </cell>
          <cell r="F27" t="str">
            <v>Cummins Diesel UK</v>
          </cell>
          <cell r="G27" t="str">
            <v>024689</v>
          </cell>
          <cell r="H27" t="str">
            <v>6B</v>
          </cell>
          <cell r="I27">
            <v>1</v>
          </cell>
          <cell r="J27">
            <v>8916.5419806243262</v>
          </cell>
          <cell r="K27">
            <v>8936.6507836740002</v>
          </cell>
          <cell r="L27" t="str">
            <v>21614621</v>
          </cell>
          <cell r="M27">
            <v>3848.82</v>
          </cell>
          <cell r="N27">
            <v>1000.69</v>
          </cell>
          <cell r="O27" t="str">
            <v>6028</v>
          </cell>
          <cell r="P27" t="str">
            <v>6028</v>
          </cell>
          <cell r="Q27">
            <v>38218</v>
          </cell>
          <cell r="R27">
            <v>0</v>
          </cell>
          <cell r="S27" t="str">
            <v>6BTA5.9G2-I        Genset</v>
          </cell>
          <cell r="T27" t="str">
            <v>1011</v>
          </cell>
          <cell r="U27" t="str">
            <v>1221281</v>
          </cell>
          <cell r="V27">
            <v>1</v>
          </cell>
          <cell r="W27" t="str">
            <v>1</v>
          </cell>
          <cell r="X27" t="str">
            <v>650</v>
          </cell>
          <cell r="Y27" t="str">
            <v>Commercial</v>
          </cell>
          <cell r="Z27" t="str">
            <v>Sales - West Europe</v>
          </cell>
          <cell r="AA27" t="str">
            <v>Small</v>
          </cell>
          <cell r="AB27">
            <v>8916.5419806243262</v>
          </cell>
          <cell r="AC27" t="str">
            <v xml:space="preserve">  37497</v>
          </cell>
          <cell r="AD27" t="str">
            <v>751</v>
          </cell>
          <cell r="AE27">
            <v>7666.2123980000006</v>
          </cell>
          <cell r="AF27">
            <v>370.19374326000002</v>
          </cell>
          <cell r="AG27">
            <v>647.25963328</v>
          </cell>
          <cell r="AH27">
            <v>76.662123980000004</v>
          </cell>
          <cell r="AI27">
            <v>99.660761174000001</v>
          </cell>
          <cell r="AJ27" t="str">
            <v>EUR</v>
          </cell>
          <cell r="AK27">
            <v>76.662123980000004</v>
          </cell>
          <cell r="AL27" t="str">
            <v>C150D5S37497</v>
          </cell>
          <cell r="AM27" t="str">
            <v>C150D5 STANDARD ENCLOSED GENSE</v>
          </cell>
        </row>
        <row r="28">
          <cell r="A28" t="str">
            <v>DEC04</v>
          </cell>
          <cell r="B28" t="str">
            <v>CENT</v>
          </cell>
          <cell r="C28" t="str">
            <v>United Kingdom</v>
          </cell>
          <cell r="D28" t="str">
            <v>UK</v>
          </cell>
          <cell r="E28" t="str">
            <v>BASE</v>
          </cell>
          <cell r="F28" t="str">
            <v>Cummins Diesel UK</v>
          </cell>
          <cell r="G28" t="str">
            <v>024688</v>
          </cell>
          <cell r="H28" t="str">
            <v>B3.3</v>
          </cell>
          <cell r="I28">
            <v>1</v>
          </cell>
          <cell r="J28">
            <v>3899.6367061356295</v>
          </cell>
          <cell r="K28">
            <v>4377.5866206700002</v>
          </cell>
          <cell r="L28" t="str">
            <v>68017925</v>
          </cell>
          <cell r="M28">
            <v>1576</v>
          </cell>
          <cell r="N28">
            <v>451</v>
          </cell>
          <cell r="O28" t="str">
            <v>6001</v>
          </cell>
          <cell r="P28" t="str">
            <v>6001</v>
          </cell>
          <cell r="Q28">
            <v>38133</v>
          </cell>
          <cell r="R28">
            <v>0</v>
          </cell>
          <cell r="S28" t="str">
            <v>B3.3G1             Genset</v>
          </cell>
          <cell r="T28" t="str">
            <v>1011</v>
          </cell>
          <cell r="U28" t="str">
            <v>1221281</v>
          </cell>
          <cell r="V28">
            <v>1</v>
          </cell>
          <cell r="W28" t="str">
            <v>1</v>
          </cell>
          <cell r="X28" t="str">
            <v>650</v>
          </cell>
          <cell r="Y28" t="str">
            <v>Commercial</v>
          </cell>
          <cell r="Z28" t="str">
            <v>Sales - West Europe</v>
          </cell>
          <cell r="AA28" t="str">
            <v>Small</v>
          </cell>
          <cell r="AB28">
            <v>3899.6367061356295</v>
          </cell>
          <cell r="AC28" t="str">
            <v xml:space="preserve">  35904</v>
          </cell>
          <cell r="AD28" t="str">
            <v>751</v>
          </cell>
          <cell r="AE28">
            <v>3451.80699</v>
          </cell>
          <cell r="AF28">
            <v>309.14</v>
          </cell>
          <cell r="AG28">
            <v>502.73</v>
          </cell>
          <cell r="AH28">
            <v>34.5180699</v>
          </cell>
          <cell r="AI28">
            <v>44.873490869999998</v>
          </cell>
          <cell r="AJ28" t="str">
            <v>EUR</v>
          </cell>
          <cell r="AK28">
            <v>34.5180699</v>
          </cell>
          <cell r="AL28" t="str">
            <v>C22-S5D</v>
          </cell>
          <cell r="AM28" t="str">
            <v>C22 D5 STD ENCLOSED STOCK SET</v>
          </cell>
        </row>
        <row r="29">
          <cell r="A29" t="str">
            <v>DEC04</v>
          </cell>
          <cell r="B29" t="str">
            <v>CENT</v>
          </cell>
          <cell r="C29" t="str">
            <v>United Kingdom</v>
          </cell>
          <cell r="D29" t="str">
            <v>UK</v>
          </cell>
          <cell r="E29" t="str">
            <v>BASE</v>
          </cell>
          <cell r="F29" t="str">
            <v>Cummins Diesel UK</v>
          </cell>
          <cell r="G29" t="str">
            <v>024687</v>
          </cell>
          <cell r="H29" t="str">
            <v>4B</v>
          </cell>
          <cell r="I29">
            <v>1</v>
          </cell>
          <cell r="J29">
            <v>5579.3729817007534</v>
          </cell>
          <cell r="K29">
            <v>5518.3031585219996</v>
          </cell>
          <cell r="L29" t="str">
            <v>21607370</v>
          </cell>
          <cell r="M29">
            <v>1873.45</v>
          </cell>
          <cell r="N29">
            <v>578.62</v>
          </cell>
          <cell r="O29" t="str">
            <v>6017</v>
          </cell>
          <cell r="P29" t="str">
            <v>6017</v>
          </cell>
          <cell r="Q29">
            <v>38148</v>
          </cell>
          <cell r="R29">
            <v>0</v>
          </cell>
          <cell r="S29" t="str">
            <v>4BT3.9G4           Genset</v>
          </cell>
          <cell r="T29" t="str">
            <v>1011</v>
          </cell>
          <cell r="U29" t="str">
            <v>1221281</v>
          </cell>
          <cell r="V29">
            <v>1</v>
          </cell>
          <cell r="W29" t="str">
            <v>1</v>
          </cell>
          <cell r="X29" t="str">
            <v>650</v>
          </cell>
          <cell r="Y29" t="str">
            <v>Commercial</v>
          </cell>
          <cell r="Z29" t="str">
            <v>Sales - West Europe</v>
          </cell>
          <cell r="AA29" t="str">
            <v>Small</v>
          </cell>
          <cell r="AB29">
            <v>5579.3729817007534</v>
          </cell>
          <cell r="AC29" t="str">
            <v xml:space="preserve">  32345</v>
          </cell>
          <cell r="AD29" t="str">
            <v>751</v>
          </cell>
          <cell r="AE29">
            <v>4486.5239939999992</v>
          </cell>
          <cell r="AF29">
            <v>318.07277110000001</v>
          </cell>
          <cell r="AG29">
            <v>565.65110161999996</v>
          </cell>
          <cell r="AH29">
            <v>44.865239940000002</v>
          </cell>
          <cell r="AI29">
            <v>58.324811922000002</v>
          </cell>
          <cell r="AJ29" t="str">
            <v>EUR</v>
          </cell>
          <cell r="AK29">
            <v>44.865239940000002</v>
          </cell>
          <cell r="AL29" t="str">
            <v>C70D5S32345</v>
          </cell>
          <cell r="AM29" t="str">
            <v>C70D5 STANDARD ENCLOSED GENSET</v>
          </cell>
        </row>
        <row r="30">
          <cell r="A30" t="str">
            <v>DEC04</v>
          </cell>
          <cell r="B30" t="str">
            <v>CENT</v>
          </cell>
          <cell r="C30" t="str">
            <v>United Kingdom</v>
          </cell>
          <cell r="D30" t="str">
            <v>UK</v>
          </cell>
          <cell r="E30" t="str">
            <v>BASE</v>
          </cell>
          <cell r="F30" t="str">
            <v>Cummins Diesel UK</v>
          </cell>
          <cell r="G30" t="str">
            <v>024686</v>
          </cell>
          <cell r="H30" t="str">
            <v>4B</v>
          </cell>
          <cell r="I30">
            <v>1</v>
          </cell>
          <cell r="J30">
            <v>4600.1076426264799</v>
          </cell>
          <cell r="K30">
            <v>4826.0991246579997</v>
          </cell>
          <cell r="L30" t="str">
            <v>21592489</v>
          </cell>
          <cell r="M30">
            <v>2309.17</v>
          </cell>
          <cell r="N30">
            <v>578.62</v>
          </cell>
          <cell r="O30" t="str">
            <v>6015</v>
          </cell>
          <cell r="P30" t="str">
            <v>6015</v>
          </cell>
          <cell r="Q30">
            <v>38027</v>
          </cell>
          <cell r="R30">
            <v>0</v>
          </cell>
          <cell r="S30" t="str">
            <v>4BTA3.9G1          Genset</v>
          </cell>
          <cell r="T30" t="str">
            <v>1011</v>
          </cell>
          <cell r="U30" t="str">
            <v>1221281</v>
          </cell>
          <cell r="V30">
            <v>1</v>
          </cell>
          <cell r="W30" t="str">
            <v>1</v>
          </cell>
          <cell r="X30" t="str">
            <v>650</v>
          </cell>
          <cell r="Y30" t="str">
            <v>Commercial</v>
          </cell>
          <cell r="Z30" t="str">
            <v>Sales - West Europe</v>
          </cell>
          <cell r="AA30" t="str">
            <v>Small</v>
          </cell>
          <cell r="AB30">
            <v>4600.1076426264799</v>
          </cell>
          <cell r="AC30" t="str">
            <v xml:space="preserve">  30492</v>
          </cell>
          <cell r="AD30" t="str">
            <v>CD00738</v>
          </cell>
          <cell r="AE30">
            <v>4203.0945060000004</v>
          </cell>
          <cell r="AF30">
            <v>158.58749998000002</v>
          </cell>
          <cell r="AG30">
            <v>325.71499998000002</v>
          </cell>
          <cell r="AH30">
            <v>42.030945060000001</v>
          </cell>
          <cell r="AI30">
            <v>54.640228577999999</v>
          </cell>
          <cell r="AJ30" t="str">
            <v>EUR</v>
          </cell>
          <cell r="AK30">
            <v>42.030945060000001</v>
          </cell>
          <cell r="AL30" t="str">
            <v>C80-O5D</v>
          </cell>
          <cell r="AM30" t="str">
            <v>C80 D5 STD OPEN STOCK SET</v>
          </cell>
        </row>
        <row r="31">
          <cell r="A31" t="str">
            <v>DEC04</v>
          </cell>
          <cell r="B31" t="str">
            <v>CENT</v>
          </cell>
          <cell r="C31" t="str">
            <v>United Kingdom</v>
          </cell>
          <cell r="D31" t="str">
            <v>UK</v>
          </cell>
          <cell r="E31" t="str">
            <v>BASE</v>
          </cell>
          <cell r="F31" t="str">
            <v>Cummins Diesel UK</v>
          </cell>
          <cell r="G31" t="str">
            <v>024691</v>
          </cell>
          <cell r="H31" t="str">
            <v>B3.3</v>
          </cell>
          <cell r="I31">
            <v>1</v>
          </cell>
          <cell r="J31">
            <v>4226.5231431646935</v>
          </cell>
          <cell r="K31">
            <v>4410.8033806699996</v>
          </cell>
          <cell r="L31" t="str">
            <v>68024864</v>
          </cell>
          <cell r="M31">
            <v>1576</v>
          </cell>
          <cell r="N31">
            <v>473.79</v>
          </cell>
          <cell r="O31" t="str">
            <v>6001</v>
          </cell>
          <cell r="P31" t="str">
            <v>6001</v>
          </cell>
          <cell r="Q31">
            <v>38278</v>
          </cell>
          <cell r="R31">
            <v>0</v>
          </cell>
          <cell r="S31" t="str">
            <v>B3.3G1             Genset</v>
          </cell>
          <cell r="T31" t="str">
            <v>1011</v>
          </cell>
          <cell r="U31" t="str">
            <v>1221281</v>
          </cell>
          <cell r="V31">
            <v>1</v>
          </cell>
          <cell r="W31" t="str">
            <v>1</v>
          </cell>
          <cell r="X31" t="str">
            <v>650</v>
          </cell>
          <cell r="Y31" t="str">
            <v>Commercial</v>
          </cell>
          <cell r="Z31" t="str">
            <v>Sales - West Europe</v>
          </cell>
          <cell r="AA31" t="str">
            <v>Small</v>
          </cell>
          <cell r="AB31">
            <v>4226.5231431646935</v>
          </cell>
          <cell r="AC31" t="str">
            <v xml:space="preserve">  41805</v>
          </cell>
          <cell r="AD31" t="str">
            <v>722</v>
          </cell>
          <cell r="AE31">
            <v>3483.5269899999998</v>
          </cell>
          <cell r="AF31">
            <v>309.12</v>
          </cell>
          <cell r="AG31">
            <v>503.2</v>
          </cell>
          <cell r="AH31">
            <v>34.8352699</v>
          </cell>
          <cell r="AI31">
            <v>45.285850869999997</v>
          </cell>
          <cell r="AJ31" t="str">
            <v>EUR</v>
          </cell>
          <cell r="AK31">
            <v>34.8352699</v>
          </cell>
          <cell r="AL31" t="str">
            <v>C38D5S41805</v>
          </cell>
          <cell r="AM31" t="str">
            <v>C38D5 STANDARD ENCLOSED GENSET</v>
          </cell>
        </row>
        <row r="32">
          <cell r="A32" t="str">
            <v>DEC04</v>
          </cell>
          <cell r="B32" t="str">
            <v>CENT</v>
          </cell>
          <cell r="C32" t="str">
            <v>United Kingdom</v>
          </cell>
          <cell r="D32" t="str">
            <v>UK</v>
          </cell>
          <cell r="E32" t="str">
            <v>BASE</v>
          </cell>
          <cell r="F32" t="str">
            <v>Cummins Diesel UK</v>
          </cell>
          <cell r="G32" t="str">
            <v>003210</v>
          </cell>
          <cell r="I32">
            <v>0</v>
          </cell>
          <cell r="J32">
            <v>-23639</v>
          </cell>
          <cell r="K32">
            <v>0</v>
          </cell>
          <cell r="M32">
            <v>0</v>
          </cell>
          <cell r="N32">
            <v>0</v>
          </cell>
          <cell r="O32" t="str">
            <v>AMIS</v>
          </cell>
          <cell r="P32" t="str">
            <v>AMIS</v>
          </cell>
          <cell r="R32">
            <v>0</v>
          </cell>
          <cell r="S32" t="str">
            <v>misc revenue</v>
          </cell>
          <cell r="T32" t="str">
            <v>1011</v>
          </cell>
          <cell r="U32" t="str">
            <v>1221281</v>
          </cell>
          <cell r="V32">
            <v>1</v>
          </cell>
          <cell r="W32" t="str">
            <v>1</v>
          </cell>
          <cell r="X32" t="str">
            <v>650</v>
          </cell>
          <cell r="Y32" t="str">
            <v>Commercial</v>
          </cell>
          <cell r="Z32" t="str">
            <v>Sales - West Europe</v>
          </cell>
          <cell r="AB32">
            <v>-23639</v>
          </cell>
          <cell r="AC32" t="str">
            <v xml:space="preserve">  23512</v>
          </cell>
          <cell r="AD32" t="str">
            <v>CREDIT NOTE CDUK</v>
          </cell>
          <cell r="AE32">
            <v>0</v>
          </cell>
          <cell r="AF32">
            <v>0</v>
          </cell>
          <cell r="AG32">
            <v>0</v>
          </cell>
          <cell r="AH32">
            <v>0</v>
          </cell>
          <cell r="AI32">
            <v>0</v>
          </cell>
          <cell r="AJ32" t="str">
            <v>GBP</v>
          </cell>
          <cell r="AK32">
            <v>0</v>
          </cell>
          <cell r="AL32" t="str">
            <v>credit</v>
          </cell>
          <cell r="AM32" t="str">
            <v>various issues</v>
          </cell>
        </row>
        <row r="33">
          <cell r="A33" t="str">
            <v>DEC04</v>
          </cell>
          <cell r="B33" t="str">
            <v>CENT</v>
          </cell>
          <cell r="C33" t="str">
            <v>United Kingdom</v>
          </cell>
          <cell r="D33" t="str">
            <v>UK</v>
          </cell>
          <cell r="E33" t="str">
            <v>BASE</v>
          </cell>
          <cell r="F33" t="str">
            <v>Cummins Diesel UK</v>
          </cell>
          <cell r="G33" t="str">
            <v>025158</v>
          </cell>
          <cell r="I33">
            <v>0</v>
          </cell>
          <cell r="J33">
            <v>-5287</v>
          </cell>
          <cell r="K33">
            <v>0</v>
          </cell>
          <cell r="M33">
            <v>0</v>
          </cell>
          <cell r="N33">
            <v>0</v>
          </cell>
          <cell r="O33" t="str">
            <v>AMIS</v>
          </cell>
          <cell r="P33" t="str">
            <v>AMIS</v>
          </cell>
          <cell r="R33">
            <v>0</v>
          </cell>
          <cell r="S33" t="str">
            <v>misc revenue</v>
          </cell>
          <cell r="T33" t="str">
            <v>1011</v>
          </cell>
          <cell r="U33" t="str">
            <v>1221281</v>
          </cell>
          <cell r="V33">
            <v>1</v>
          </cell>
          <cell r="W33" t="str">
            <v>1</v>
          </cell>
          <cell r="X33" t="str">
            <v>650</v>
          </cell>
          <cell r="Y33" t="str">
            <v>Commercial</v>
          </cell>
          <cell r="Z33" t="str">
            <v>Sales - West Europe</v>
          </cell>
          <cell r="AB33">
            <v>-5287</v>
          </cell>
          <cell r="AC33" t="str">
            <v xml:space="preserve">  43928</v>
          </cell>
          <cell r="AD33" t="str">
            <v>CREDIT REQUEST</v>
          </cell>
          <cell r="AE33">
            <v>0</v>
          </cell>
          <cell r="AF33">
            <v>0</v>
          </cell>
          <cell r="AG33">
            <v>0</v>
          </cell>
          <cell r="AH33">
            <v>0</v>
          </cell>
          <cell r="AI33">
            <v>0</v>
          </cell>
          <cell r="AJ33" t="str">
            <v>GBP</v>
          </cell>
          <cell r="AK33">
            <v>0</v>
          </cell>
        </row>
        <row r="34">
          <cell r="A34" t="str">
            <v>DEC04</v>
          </cell>
          <cell r="B34" t="str">
            <v>CENT</v>
          </cell>
          <cell r="C34" t="str">
            <v>United Kingdom</v>
          </cell>
          <cell r="D34" t="str">
            <v>UK</v>
          </cell>
          <cell r="E34" t="str">
            <v>BASE</v>
          </cell>
          <cell r="F34" t="str">
            <v>Cummins Diesel UK</v>
          </cell>
          <cell r="G34" t="str">
            <v>025158</v>
          </cell>
          <cell r="I34">
            <v>0</v>
          </cell>
          <cell r="J34">
            <v>-9463</v>
          </cell>
          <cell r="K34">
            <v>0</v>
          </cell>
          <cell r="M34">
            <v>0</v>
          </cell>
          <cell r="N34">
            <v>0</v>
          </cell>
          <cell r="O34" t="str">
            <v>ACOM</v>
          </cell>
          <cell r="P34" t="str">
            <v>ACOM</v>
          </cell>
          <cell r="R34">
            <v>0</v>
          </cell>
          <cell r="S34" t="str">
            <v>commission</v>
          </cell>
          <cell r="T34" t="str">
            <v>1011</v>
          </cell>
          <cell r="U34" t="str">
            <v>1221281</v>
          </cell>
          <cell r="V34">
            <v>1</v>
          </cell>
          <cell r="W34" t="str">
            <v>1</v>
          </cell>
          <cell r="X34" t="str">
            <v>650</v>
          </cell>
          <cell r="Y34" t="str">
            <v>Commercial</v>
          </cell>
          <cell r="Z34" t="str">
            <v>Sales - West Europe</v>
          </cell>
          <cell r="AB34">
            <v>-9463</v>
          </cell>
          <cell r="AC34" t="str">
            <v xml:space="preserve">  43928</v>
          </cell>
          <cell r="AD34" t="str">
            <v>CREDIT REQUEST</v>
          </cell>
          <cell r="AE34">
            <v>0</v>
          </cell>
          <cell r="AF34">
            <v>0</v>
          </cell>
          <cell r="AG34">
            <v>0</v>
          </cell>
          <cell r="AH34">
            <v>0</v>
          </cell>
          <cell r="AI34">
            <v>0</v>
          </cell>
          <cell r="AJ34" t="str">
            <v>GBP</v>
          </cell>
          <cell r="AK34">
            <v>0</v>
          </cell>
        </row>
        <row r="35">
          <cell r="A35" t="str">
            <v>DEC04</v>
          </cell>
          <cell r="B35" t="str">
            <v>CENT</v>
          </cell>
          <cell r="C35" t="str">
            <v>United Kingdom</v>
          </cell>
          <cell r="D35" t="str">
            <v>UK</v>
          </cell>
          <cell r="E35" t="str">
            <v>BASE</v>
          </cell>
          <cell r="F35" t="str">
            <v>Cummins Diesel UK</v>
          </cell>
          <cell r="G35" t="str">
            <v>025158</v>
          </cell>
          <cell r="I35">
            <v>0</v>
          </cell>
          <cell r="J35">
            <v>-3657</v>
          </cell>
          <cell r="K35">
            <v>0</v>
          </cell>
          <cell r="M35">
            <v>0</v>
          </cell>
          <cell r="N35">
            <v>0</v>
          </cell>
          <cell r="O35" t="str">
            <v>AMIS</v>
          </cell>
          <cell r="P35" t="str">
            <v>AMIS</v>
          </cell>
          <cell r="R35">
            <v>0</v>
          </cell>
          <cell r="S35" t="str">
            <v>misc revenue</v>
          </cell>
          <cell r="T35" t="str">
            <v>1011</v>
          </cell>
          <cell r="U35" t="str">
            <v>1221281</v>
          </cell>
          <cell r="V35">
            <v>1</v>
          </cell>
          <cell r="W35" t="str">
            <v>1</v>
          </cell>
          <cell r="X35" t="str">
            <v>650</v>
          </cell>
          <cell r="Y35" t="str">
            <v>Commercial</v>
          </cell>
          <cell r="Z35" t="str">
            <v>Sales - West Europe</v>
          </cell>
          <cell r="AB35">
            <v>-3657</v>
          </cell>
          <cell r="AC35" t="str">
            <v xml:space="preserve">  43928</v>
          </cell>
          <cell r="AD35" t="str">
            <v>CREDIT REQUEST</v>
          </cell>
          <cell r="AE35">
            <v>0</v>
          </cell>
          <cell r="AF35">
            <v>0</v>
          </cell>
          <cell r="AG35">
            <v>0</v>
          </cell>
          <cell r="AH35">
            <v>0</v>
          </cell>
          <cell r="AI35">
            <v>0</v>
          </cell>
          <cell r="AJ35" t="str">
            <v>GBP</v>
          </cell>
          <cell r="AK35">
            <v>0</v>
          </cell>
          <cell r="AL35" t="str">
            <v>credit</v>
          </cell>
          <cell r="AM35" t="str">
            <v>per request</v>
          </cell>
        </row>
        <row r="36">
          <cell r="A36" t="str">
            <v>DEC04</v>
          </cell>
          <cell r="B36" t="str">
            <v>CENT</v>
          </cell>
          <cell r="C36" t="str">
            <v>United Kingdom</v>
          </cell>
          <cell r="D36" t="str">
            <v>UK</v>
          </cell>
          <cell r="E36" t="str">
            <v>BASE</v>
          </cell>
          <cell r="F36" t="str">
            <v>Cummins Diesel UK</v>
          </cell>
          <cell r="G36" t="str">
            <v>025046</v>
          </cell>
          <cell r="H36" t="str">
            <v>6C</v>
          </cell>
          <cell r="I36">
            <v>1</v>
          </cell>
          <cell r="J36">
            <v>12209.800861141011</v>
          </cell>
          <cell r="K36">
            <v>10288.514221525</v>
          </cell>
          <cell r="L36" t="str">
            <v>21607744</v>
          </cell>
          <cell r="M36">
            <v>3820.04</v>
          </cell>
          <cell r="N36">
            <v>1279.31</v>
          </cell>
          <cell r="O36" t="str">
            <v>6035</v>
          </cell>
          <cell r="P36" t="str">
            <v>6035</v>
          </cell>
          <cell r="Q36">
            <v>38155</v>
          </cell>
          <cell r="R36">
            <v>0</v>
          </cell>
          <cell r="S36" t="str">
            <v>6CTAA8.3G1         Genset</v>
          </cell>
          <cell r="T36" t="str">
            <v>1011</v>
          </cell>
          <cell r="U36" t="str">
            <v>1221281</v>
          </cell>
          <cell r="V36">
            <v>1</v>
          </cell>
          <cell r="W36" t="str">
            <v>1</v>
          </cell>
          <cell r="X36" t="str">
            <v>650</v>
          </cell>
          <cell r="Y36" t="str">
            <v>Commercial</v>
          </cell>
          <cell r="Z36" t="str">
            <v>Sales - West Europe</v>
          </cell>
          <cell r="AA36" t="str">
            <v>Small</v>
          </cell>
          <cell r="AB36">
            <v>12209.800861141011</v>
          </cell>
          <cell r="AC36" t="str">
            <v xml:space="preserve">  34189</v>
          </cell>
          <cell r="AD36" t="str">
            <v>760</v>
          </cell>
          <cell r="AE36">
            <v>9299.1041649999988</v>
          </cell>
          <cell r="AF36">
            <v>222.36866667999999</v>
          </cell>
          <cell r="AG36">
            <v>460.17095239999998</v>
          </cell>
          <cell r="AH36">
            <v>92.99104165</v>
          </cell>
          <cell r="AI36">
            <v>120.88835414499999</v>
          </cell>
          <cell r="AJ36" t="str">
            <v>EUR</v>
          </cell>
          <cell r="AK36">
            <v>92.99104165</v>
          </cell>
          <cell r="AL36" t="str">
            <v>C220S5D</v>
          </cell>
          <cell r="AM36" t="str">
            <v>C220 D5 STD ENC STOCK SET</v>
          </cell>
        </row>
        <row r="37">
          <cell r="A37" t="str">
            <v>DEC04</v>
          </cell>
          <cell r="B37" t="str">
            <v>CENT</v>
          </cell>
          <cell r="C37" t="str">
            <v>United Kingdom</v>
          </cell>
          <cell r="D37" t="str">
            <v>UK</v>
          </cell>
          <cell r="E37" t="str">
            <v>BASE</v>
          </cell>
          <cell r="F37" t="str">
            <v>Cummins Diesel UK</v>
          </cell>
          <cell r="G37" t="str">
            <v>025045</v>
          </cell>
          <cell r="H37" t="str">
            <v>6C</v>
          </cell>
          <cell r="I37">
            <v>1</v>
          </cell>
          <cell r="J37">
            <v>12209.800861141011</v>
          </cell>
          <cell r="K37">
            <v>10288.514221525</v>
          </cell>
          <cell r="L37" t="str">
            <v>21608732</v>
          </cell>
          <cell r="M37">
            <v>3820.04</v>
          </cell>
          <cell r="N37">
            <v>1279.31</v>
          </cell>
          <cell r="O37" t="str">
            <v>6035</v>
          </cell>
          <cell r="P37" t="str">
            <v>6035</v>
          </cell>
          <cell r="Q37">
            <v>38168</v>
          </cell>
          <cell r="R37">
            <v>0</v>
          </cell>
          <cell r="S37" t="str">
            <v>6CTAA8.3G1         Genset</v>
          </cell>
          <cell r="T37" t="str">
            <v>1011</v>
          </cell>
          <cell r="U37" t="str">
            <v>1221281</v>
          </cell>
          <cell r="V37">
            <v>1</v>
          </cell>
          <cell r="W37" t="str">
            <v>1</v>
          </cell>
          <cell r="X37" t="str">
            <v>650</v>
          </cell>
          <cell r="Y37" t="str">
            <v>Commercial</v>
          </cell>
          <cell r="Z37" t="str">
            <v>Sales - West Europe</v>
          </cell>
          <cell r="AA37" t="str">
            <v>Small</v>
          </cell>
          <cell r="AB37">
            <v>12209.800861141011</v>
          </cell>
          <cell r="AC37" t="str">
            <v xml:space="preserve">  34188</v>
          </cell>
          <cell r="AD37" t="str">
            <v>760</v>
          </cell>
          <cell r="AE37">
            <v>9299.1041649999988</v>
          </cell>
          <cell r="AF37">
            <v>222.36866667999999</v>
          </cell>
          <cell r="AG37">
            <v>460.17095239999998</v>
          </cell>
          <cell r="AH37">
            <v>92.99104165</v>
          </cell>
          <cell r="AI37">
            <v>120.88835414499999</v>
          </cell>
          <cell r="AJ37" t="str">
            <v>EUR</v>
          </cell>
          <cell r="AK37">
            <v>92.99104165</v>
          </cell>
          <cell r="AL37" t="str">
            <v>C220S5D</v>
          </cell>
          <cell r="AM37" t="str">
            <v>C220 D5 STD ENC STOCK SET</v>
          </cell>
        </row>
        <row r="38">
          <cell r="A38" t="str">
            <v>DEC04</v>
          </cell>
          <cell r="B38" t="str">
            <v>CENT</v>
          </cell>
          <cell r="C38" t="str">
            <v>United Kingdom</v>
          </cell>
          <cell r="D38" t="str">
            <v>UK</v>
          </cell>
          <cell r="E38" t="str">
            <v>BASE</v>
          </cell>
          <cell r="F38" t="str">
            <v>Cummins Diesel UK</v>
          </cell>
          <cell r="G38" t="str">
            <v>025044</v>
          </cell>
          <cell r="H38" t="str">
            <v>6C</v>
          </cell>
          <cell r="I38">
            <v>1</v>
          </cell>
          <cell r="J38">
            <v>12209.800861141011</v>
          </cell>
          <cell r="K38">
            <v>10288.514221525</v>
          </cell>
          <cell r="L38" t="str">
            <v>21614592</v>
          </cell>
          <cell r="M38">
            <v>3820.04</v>
          </cell>
          <cell r="N38">
            <v>1279.31</v>
          </cell>
          <cell r="O38" t="str">
            <v>6035</v>
          </cell>
          <cell r="P38" t="str">
            <v>6035</v>
          </cell>
          <cell r="Q38">
            <v>38240</v>
          </cell>
          <cell r="R38">
            <v>0</v>
          </cell>
          <cell r="S38" t="str">
            <v>6CTAA8.3G1         Genset</v>
          </cell>
          <cell r="T38" t="str">
            <v>1011</v>
          </cell>
          <cell r="U38" t="str">
            <v>1221281</v>
          </cell>
          <cell r="V38">
            <v>1</v>
          </cell>
          <cell r="W38" t="str">
            <v>1</v>
          </cell>
          <cell r="X38" t="str">
            <v>650</v>
          </cell>
          <cell r="Y38" t="str">
            <v>Commercial</v>
          </cell>
          <cell r="Z38" t="str">
            <v>Sales - West Europe</v>
          </cell>
          <cell r="AA38" t="str">
            <v>Small</v>
          </cell>
          <cell r="AB38">
            <v>12209.800861141011</v>
          </cell>
          <cell r="AC38" t="str">
            <v xml:space="preserve">  34187</v>
          </cell>
          <cell r="AD38" t="str">
            <v>670</v>
          </cell>
          <cell r="AE38">
            <v>9299.1041649999988</v>
          </cell>
          <cell r="AF38">
            <v>222.36866667999999</v>
          </cell>
          <cell r="AG38">
            <v>460.17095239999998</v>
          </cell>
          <cell r="AH38">
            <v>92.99104165</v>
          </cell>
          <cell r="AI38">
            <v>120.88835414499999</v>
          </cell>
          <cell r="AJ38" t="str">
            <v>EUR</v>
          </cell>
          <cell r="AK38">
            <v>92.99104165</v>
          </cell>
          <cell r="AL38" t="str">
            <v>C220S5D</v>
          </cell>
          <cell r="AM38" t="str">
            <v>C220 D5 STD ENC STOCK SET</v>
          </cell>
        </row>
        <row r="39">
          <cell r="A39" t="str">
            <v>DEC04</v>
          </cell>
          <cell r="B39" t="str">
            <v>CENT</v>
          </cell>
          <cell r="C39" t="str">
            <v>United Kingdom</v>
          </cell>
          <cell r="D39" t="str">
            <v>UK</v>
          </cell>
          <cell r="E39" t="str">
            <v>BASE</v>
          </cell>
          <cell r="F39" t="str">
            <v>Cummins Diesel UK</v>
          </cell>
          <cell r="G39" t="str">
            <v>025043</v>
          </cell>
          <cell r="H39" t="str">
            <v>4B</v>
          </cell>
          <cell r="I39">
            <v>1</v>
          </cell>
          <cell r="J39">
            <v>3484.9300322927879</v>
          </cell>
          <cell r="K39">
            <v>5403.5019805029997</v>
          </cell>
          <cell r="L39" t="str">
            <v>21560086</v>
          </cell>
          <cell r="M39">
            <v>1898.54</v>
          </cell>
          <cell r="N39">
            <v>568.97</v>
          </cell>
          <cell r="O39" t="str">
            <v>6017</v>
          </cell>
          <cell r="P39" t="str">
            <v>6017</v>
          </cell>
          <cell r="Q39">
            <v>37736</v>
          </cell>
          <cell r="R39">
            <v>0</v>
          </cell>
          <cell r="S39" t="str">
            <v>4BT3.9G4           Genset</v>
          </cell>
          <cell r="T39" t="str">
            <v>1011</v>
          </cell>
          <cell r="U39" t="str">
            <v>1221281</v>
          </cell>
          <cell r="V39">
            <v>1</v>
          </cell>
          <cell r="W39" t="str">
            <v>1</v>
          </cell>
          <cell r="X39" t="str">
            <v>650</v>
          </cell>
          <cell r="Y39" t="str">
            <v>Commercial</v>
          </cell>
          <cell r="Z39" t="str">
            <v>Sales - West Europe</v>
          </cell>
          <cell r="AA39" t="str">
            <v>Small</v>
          </cell>
          <cell r="AB39">
            <v>3484.9300322927879</v>
          </cell>
          <cell r="AC39" t="str">
            <v xml:space="preserve">  29553</v>
          </cell>
          <cell r="AD39" t="str">
            <v>763</v>
          </cell>
          <cell r="AE39">
            <v>4234.8905909999994</v>
          </cell>
          <cell r="AF39">
            <v>345.72</v>
          </cell>
          <cell r="AG39">
            <v>683.14</v>
          </cell>
          <cell r="AH39">
            <v>42.348905909999999</v>
          </cell>
          <cell r="AI39">
            <v>55.053577683</v>
          </cell>
          <cell r="AJ39" t="str">
            <v>EUR</v>
          </cell>
          <cell r="AK39">
            <v>42.348905909999999</v>
          </cell>
          <cell r="AL39" t="str">
            <v>DGCG27059</v>
          </cell>
          <cell r="AM39" t="str">
            <v>42DGCG STD GENSET FAMILY</v>
          </cell>
        </row>
        <row r="40">
          <cell r="A40" t="str">
            <v>DEC04</v>
          </cell>
          <cell r="B40" t="str">
            <v>CENT</v>
          </cell>
          <cell r="C40" t="str">
            <v>United Kingdom</v>
          </cell>
          <cell r="D40" t="str">
            <v>UK</v>
          </cell>
          <cell r="E40" t="str">
            <v>BASE</v>
          </cell>
          <cell r="F40" t="str">
            <v>Cummins Diesel UK</v>
          </cell>
          <cell r="G40" t="str">
            <v>025042</v>
          </cell>
          <cell r="H40" t="str">
            <v>4B</v>
          </cell>
          <cell r="I40">
            <v>1</v>
          </cell>
          <cell r="J40">
            <v>3484.9300322927879</v>
          </cell>
          <cell r="K40">
            <v>5403.5019805029997</v>
          </cell>
          <cell r="L40" t="str">
            <v>21560088</v>
          </cell>
          <cell r="M40">
            <v>1898.54</v>
          </cell>
          <cell r="N40">
            <v>568.97</v>
          </cell>
          <cell r="O40" t="str">
            <v>6017</v>
          </cell>
          <cell r="P40" t="str">
            <v>6017</v>
          </cell>
          <cell r="Q40">
            <v>37726</v>
          </cell>
          <cell r="R40">
            <v>0</v>
          </cell>
          <cell r="S40" t="str">
            <v>4BT3.9G4           Genset</v>
          </cell>
          <cell r="T40" t="str">
            <v>1011</v>
          </cell>
          <cell r="U40" t="str">
            <v>1221281</v>
          </cell>
          <cell r="V40">
            <v>1</v>
          </cell>
          <cell r="W40" t="str">
            <v>1</v>
          </cell>
          <cell r="X40" t="str">
            <v>650</v>
          </cell>
          <cell r="Y40" t="str">
            <v>Commercial</v>
          </cell>
          <cell r="Z40" t="str">
            <v>Sales - West Europe</v>
          </cell>
          <cell r="AA40" t="str">
            <v>Small</v>
          </cell>
          <cell r="AB40">
            <v>3484.9300322927879</v>
          </cell>
          <cell r="AC40" t="str">
            <v xml:space="preserve">  29552</v>
          </cell>
          <cell r="AD40" t="str">
            <v>763</v>
          </cell>
          <cell r="AE40">
            <v>4234.8905909999994</v>
          </cell>
          <cell r="AF40">
            <v>345.72</v>
          </cell>
          <cell r="AG40">
            <v>683.14</v>
          </cell>
          <cell r="AH40">
            <v>42.348905909999999</v>
          </cell>
          <cell r="AI40">
            <v>55.053577683</v>
          </cell>
          <cell r="AJ40" t="str">
            <v>EUR</v>
          </cell>
          <cell r="AK40">
            <v>42.348905909999999</v>
          </cell>
          <cell r="AL40" t="str">
            <v>DGCG27059</v>
          </cell>
          <cell r="AM40" t="str">
            <v>42DGCG STD GENSET FAMILY</v>
          </cell>
        </row>
        <row r="41">
          <cell r="A41" t="str">
            <v>DEC04</v>
          </cell>
          <cell r="B41" t="str">
            <v>CENT</v>
          </cell>
          <cell r="C41" t="str">
            <v>United Kingdom</v>
          </cell>
          <cell r="D41" t="str">
            <v>UK</v>
          </cell>
          <cell r="E41" t="str">
            <v>BASE</v>
          </cell>
          <cell r="F41" t="str">
            <v>Cummins Diesel UK</v>
          </cell>
          <cell r="G41" t="str">
            <v>025041</v>
          </cell>
          <cell r="H41" t="str">
            <v>4B</v>
          </cell>
          <cell r="I41">
            <v>1</v>
          </cell>
          <cell r="J41">
            <v>3484.9300322927879</v>
          </cell>
          <cell r="K41">
            <v>5403.5019805029997</v>
          </cell>
          <cell r="L41" t="str">
            <v>21560083</v>
          </cell>
          <cell r="M41">
            <v>1898.54</v>
          </cell>
          <cell r="N41">
            <v>568.97</v>
          </cell>
          <cell r="O41" t="str">
            <v>6017</v>
          </cell>
          <cell r="P41" t="str">
            <v>6017</v>
          </cell>
          <cell r="Q41">
            <v>37726</v>
          </cell>
          <cell r="R41">
            <v>0</v>
          </cell>
          <cell r="S41" t="str">
            <v>4BT3.9G4           Genset</v>
          </cell>
          <cell r="T41" t="str">
            <v>1011</v>
          </cell>
          <cell r="U41" t="str">
            <v>1221281</v>
          </cell>
          <cell r="V41">
            <v>1</v>
          </cell>
          <cell r="W41" t="str">
            <v>1</v>
          </cell>
          <cell r="X41" t="str">
            <v>650</v>
          </cell>
          <cell r="Y41" t="str">
            <v>Commercial</v>
          </cell>
          <cell r="Z41" t="str">
            <v>Sales - West Europe</v>
          </cell>
          <cell r="AA41" t="str">
            <v>Small</v>
          </cell>
          <cell r="AB41">
            <v>3484.9300322927879</v>
          </cell>
          <cell r="AC41" t="str">
            <v xml:space="preserve">  29551</v>
          </cell>
          <cell r="AD41" t="str">
            <v>763</v>
          </cell>
          <cell r="AE41">
            <v>4234.8905909999994</v>
          </cell>
          <cell r="AF41">
            <v>345.72</v>
          </cell>
          <cell r="AG41">
            <v>683.14</v>
          </cell>
          <cell r="AH41">
            <v>42.348905909999999</v>
          </cell>
          <cell r="AI41">
            <v>55.053577683</v>
          </cell>
          <cell r="AJ41" t="str">
            <v>EUR</v>
          </cell>
          <cell r="AK41">
            <v>42.348905909999999</v>
          </cell>
          <cell r="AL41" t="str">
            <v>DGCG27059</v>
          </cell>
          <cell r="AM41" t="str">
            <v>42DGCG STD GENSET FAMILY</v>
          </cell>
        </row>
        <row r="42">
          <cell r="A42" t="str">
            <v>DEC04</v>
          </cell>
          <cell r="B42" t="str">
            <v>CENT</v>
          </cell>
          <cell r="C42" t="str">
            <v>United Kingdom</v>
          </cell>
          <cell r="D42" t="str">
            <v>UK</v>
          </cell>
          <cell r="E42" t="str">
            <v>BASE</v>
          </cell>
          <cell r="F42" t="str">
            <v>Cummins Diesel UK</v>
          </cell>
          <cell r="G42" t="str">
            <v>025040</v>
          </cell>
          <cell r="H42" t="str">
            <v>4B</v>
          </cell>
          <cell r="I42">
            <v>1</v>
          </cell>
          <cell r="J42">
            <v>3484.9300322927879</v>
          </cell>
          <cell r="K42">
            <v>5145.9451069229999</v>
          </cell>
          <cell r="L42" t="str">
            <v>21576938</v>
          </cell>
          <cell r="M42">
            <v>1898.54</v>
          </cell>
          <cell r="N42">
            <v>568.97</v>
          </cell>
          <cell r="O42" t="str">
            <v>6017</v>
          </cell>
          <cell r="P42" t="str">
            <v>6017</v>
          </cell>
          <cell r="Q42">
            <v>37884</v>
          </cell>
          <cell r="R42">
            <v>0</v>
          </cell>
          <cell r="S42" t="str">
            <v>4BT3.9G4           Genset</v>
          </cell>
          <cell r="T42" t="str">
            <v>1011</v>
          </cell>
          <cell r="U42" t="str">
            <v>1221281</v>
          </cell>
          <cell r="V42">
            <v>1</v>
          </cell>
          <cell r="W42" t="str">
            <v>1</v>
          </cell>
          <cell r="X42" t="str">
            <v>650</v>
          </cell>
          <cell r="Y42" t="str">
            <v>Commercial</v>
          </cell>
          <cell r="Z42" t="str">
            <v>Sales - West Europe</v>
          </cell>
          <cell r="AA42" t="str">
            <v>Small</v>
          </cell>
          <cell r="AB42">
            <v>3484.9300322927879</v>
          </cell>
          <cell r="AC42" t="str">
            <v xml:space="preserve">  27981</v>
          </cell>
          <cell r="AD42" t="str">
            <v>755</v>
          </cell>
          <cell r="AE42">
            <v>3981.2053310000001</v>
          </cell>
          <cell r="AF42">
            <v>347.12</v>
          </cell>
          <cell r="AG42">
            <v>686.24</v>
          </cell>
          <cell r="AH42">
            <v>39.812053310000003</v>
          </cell>
          <cell r="AI42">
            <v>51.755669302999998</v>
          </cell>
          <cell r="AJ42" t="str">
            <v>EUR</v>
          </cell>
          <cell r="AK42">
            <v>39.812053310000003</v>
          </cell>
          <cell r="AL42" t="str">
            <v>DGCG27981</v>
          </cell>
          <cell r="AM42" t="str">
            <v>42DGCG STANDARD GENSET FAMILY</v>
          </cell>
        </row>
        <row r="43">
          <cell r="A43" t="str">
            <v>DEC04</v>
          </cell>
          <cell r="B43" t="str">
            <v>CENT</v>
          </cell>
          <cell r="C43" t="str">
            <v>United Kingdom</v>
          </cell>
          <cell r="D43" t="str">
            <v>UK</v>
          </cell>
          <cell r="E43" t="str">
            <v>BASE</v>
          </cell>
          <cell r="F43" t="str">
            <v>Cummins Diesel UK</v>
          </cell>
          <cell r="G43" t="str">
            <v>025038</v>
          </cell>
          <cell r="H43" t="str">
            <v>B3.3</v>
          </cell>
          <cell r="I43">
            <v>1</v>
          </cell>
          <cell r="J43">
            <v>3278.6221743810547</v>
          </cell>
          <cell r="K43">
            <v>2784.43038214328</v>
          </cell>
          <cell r="L43" t="str">
            <v>68017923</v>
          </cell>
          <cell r="M43">
            <v>934.1</v>
          </cell>
          <cell r="N43">
            <v>433</v>
          </cell>
          <cell r="O43" t="str">
            <v>6001</v>
          </cell>
          <cell r="P43" t="str">
            <v>6001</v>
          </cell>
          <cell r="Q43">
            <v>38133</v>
          </cell>
          <cell r="R43">
            <v>0</v>
          </cell>
          <cell r="S43" t="str">
            <v>B3.3G1             Genset</v>
          </cell>
          <cell r="T43" t="str">
            <v>1011</v>
          </cell>
          <cell r="U43" t="str">
            <v>1221281</v>
          </cell>
          <cell r="V43">
            <v>1</v>
          </cell>
          <cell r="W43" t="str">
            <v>1</v>
          </cell>
          <cell r="X43" t="str">
            <v>650</v>
          </cell>
          <cell r="Y43" t="str">
            <v>Commercial</v>
          </cell>
          <cell r="Z43" t="str">
            <v>Sales - West Europe</v>
          </cell>
          <cell r="AA43" t="str">
            <v>Small</v>
          </cell>
          <cell r="AB43">
            <v>3278.6221743810547</v>
          </cell>
          <cell r="AC43" t="str">
            <v xml:space="preserve">  36526</v>
          </cell>
          <cell r="AD43" t="str">
            <v>757</v>
          </cell>
          <cell r="AE43">
            <v>2336.7186661599999</v>
          </cell>
          <cell r="AF43">
            <v>131.04</v>
          </cell>
          <cell r="AG43">
            <v>239.56</v>
          </cell>
          <cell r="AH43">
            <v>23.367186661600002</v>
          </cell>
          <cell r="AI43">
            <v>30.37734266008</v>
          </cell>
          <cell r="AJ43" t="str">
            <v>EUR</v>
          </cell>
          <cell r="AK43">
            <v>23.367186661600002</v>
          </cell>
          <cell r="AL43" t="str">
            <v>C33-O5D</v>
          </cell>
          <cell r="AM43" t="str">
            <v>C33 D5 STD OPEN STOCK SET</v>
          </cell>
        </row>
        <row r="44">
          <cell r="A44" t="str">
            <v>DEC04</v>
          </cell>
          <cell r="B44" t="str">
            <v>CENT</v>
          </cell>
          <cell r="C44" t="str">
            <v>United Kingdom</v>
          </cell>
          <cell r="D44" t="str">
            <v>UK</v>
          </cell>
          <cell r="E44" t="str">
            <v>BASE</v>
          </cell>
          <cell r="F44" t="str">
            <v>Cummins Diesel UK</v>
          </cell>
          <cell r="G44" t="str">
            <v>025037</v>
          </cell>
          <cell r="H44" t="str">
            <v>6C</v>
          </cell>
          <cell r="I44">
            <v>1</v>
          </cell>
          <cell r="J44">
            <v>12209.800861141011</v>
          </cell>
          <cell r="K44">
            <v>10288.514221525</v>
          </cell>
          <cell r="L44" t="str">
            <v>21606221</v>
          </cell>
          <cell r="M44">
            <v>3820.04</v>
          </cell>
          <cell r="N44">
            <v>1279.31</v>
          </cell>
          <cell r="O44" t="str">
            <v>6035</v>
          </cell>
          <cell r="P44" t="str">
            <v>6035</v>
          </cell>
          <cell r="Q44">
            <v>38145</v>
          </cell>
          <cell r="R44">
            <v>0</v>
          </cell>
          <cell r="S44" t="str">
            <v>6CTAA8.3G1         Genset</v>
          </cell>
          <cell r="T44" t="str">
            <v>1011</v>
          </cell>
          <cell r="U44" t="str">
            <v>1221281</v>
          </cell>
          <cell r="V44">
            <v>1</v>
          </cell>
          <cell r="W44" t="str">
            <v>1</v>
          </cell>
          <cell r="X44" t="str">
            <v>650</v>
          </cell>
          <cell r="Y44" t="str">
            <v>Commercial</v>
          </cell>
          <cell r="Z44" t="str">
            <v>Sales - West Europe</v>
          </cell>
          <cell r="AA44" t="str">
            <v>Small</v>
          </cell>
          <cell r="AB44">
            <v>12209.800861141011</v>
          </cell>
          <cell r="AC44" t="str">
            <v xml:space="preserve">  34190</v>
          </cell>
          <cell r="AD44" t="str">
            <v>760</v>
          </cell>
          <cell r="AE44">
            <v>9299.1041649999988</v>
          </cell>
          <cell r="AF44">
            <v>222.36866667999999</v>
          </cell>
          <cell r="AG44">
            <v>460.17095239999998</v>
          </cell>
          <cell r="AH44">
            <v>92.99104165</v>
          </cell>
          <cell r="AI44">
            <v>120.88835414499999</v>
          </cell>
          <cell r="AJ44" t="str">
            <v>EUR</v>
          </cell>
          <cell r="AK44">
            <v>92.99104165</v>
          </cell>
          <cell r="AL44" t="str">
            <v>C220S5D</v>
          </cell>
          <cell r="AM44" t="str">
            <v>C220 D5 STD ENC STOCK SET</v>
          </cell>
        </row>
        <row r="45">
          <cell r="A45" t="str">
            <v>DEC04</v>
          </cell>
          <cell r="B45" t="str">
            <v>CENT</v>
          </cell>
          <cell r="C45" t="str">
            <v>United Kingdom</v>
          </cell>
          <cell r="D45" t="str">
            <v>UK</v>
          </cell>
          <cell r="E45" t="str">
            <v>BASE</v>
          </cell>
          <cell r="F45" t="str">
            <v>Cummins Diesel UK</v>
          </cell>
          <cell r="G45" t="str">
            <v>025036</v>
          </cell>
          <cell r="H45" t="str">
            <v>6C</v>
          </cell>
          <cell r="I45">
            <v>1</v>
          </cell>
          <cell r="J45">
            <v>12209.800861141011</v>
          </cell>
          <cell r="K45">
            <v>10288.514221525</v>
          </cell>
          <cell r="L45" t="str">
            <v>21603282</v>
          </cell>
          <cell r="M45">
            <v>3820.04</v>
          </cell>
          <cell r="N45">
            <v>1279.31</v>
          </cell>
          <cell r="O45" t="str">
            <v>6035</v>
          </cell>
          <cell r="P45" t="str">
            <v>6035</v>
          </cell>
          <cell r="Q45">
            <v>38115</v>
          </cell>
          <cell r="R45">
            <v>0</v>
          </cell>
          <cell r="S45" t="str">
            <v>6CTAA8.3G1         Genset</v>
          </cell>
          <cell r="T45" t="str">
            <v>1011</v>
          </cell>
          <cell r="U45" t="str">
            <v>1221281</v>
          </cell>
          <cell r="V45">
            <v>1</v>
          </cell>
          <cell r="W45" t="str">
            <v>1</v>
          </cell>
          <cell r="X45" t="str">
            <v>650</v>
          </cell>
          <cell r="Y45" t="str">
            <v>Commercial</v>
          </cell>
          <cell r="Z45" t="str">
            <v>Sales - West Europe</v>
          </cell>
          <cell r="AA45" t="str">
            <v>Small</v>
          </cell>
          <cell r="AB45">
            <v>12209.800861141011</v>
          </cell>
          <cell r="AC45" t="str">
            <v xml:space="preserve">  32470</v>
          </cell>
          <cell r="AD45" t="str">
            <v>760</v>
          </cell>
          <cell r="AE45">
            <v>9299.1041649999988</v>
          </cell>
          <cell r="AF45">
            <v>222.36866667999999</v>
          </cell>
          <cell r="AG45">
            <v>460.17095239999998</v>
          </cell>
          <cell r="AH45">
            <v>92.99104165</v>
          </cell>
          <cell r="AI45">
            <v>120.88835414499999</v>
          </cell>
          <cell r="AJ45" t="str">
            <v>EUR</v>
          </cell>
          <cell r="AK45">
            <v>92.99104165</v>
          </cell>
          <cell r="AL45" t="str">
            <v>C220S5D</v>
          </cell>
          <cell r="AM45" t="str">
            <v>C220 D5 STD ENC STOCK SET</v>
          </cell>
        </row>
        <row r="46">
          <cell r="A46" t="str">
            <v>DEC04</v>
          </cell>
          <cell r="B46" t="str">
            <v>CENT</v>
          </cell>
          <cell r="C46" t="str">
            <v>United Kingdom</v>
          </cell>
          <cell r="D46" t="str">
            <v>UK</v>
          </cell>
          <cell r="E46" t="str">
            <v>BASE</v>
          </cell>
          <cell r="F46" t="str">
            <v>Cummins Diesel UK</v>
          </cell>
          <cell r="G46" t="str">
            <v>025049</v>
          </cell>
          <cell r="H46" t="str">
            <v>4B</v>
          </cell>
          <cell r="I46">
            <v>1</v>
          </cell>
          <cell r="J46">
            <v>3484.9300322927879</v>
          </cell>
          <cell r="K46">
            <v>5414.5946220080004</v>
          </cell>
          <cell r="L46" t="str">
            <v>21546262</v>
          </cell>
          <cell r="M46">
            <v>2234.33</v>
          </cell>
          <cell r="N46">
            <v>762.07</v>
          </cell>
          <cell r="O46" t="str">
            <v>6015</v>
          </cell>
          <cell r="P46" t="str">
            <v>6015</v>
          </cell>
          <cell r="Q46">
            <v>37606</v>
          </cell>
          <cell r="R46">
            <v>0</v>
          </cell>
          <cell r="S46" t="str">
            <v>4BTA3.9G1          Genset</v>
          </cell>
          <cell r="T46" t="str">
            <v>1011</v>
          </cell>
          <cell r="U46" t="str">
            <v>1221281</v>
          </cell>
          <cell r="V46">
            <v>1</v>
          </cell>
          <cell r="W46" t="str">
            <v>1</v>
          </cell>
          <cell r="X46" t="str">
            <v>650</v>
          </cell>
          <cell r="Y46" t="str">
            <v>Commercial</v>
          </cell>
          <cell r="Z46" t="str">
            <v>Sales - West Europe</v>
          </cell>
          <cell r="AA46" t="str">
            <v>Small</v>
          </cell>
          <cell r="AB46">
            <v>3484.9300322927879</v>
          </cell>
          <cell r="AC46" t="str">
            <v xml:space="preserve">  43007</v>
          </cell>
          <cell r="AD46" t="str">
            <v>764</v>
          </cell>
          <cell r="AE46">
            <v>4366.8195759999999</v>
          </cell>
          <cell r="AF46">
            <v>306.64</v>
          </cell>
          <cell r="AG46">
            <v>597.03</v>
          </cell>
          <cell r="AH46">
            <v>43.668195760000003</v>
          </cell>
          <cell r="AI46">
            <v>56.768654488000003</v>
          </cell>
          <cell r="AJ46" t="str">
            <v>EUR</v>
          </cell>
          <cell r="AK46">
            <v>43.668195760000003</v>
          </cell>
          <cell r="AL46" t="str">
            <v>DGCC26691</v>
          </cell>
          <cell r="AM46" t="str">
            <v>62DGCC STANDARD GENSET FAMILY</v>
          </cell>
        </row>
        <row r="47">
          <cell r="A47" t="str">
            <v>DEC04</v>
          </cell>
          <cell r="B47" t="str">
            <v>CENT</v>
          </cell>
          <cell r="C47" t="str">
            <v>United Kingdom</v>
          </cell>
          <cell r="D47" t="str">
            <v>UK</v>
          </cell>
          <cell r="E47" t="str">
            <v>BASE</v>
          </cell>
          <cell r="F47" t="str">
            <v>Cummins Diesel UK</v>
          </cell>
          <cell r="G47" t="str">
            <v>025035</v>
          </cell>
          <cell r="H47" t="str">
            <v>QST30</v>
          </cell>
          <cell r="I47">
            <v>1</v>
          </cell>
          <cell r="J47">
            <v>52821</v>
          </cell>
          <cell r="K47">
            <v>52395.038829030003</v>
          </cell>
          <cell r="L47" t="str">
            <v>37210588</v>
          </cell>
          <cell r="M47">
            <v>29433.439999999999</v>
          </cell>
          <cell r="N47">
            <v>6067.59</v>
          </cell>
          <cell r="O47" t="str">
            <v>8014</v>
          </cell>
          <cell r="P47" t="str">
            <v>8014</v>
          </cell>
          <cell r="Q47">
            <v>38070</v>
          </cell>
          <cell r="R47">
            <v>0</v>
          </cell>
          <cell r="S47" t="str">
            <v>QST30G4            Genset</v>
          </cell>
          <cell r="T47" t="str">
            <v>1011</v>
          </cell>
          <cell r="U47" t="str">
            <v>1221281</v>
          </cell>
          <cell r="V47">
            <v>1</v>
          </cell>
          <cell r="W47" t="str">
            <v>1</v>
          </cell>
          <cell r="X47" t="str">
            <v>650</v>
          </cell>
          <cell r="Y47" t="str">
            <v>Commercial</v>
          </cell>
          <cell r="Z47" t="str">
            <v>Sales - West Europe</v>
          </cell>
          <cell r="AA47" t="str">
            <v>Large</v>
          </cell>
          <cell r="AB47">
            <v>62917</v>
          </cell>
          <cell r="AC47" t="str">
            <v xml:space="preserve">  30333</v>
          </cell>
          <cell r="AD47" t="str">
            <v>C00645</v>
          </cell>
          <cell r="AE47">
            <v>43858.633909999997</v>
          </cell>
          <cell r="AF47">
            <v>938.7</v>
          </cell>
          <cell r="AG47">
            <v>6150.37</v>
          </cell>
          <cell r="AH47">
            <v>438.58633909999998</v>
          </cell>
          <cell r="AI47">
            <v>570.16224082999997</v>
          </cell>
          <cell r="AJ47" t="str">
            <v>GBP</v>
          </cell>
          <cell r="AK47">
            <v>438.58633909999998</v>
          </cell>
          <cell r="AL47" t="str">
            <v>DFHD30333</v>
          </cell>
          <cell r="AM47" t="str">
            <v>800DFHD STANDARD GENSET FAMILY</v>
          </cell>
        </row>
        <row r="48">
          <cell r="A48" t="str">
            <v>DEC04</v>
          </cell>
          <cell r="B48" t="str">
            <v>CENT</v>
          </cell>
          <cell r="C48" t="str">
            <v>United Kingdom</v>
          </cell>
          <cell r="D48" t="str">
            <v>UK</v>
          </cell>
          <cell r="E48" t="str">
            <v>BASE</v>
          </cell>
          <cell r="F48" t="str">
            <v>Cummins Diesel UK</v>
          </cell>
          <cell r="G48" t="str">
            <v>025047</v>
          </cell>
          <cell r="H48" t="str">
            <v>4ISB</v>
          </cell>
          <cell r="I48">
            <v>1</v>
          </cell>
          <cell r="J48">
            <v>7151.7734122712591</v>
          </cell>
          <cell r="K48">
            <v>7051.4997323369998</v>
          </cell>
          <cell r="L48" t="str">
            <v>21615100</v>
          </cell>
          <cell r="M48">
            <v>2469.5300000000002</v>
          </cell>
          <cell r="N48">
            <v>848.97</v>
          </cell>
          <cell r="O48" t="str">
            <v>6041</v>
          </cell>
          <cell r="P48" t="str">
            <v>6041</v>
          </cell>
          <cell r="Q48">
            <v>38224</v>
          </cell>
          <cell r="R48">
            <v>0</v>
          </cell>
          <cell r="S48" t="str">
            <v>4-ISBeG1           Genset</v>
          </cell>
          <cell r="T48" t="str">
            <v>1011</v>
          </cell>
          <cell r="U48" t="str">
            <v>1221281</v>
          </cell>
          <cell r="V48">
            <v>1</v>
          </cell>
          <cell r="W48" t="str">
            <v>1</v>
          </cell>
          <cell r="X48" t="str">
            <v>650</v>
          </cell>
          <cell r="Y48" t="str">
            <v>Commercial</v>
          </cell>
          <cell r="Z48" t="str">
            <v>Sales - West Europe</v>
          </cell>
          <cell r="AA48" t="str">
            <v>Small</v>
          </cell>
          <cell r="AB48">
            <v>7151.7734122712591</v>
          </cell>
          <cell r="AC48" t="str">
            <v xml:space="preserve">  35174</v>
          </cell>
          <cell r="AD48" t="str">
            <v>762</v>
          </cell>
          <cell r="AE48">
            <v>5811.3232889999999</v>
          </cell>
          <cell r="AF48">
            <v>371.96349548000001</v>
          </cell>
          <cell r="AG48">
            <v>676.43927931999997</v>
          </cell>
          <cell r="AH48">
            <v>58.113232889999999</v>
          </cell>
          <cell r="AI48">
            <v>75.547202756999994</v>
          </cell>
          <cell r="AJ48" t="str">
            <v>EUR</v>
          </cell>
          <cell r="AK48">
            <v>58.113232889999999</v>
          </cell>
          <cell r="AL48" t="str">
            <v>C110S5D</v>
          </cell>
          <cell r="AM48" t="str">
            <v>C110 D5 STD ENC STOCK SET</v>
          </cell>
        </row>
        <row r="49">
          <cell r="A49" t="str">
            <v>DEC04</v>
          </cell>
          <cell r="B49" t="str">
            <v>CENT</v>
          </cell>
          <cell r="C49" t="str">
            <v>United Kingdom</v>
          </cell>
          <cell r="D49" t="str">
            <v>UK</v>
          </cell>
          <cell r="E49" t="str">
            <v>BASE</v>
          </cell>
          <cell r="F49" t="str">
            <v>Cummins Diesel UK</v>
          </cell>
          <cell r="G49" t="str">
            <v>025048</v>
          </cell>
          <cell r="H49" t="str">
            <v>4ISB</v>
          </cell>
          <cell r="I49">
            <v>1</v>
          </cell>
          <cell r="J49">
            <v>7151.7734122712591</v>
          </cell>
          <cell r="K49">
            <v>7051.4997323369998</v>
          </cell>
          <cell r="L49" t="str">
            <v>21615107</v>
          </cell>
          <cell r="M49">
            <v>2469.5300000000002</v>
          </cell>
          <cell r="N49">
            <v>848.97</v>
          </cell>
          <cell r="O49" t="str">
            <v>6041</v>
          </cell>
          <cell r="P49" t="str">
            <v>6041</v>
          </cell>
          <cell r="Q49">
            <v>38224</v>
          </cell>
          <cell r="R49">
            <v>0</v>
          </cell>
          <cell r="S49" t="str">
            <v>4-ISBeG1           Genset</v>
          </cell>
          <cell r="T49" t="str">
            <v>1011</v>
          </cell>
          <cell r="U49" t="str">
            <v>1221281</v>
          </cell>
          <cell r="V49">
            <v>1</v>
          </cell>
          <cell r="W49" t="str">
            <v>1</v>
          </cell>
          <cell r="X49" t="str">
            <v>650</v>
          </cell>
          <cell r="Y49" t="str">
            <v>Commercial</v>
          </cell>
          <cell r="Z49" t="str">
            <v>Sales - West Europe</v>
          </cell>
          <cell r="AA49" t="str">
            <v>Small</v>
          </cell>
          <cell r="AB49">
            <v>7151.7734122712591</v>
          </cell>
          <cell r="AC49" t="str">
            <v xml:space="preserve">  35180</v>
          </cell>
          <cell r="AD49" t="str">
            <v>762</v>
          </cell>
          <cell r="AE49">
            <v>5811.3232889999999</v>
          </cell>
          <cell r="AF49">
            <v>371.96349548000001</v>
          </cell>
          <cell r="AG49">
            <v>676.43927931999997</v>
          </cell>
          <cell r="AH49">
            <v>58.113232889999999</v>
          </cell>
          <cell r="AI49">
            <v>75.547202756999994</v>
          </cell>
          <cell r="AJ49" t="str">
            <v>EUR</v>
          </cell>
          <cell r="AK49">
            <v>58.113232889999999</v>
          </cell>
          <cell r="AL49" t="str">
            <v>C110S5D</v>
          </cell>
          <cell r="AM49" t="str">
            <v>C110 D5 STD ENC STOCK SET</v>
          </cell>
        </row>
        <row r="50">
          <cell r="A50" t="str">
            <v>DEC04</v>
          </cell>
          <cell r="B50" t="str">
            <v>CENT</v>
          </cell>
          <cell r="C50" t="str">
            <v>United Kingdom</v>
          </cell>
          <cell r="D50" t="str">
            <v>UK</v>
          </cell>
          <cell r="E50" t="str">
            <v>BASE</v>
          </cell>
          <cell r="F50" t="str">
            <v>Cummins Diesel UK</v>
          </cell>
          <cell r="G50" t="str">
            <v>025050</v>
          </cell>
          <cell r="H50" t="str">
            <v>B3.3</v>
          </cell>
          <cell r="I50">
            <v>1</v>
          </cell>
          <cell r="J50">
            <v>3484.9300322927879</v>
          </cell>
          <cell r="K50">
            <v>4843.9226112650003</v>
          </cell>
          <cell r="L50" t="str">
            <v>68013896</v>
          </cell>
          <cell r="M50">
            <v>1212.6400000000001</v>
          </cell>
          <cell r="N50">
            <v>770.34</v>
          </cell>
          <cell r="O50" t="str">
            <v>6002</v>
          </cell>
          <cell r="P50" t="str">
            <v>6002</v>
          </cell>
          <cell r="Q50">
            <v>37775</v>
          </cell>
          <cell r="R50">
            <v>0</v>
          </cell>
          <cell r="S50" t="str">
            <v>B3.3G2             Genset</v>
          </cell>
          <cell r="T50" t="str">
            <v>1011</v>
          </cell>
          <cell r="U50" t="str">
            <v>1221281</v>
          </cell>
          <cell r="V50">
            <v>1</v>
          </cell>
          <cell r="W50" t="str">
            <v>1</v>
          </cell>
          <cell r="X50" t="str">
            <v>650</v>
          </cell>
          <cell r="Y50" t="str">
            <v>Commercial</v>
          </cell>
          <cell r="Z50" t="str">
            <v>Sales - West Europe</v>
          </cell>
          <cell r="AA50" t="str">
            <v>Small</v>
          </cell>
          <cell r="AB50">
            <v>3484.9300322927879</v>
          </cell>
          <cell r="AC50" t="str">
            <v xml:space="preserve">  27063</v>
          </cell>
          <cell r="AD50" t="str">
            <v>754</v>
          </cell>
          <cell r="AE50">
            <v>3692.4517049999999</v>
          </cell>
          <cell r="AF50">
            <v>348.46</v>
          </cell>
          <cell r="AG50">
            <v>681.16</v>
          </cell>
          <cell r="AH50">
            <v>36.924517049999999</v>
          </cell>
          <cell r="AI50">
            <v>48.001872165000002</v>
          </cell>
          <cell r="AJ50" t="str">
            <v>EUR</v>
          </cell>
          <cell r="AK50">
            <v>36.924517049999999</v>
          </cell>
          <cell r="AL50" t="str">
            <v>DGHC27063</v>
          </cell>
          <cell r="AM50" t="str">
            <v>40DGHC STD GENSET FAMILY</v>
          </cell>
        </row>
        <row r="51">
          <cell r="A51" t="str">
            <v>DEC04</v>
          </cell>
          <cell r="B51" t="str">
            <v>CENT</v>
          </cell>
          <cell r="C51" t="str">
            <v>United Kingdom</v>
          </cell>
          <cell r="D51" t="str">
            <v>UK</v>
          </cell>
          <cell r="E51" t="str">
            <v>BASE</v>
          </cell>
          <cell r="F51" t="str">
            <v>Cummins Diesel UK</v>
          </cell>
          <cell r="G51" t="str">
            <v>025104</v>
          </cell>
          <cell r="H51" t="str">
            <v>4B</v>
          </cell>
          <cell r="I51">
            <v>1</v>
          </cell>
          <cell r="J51">
            <v>5976.6550053821311</v>
          </cell>
          <cell r="K51">
            <v>5790.4032678699996</v>
          </cell>
          <cell r="L51" t="str">
            <v>21626249</v>
          </cell>
          <cell r="M51">
            <v>1873.45</v>
          </cell>
          <cell r="N51">
            <v>578.62</v>
          </cell>
          <cell r="O51" t="str">
            <v>6017</v>
          </cell>
          <cell r="P51" t="str">
            <v>6017</v>
          </cell>
          <cell r="Q51">
            <v>38316</v>
          </cell>
          <cell r="R51">
            <v>0</v>
          </cell>
          <cell r="S51" t="str">
            <v>4BT3.9G4           Genset</v>
          </cell>
          <cell r="T51" t="str">
            <v>1011</v>
          </cell>
          <cell r="U51" t="str">
            <v>1221281</v>
          </cell>
          <cell r="V51">
            <v>1</v>
          </cell>
          <cell r="W51" t="str">
            <v>1</v>
          </cell>
          <cell r="X51" t="str">
            <v>650</v>
          </cell>
          <cell r="Y51" t="str">
            <v>Commercial</v>
          </cell>
          <cell r="Z51" t="str">
            <v>Sales - West Europe</v>
          </cell>
          <cell r="AA51" t="str">
            <v>Small</v>
          </cell>
          <cell r="AB51">
            <v>5976.6550053821311</v>
          </cell>
          <cell r="AC51" t="str">
            <v xml:space="preserve">  42243</v>
          </cell>
          <cell r="AD51" t="str">
            <v>X00728</v>
          </cell>
          <cell r="AE51">
            <v>4642.4195499999996</v>
          </cell>
          <cell r="AF51">
            <v>352.69277110000002</v>
          </cell>
          <cell r="AG51">
            <v>642.09110162000002</v>
          </cell>
          <cell r="AH51">
            <v>46.424195500000003</v>
          </cell>
          <cell r="AI51">
            <v>60.351454150000002</v>
          </cell>
          <cell r="AJ51" t="str">
            <v>EUR</v>
          </cell>
          <cell r="AK51">
            <v>46.424195500000003</v>
          </cell>
          <cell r="AL51" t="str">
            <v>C70D5S42243</v>
          </cell>
          <cell r="AM51" t="str">
            <v>C70D5 STANDARD ENCLOSED GENSET</v>
          </cell>
        </row>
        <row r="52">
          <cell r="A52" t="str">
            <v>DEC04</v>
          </cell>
          <cell r="B52" t="str">
            <v>CENT</v>
          </cell>
          <cell r="C52" t="str">
            <v>United Kingdom</v>
          </cell>
          <cell r="D52" t="str">
            <v>UK</v>
          </cell>
          <cell r="E52" t="str">
            <v>BASE</v>
          </cell>
          <cell r="F52" t="str">
            <v>Cummins Diesel UK</v>
          </cell>
          <cell r="G52" t="str">
            <v>020217</v>
          </cell>
          <cell r="I52">
            <v>0</v>
          </cell>
          <cell r="J52">
            <v>711</v>
          </cell>
          <cell r="K52">
            <v>0</v>
          </cell>
          <cell r="M52">
            <v>0</v>
          </cell>
          <cell r="N52">
            <v>0</v>
          </cell>
          <cell r="O52" t="str">
            <v>AIPS</v>
          </cell>
          <cell r="P52" t="str">
            <v>AIPS</v>
          </cell>
          <cell r="R52">
            <v>0</v>
          </cell>
          <cell r="S52" t="str">
            <v>initial prod support</v>
          </cell>
          <cell r="T52" t="str">
            <v>1011</v>
          </cell>
          <cell r="U52" t="str">
            <v>1221281</v>
          </cell>
          <cell r="V52">
            <v>1</v>
          </cell>
          <cell r="W52" t="str">
            <v>1</v>
          </cell>
          <cell r="X52" t="str">
            <v>650</v>
          </cell>
          <cell r="Y52" t="str">
            <v>Commercial</v>
          </cell>
          <cell r="Z52" t="str">
            <v>Sales - West Europe</v>
          </cell>
          <cell r="AA52" t="str">
            <v>Small</v>
          </cell>
          <cell r="AB52">
            <v>711</v>
          </cell>
          <cell r="AC52" t="str">
            <v xml:space="preserve">  29866</v>
          </cell>
          <cell r="AD52" t="str">
            <v>C00632</v>
          </cell>
          <cell r="AE52">
            <v>0</v>
          </cell>
          <cell r="AF52">
            <v>0</v>
          </cell>
          <cell r="AG52">
            <v>0</v>
          </cell>
          <cell r="AJ52" t="str">
            <v>GBP</v>
          </cell>
          <cell r="AL52" t="str">
            <v>IPSF</v>
          </cell>
          <cell r="AM52" t="str">
            <v>released</v>
          </cell>
        </row>
        <row r="53">
          <cell r="A53" t="str">
            <v>DEC04</v>
          </cell>
          <cell r="B53" t="str">
            <v>CENT</v>
          </cell>
          <cell r="C53" t="str">
            <v>United Kingdom</v>
          </cell>
          <cell r="D53" t="str">
            <v>UK</v>
          </cell>
          <cell r="E53" t="str">
            <v>BASE</v>
          </cell>
          <cell r="F53" t="str">
            <v>Cummins Diesel UK</v>
          </cell>
          <cell r="G53" t="str">
            <v>020221</v>
          </cell>
          <cell r="I53">
            <v>0</v>
          </cell>
          <cell r="J53">
            <v>474</v>
          </cell>
          <cell r="K53">
            <v>0</v>
          </cell>
          <cell r="M53">
            <v>0</v>
          </cell>
          <cell r="N53">
            <v>0</v>
          </cell>
          <cell r="O53" t="str">
            <v>AIPS</v>
          </cell>
          <cell r="P53" t="str">
            <v>AIPS</v>
          </cell>
          <cell r="R53">
            <v>0</v>
          </cell>
          <cell r="S53" t="str">
            <v>initial prod support</v>
          </cell>
          <cell r="T53" t="str">
            <v>1011</v>
          </cell>
          <cell r="U53" t="str">
            <v>1221281</v>
          </cell>
          <cell r="V53">
            <v>1</v>
          </cell>
          <cell r="W53" t="str">
            <v>1</v>
          </cell>
          <cell r="X53" t="str">
            <v>650</v>
          </cell>
          <cell r="Y53" t="str">
            <v>Commercial</v>
          </cell>
          <cell r="Z53" t="str">
            <v>Sales - West Europe</v>
          </cell>
          <cell r="AA53" t="str">
            <v>Small</v>
          </cell>
          <cell r="AB53">
            <v>474</v>
          </cell>
          <cell r="AC53" t="str">
            <v xml:space="preserve">  29574</v>
          </cell>
          <cell r="AD53" t="str">
            <v>C00627</v>
          </cell>
          <cell r="AE53">
            <v>0</v>
          </cell>
          <cell r="AF53">
            <v>0</v>
          </cell>
          <cell r="AG53">
            <v>0</v>
          </cell>
          <cell r="AJ53" t="str">
            <v>GBP</v>
          </cell>
          <cell r="AL53" t="str">
            <v>IPSF</v>
          </cell>
          <cell r="AM53" t="str">
            <v>released</v>
          </cell>
        </row>
        <row r="54">
          <cell r="A54" t="str">
            <v>DEC04</v>
          </cell>
          <cell r="B54" t="str">
            <v>CENT</v>
          </cell>
          <cell r="C54" t="str">
            <v>United Kingdom</v>
          </cell>
          <cell r="D54" t="str">
            <v>UK</v>
          </cell>
          <cell r="E54" t="str">
            <v>BASE</v>
          </cell>
          <cell r="F54" t="str">
            <v>Cummins Diesel UK</v>
          </cell>
          <cell r="G54" t="str">
            <v>025242</v>
          </cell>
          <cell r="H54" t="str">
            <v>V28</v>
          </cell>
          <cell r="I54">
            <v>1</v>
          </cell>
          <cell r="J54">
            <v>34521.019913885895</v>
          </cell>
          <cell r="K54">
            <v>34943.103460730003</v>
          </cell>
          <cell r="L54" t="str">
            <v>25297738</v>
          </cell>
          <cell r="M54">
            <v>18105.86</v>
          </cell>
          <cell r="N54">
            <v>3535.17</v>
          </cell>
          <cell r="O54" t="str">
            <v>8001</v>
          </cell>
          <cell r="P54" t="str">
            <v>8001</v>
          </cell>
          <cell r="Q54">
            <v>38294</v>
          </cell>
          <cell r="R54">
            <v>0</v>
          </cell>
          <cell r="S54" t="str">
            <v>VTA28G5            Genset</v>
          </cell>
          <cell r="T54" t="str">
            <v>1011</v>
          </cell>
          <cell r="U54" t="str">
            <v>1221281</v>
          </cell>
          <cell r="V54">
            <v>1</v>
          </cell>
          <cell r="W54" t="str">
            <v>1</v>
          </cell>
          <cell r="X54" t="str">
            <v>650</v>
          </cell>
          <cell r="Y54" t="str">
            <v>Commercial</v>
          </cell>
          <cell r="Z54" t="str">
            <v>Sales - West Europe</v>
          </cell>
          <cell r="AA54" t="str">
            <v>Large</v>
          </cell>
          <cell r="AB54">
            <v>34521.019913885895</v>
          </cell>
          <cell r="AC54" t="str">
            <v xml:space="preserve">  35460</v>
          </cell>
          <cell r="AD54" t="str">
            <v>X00736</v>
          </cell>
          <cell r="AE54">
            <v>26098.928810000001</v>
          </cell>
          <cell r="AF54">
            <v>1175.02</v>
          </cell>
          <cell r="AG54">
            <v>6807.89</v>
          </cell>
          <cell r="AH54">
            <v>260.98928810000001</v>
          </cell>
          <cell r="AI54">
            <v>339.28607453000001</v>
          </cell>
          <cell r="AJ54" t="str">
            <v>EUR</v>
          </cell>
          <cell r="AK54">
            <v>260.98928810000001</v>
          </cell>
          <cell r="AL54" t="str">
            <v>DFGB35460</v>
          </cell>
          <cell r="AM54" t="str">
            <v>512DFGB STANDARD GENSET FAMILY</v>
          </cell>
        </row>
        <row r="55">
          <cell r="A55" t="str">
            <v>DEC04</v>
          </cell>
          <cell r="B55" t="str">
            <v>CENT</v>
          </cell>
          <cell r="C55" t="str">
            <v>United Kingdom</v>
          </cell>
          <cell r="D55" t="str">
            <v>UK</v>
          </cell>
          <cell r="E55" t="str">
            <v>BASE</v>
          </cell>
          <cell r="F55" t="str">
            <v>Cummins Diesel UK</v>
          </cell>
          <cell r="G55" t="str">
            <v>025241</v>
          </cell>
          <cell r="H55" t="str">
            <v>K50</v>
          </cell>
          <cell r="I55">
            <v>1</v>
          </cell>
          <cell r="J55">
            <v>63446.636167922494</v>
          </cell>
          <cell r="K55">
            <v>63391.445592151998</v>
          </cell>
          <cell r="L55" t="str">
            <v>25297479</v>
          </cell>
          <cell r="M55">
            <v>45473.29</v>
          </cell>
          <cell r="N55">
            <v>6415</v>
          </cell>
          <cell r="O55" t="str">
            <v>8031</v>
          </cell>
          <cell r="P55" t="str">
            <v>8031</v>
          </cell>
          <cell r="Q55">
            <v>38313</v>
          </cell>
          <cell r="R55">
            <v>0</v>
          </cell>
          <cell r="S55" t="str">
            <v>KTA50G3            Genset</v>
          </cell>
          <cell r="T55" t="str">
            <v>1011</v>
          </cell>
          <cell r="U55" t="str">
            <v>1221281</v>
          </cell>
          <cell r="V55">
            <v>1</v>
          </cell>
          <cell r="W55" t="str">
            <v>1</v>
          </cell>
          <cell r="X55" t="str">
            <v>650</v>
          </cell>
          <cell r="Y55" t="str">
            <v>Commercial</v>
          </cell>
          <cell r="Z55" t="str">
            <v>Sales - West Europe</v>
          </cell>
          <cell r="AA55" t="str">
            <v>Large</v>
          </cell>
          <cell r="AB55">
            <v>63446.636167922494</v>
          </cell>
          <cell r="AC55" t="str">
            <v xml:space="preserve">  34417</v>
          </cell>
          <cell r="AD55" t="str">
            <v>715</v>
          </cell>
          <cell r="AE55">
            <v>55328.049944000006</v>
          </cell>
          <cell r="AF55">
            <v>813.84</v>
          </cell>
          <cell r="AG55">
            <v>5423.73</v>
          </cell>
          <cell r="AH55">
            <v>553.28049943999997</v>
          </cell>
          <cell r="AI55">
            <v>719.26464927200004</v>
          </cell>
          <cell r="AJ55" t="str">
            <v>EUR</v>
          </cell>
          <cell r="AK55">
            <v>553.28049943999997</v>
          </cell>
          <cell r="AL55" t="str">
            <v>DFLC34417</v>
          </cell>
          <cell r="AM55" t="str">
            <v>1005DFLC STANDARD GENSET FAMIL</v>
          </cell>
        </row>
        <row r="56">
          <cell r="A56" t="str">
            <v>DEC04</v>
          </cell>
          <cell r="B56" t="str">
            <v>CENT</v>
          </cell>
          <cell r="C56" t="str">
            <v>United Kingdom</v>
          </cell>
          <cell r="D56" t="str">
            <v>UK</v>
          </cell>
          <cell r="E56" t="str">
            <v>BASE</v>
          </cell>
          <cell r="F56" t="str">
            <v>Cummins Diesel UK</v>
          </cell>
          <cell r="G56" t="str">
            <v>025243</v>
          </cell>
          <cell r="H56" t="str">
            <v>6B</v>
          </cell>
          <cell r="I56">
            <v>1</v>
          </cell>
          <cell r="J56">
            <v>10225.481700753498</v>
          </cell>
          <cell r="K56">
            <v>10118.744133747001</v>
          </cell>
          <cell r="L56" t="str">
            <v>21622628</v>
          </cell>
          <cell r="M56">
            <v>3848.82</v>
          </cell>
          <cell r="N56">
            <v>1000.69</v>
          </cell>
          <cell r="O56" t="str">
            <v>6028</v>
          </cell>
          <cell r="P56" t="str">
            <v>6028</v>
          </cell>
          <cell r="Q56">
            <v>38285</v>
          </cell>
          <cell r="R56">
            <v>0</v>
          </cell>
          <cell r="S56" t="str">
            <v>6BTA5.9G2-I        Genset</v>
          </cell>
          <cell r="T56" t="str">
            <v>1011</v>
          </cell>
          <cell r="U56" t="str">
            <v>1221281</v>
          </cell>
          <cell r="V56">
            <v>1</v>
          </cell>
          <cell r="W56" t="str">
            <v>1</v>
          </cell>
          <cell r="X56" t="str">
            <v>650</v>
          </cell>
          <cell r="Y56" t="str">
            <v>Commercial</v>
          </cell>
          <cell r="Z56" t="str">
            <v>Sales - West Europe</v>
          </cell>
          <cell r="AA56" t="str">
            <v>Small</v>
          </cell>
          <cell r="AB56">
            <v>10225.481700753498</v>
          </cell>
          <cell r="AC56" t="str">
            <v xml:space="preserve">  34259</v>
          </cell>
          <cell r="AD56" t="str">
            <v>X00741</v>
          </cell>
          <cell r="AE56">
            <v>8676.8932789999999</v>
          </cell>
          <cell r="AF56">
            <v>413.21374326</v>
          </cell>
          <cell r="AG56">
            <v>742.29963328000008</v>
          </cell>
          <cell r="AH56">
            <v>86.768932789999994</v>
          </cell>
          <cell r="AI56">
            <v>112.799612627</v>
          </cell>
          <cell r="AJ56" t="str">
            <v>EUR</v>
          </cell>
          <cell r="AK56">
            <v>86.768932789999994</v>
          </cell>
          <cell r="AL56" t="str">
            <v>C150D5S34259</v>
          </cell>
          <cell r="AM56" t="str">
            <v>C150D5 STANDARD ENCLOSED GENSE</v>
          </cell>
        </row>
        <row r="57">
          <cell r="A57" t="str">
            <v>DEC04</v>
          </cell>
          <cell r="B57" t="str">
            <v>US</v>
          </cell>
          <cell r="C57" t="str">
            <v>United States</v>
          </cell>
          <cell r="D57" t="str">
            <v>US</v>
          </cell>
          <cell r="E57" t="str">
            <v>BASE</v>
          </cell>
          <cell r="F57" t="str">
            <v>Cummins Power Generation</v>
          </cell>
          <cell r="G57" t="str">
            <v>024633</v>
          </cell>
          <cell r="I57">
            <v>1</v>
          </cell>
          <cell r="J57">
            <v>20919.268030139934</v>
          </cell>
          <cell r="K57">
            <v>18433.884999999998</v>
          </cell>
          <cell r="M57">
            <v>0</v>
          </cell>
          <cell r="N57">
            <v>0</v>
          </cell>
          <cell r="O57" t="str">
            <v>300</v>
          </cell>
          <cell r="P57" t="str">
            <v>300</v>
          </cell>
          <cell r="R57">
            <v>0</v>
          </cell>
          <cell r="S57" t="str">
            <v>RADIATORS</v>
          </cell>
          <cell r="T57" t="str">
            <v>1016</v>
          </cell>
          <cell r="U57" t="str">
            <v>1221364</v>
          </cell>
          <cell r="V57">
            <v>1</v>
          </cell>
          <cell r="W57" t="str">
            <v>1</v>
          </cell>
          <cell r="X57" t="str">
            <v>650</v>
          </cell>
          <cell r="Y57" t="str">
            <v>Commercial</v>
          </cell>
          <cell r="Z57" t="str">
            <v>Sales - United States</v>
          </cell>
          <cell r="AA57" t="str">
            <v>Large</v>
          </cell>
          <cell r="AB57">
            <v>20919.268030139934</v>
          </cell>
          <cell r="AC57" t="str">
            <v xml:space="preserve">  43147</v>
          </cell>
          <cell r="AD57" t="str">
            <v>364090684</v>
          </cell>
          <cell r="AE57">
            <v>17845</v>
          </cell>
          <cell r="AF57">
            <v>0</v>
          </cell>
          <cell r="AG57">
            <v>0</v>
          </cell>
          <cell r="AH57">
            <v>178.45</v>
          </cell>
          <cell r="AI57">
            <v>231.98500000000001</v>
          </cell>
          <cell r="AJ57" t="str">
            <v>USD</v>
          </cell>
          <cell r="AK57">
            <v>178.45</v>
          </cell>
          <cell r="AL57" t="str">
            <v>0130-5975-05</v>
          </cell>
          <cell r="AM57" t="str">
            <v>RADIATOR</v>
          </cell>
        </row>
        <row r="58">
          <cell r="A58" t="str">
            <v>DEC04</v>
          </cell>
          <cell r="B58" t="str">
            <v>US</v>
          </cell>
          <cell r="C58" t="str">
            <v>United States</v>
          </cell>
          <cell r="D58" t="str">
            <v>US</v>
          </cell>
          <cell r="E58" t="str">
            <v>BASE</v>
          </cell>
          <cell r="F58" t="str">
            <v>Cummins Power Generation</v>
          </cell>
          <cell r="G58" t="str">
            <v>024801</v>
          </cell>
          <cell r="H58" t="str">
            <v>QSK78</v>
          </cell>
          <cell r="I58">
            <v>1</v>
          </cell>
          <cell r="J58">
            <v>166838.64000000001</v>
          </cell>
          <cell r="K58">
            <v>218204.71897329923</v>
          </cell>
          <cell r="L58" t="str">
            <v>66300509</v>
          </cell>
          <cell r="M58">
            <v>136868</v>
          </cell>
          <cell r="N58">
            <v>32815</v>
          </cell>
          <cell r="O58" t="str">
            <v>8063</v>
          </cell>
          <cell r="P58" t="str">
            <v>8063</v>
          </cell>
          <cell r="Q58">
            <v>38226</v>
          </cell>
          <cell r="R58">
            <v>0</v>
          </cell>
          <cell r="S58" t="str">
            <v>QSK78G6            Genset</v>
          </cell>
          <cell r="T58" t="str">
            <v>1016</v>
          </cell>
          <cell r="U58" t="str">
            <v>1221364</v>
          </cell>
          <cell r="V58">
            <v>1</v>
          </cell>
          <cell r="W58" t="str">
            <v>1</v>
          </cell>
          <cell r="X58" t="str">
            <v>650</v>
          </cell>
          <cell r="Y58" t="str">
            <v>Commercial</v>
          </cell>
          <cell r="Z58" t="str">
            <v>Sales - United States</v>
          </cell>
          <cell r="AA58" t="str">
            <v>Large</v>
          </cell>
          <cell r="AB58">
            <v>166838.64000000001</v>
          </cell>
          <cell r="AC58" t="str">
            <v xml:space="preserve">  33324</v>
          </cell>
          <cell r="AD58" t="str">
            <v>364088845</v>
          </cell>
          <cell r="AE58">
            <v>204828.76957725</v>
          </cell>
          <cell r="AF58">
            <v>1016</v>
          </cell>
          <cell r="AG58">
            <v>5600.6</v>
          </cell>
          <cell r="AH58">
            <v>2048.2876957724998</v>
          </cell>
          <cell r="AI58">
            <v>2662.7740045042501</v>
          </cell>
          <cell r="AJ58" t="str">
            <v>USD</v>
          </cell>
          <cell r="AK58">
            <v>2048.2876957724998</v>
          </cell>
          <cell r="AL58" t="str">
            <v>DQLA33324</v>
          </cell>
          <cell r="AM58" t="str">
            <v>2700DQLA STANDARD GENSET FAMIL</v>
          </cell>
        </row>
        <row r="59">
          <cell r="A59" t="str">
            <v>DEC04</v>
          </cell>
          <cell r="B59" t="str">
            <v>US</v>
          </cell>
          <cell r="C59" t="str">
            <v>United States</v>
          </cell>
          <cell r="D59" t="str">
            <v>US</v>
          </cell>
          <cell r="E59" t="str">
            <v>BASE</v>
          </cell>
          <cell r="F59" t="str">
            <v>Cummins Power Generation</v>
          </cell>
          <cell r="G59" t="str">
            <v>024827</v>
          </cell>
          <cell r="H59" t="str">
            <v>QSK78</v>
          </cell>
          <cell r="I59">
            <v>1</v>
          </cell>
          <cell r="J59">
            <v>140116.79224973088</v>
          </cell>
          <cell r="K59">
            <v>184531.14232176749</v>
          </cell>
          <cell r="L59" t="str">
            <v>66300536</v>
          </cell>
          <cell r="M59">
            <v>130737.37</v>
          </cell>
          <cell r="N59">
            <v>23908</v>
          </cell>
          <cell r="O59" t="str">
            <v>8063</v>
          </cell>
          <cell r="P59" t="str">
            <v>8063</v>
          </cell>
          <cell r="Q59">
            <v>38313</v>
          </cell>
          <cell r="R59">
            <v>0</v>
          </cell>
          <cell r="S59" t="str">
            <v>QSK78G6            Genset</v>
          </cell>
          <cell r="T59" t="str">
            <v>1016</v>
          </cell>
          <cell r="U59" t="str">
            <v>1221364</v>
          </cell>
          <cell r="V59">
            <v>1</v>
          </cell>
          <cell r="W59" t="str">
            <v>1</v>
          </cell>
          <cell r="X59" t="str">
            <v>650</v>
          </cell>
          <cell r="Y59" t="str">
            <v>Commercial</v>
          </cell>
          <cell r="Z59" t="str">
            <v>Sales - United States</v>
          </cell>
          <cell r="AA59" t="str">
            <v>Large</v>
          </cell>
          <cell r="AB59">
            <v>140116.79224973088</v>
          </cell>
          <cell r="AC59" t="str">
            <v xml:space="preserve">  36012</v>
          </cell>
          <cell r="AD59" t="str">
            <v>364092192</v>
          </cell>
          <cell r="AE59">
            <v>170408.74127249999</v>
          </cell>
          <cell r="AF59">
            <v>1140</v>
          </cell>
          <cell r="AG59">
            <v>9063</v>
          </cell>
          <cell r="AH59">
            <v>1704.0874127249999</v>
          </cell>
          <cell r="AI59">
            <v>2215.3136365424998</v>
          </cell>
          <cell r="AJ59" t="str">
            <v>USD</v>
          </cell>
          <cell r="AK59">
            <v>0</v>
          </cell>
          <cell r="AL59" t="str">
            <v>DQLAPN36012</v>
          </cell>
          <cell r="AM59" t="str">
            <v>2700DQLA-6--PCC-OPN-WT-QA-G-CG</v>
          </cell>
        </row>
        <row r="60">
          <cell r="A60" t="str">
            <v>DEC04</v>
          </cell>
          <cell r="B60" t="str">
            <v>US</v>
          </cell>
          <cell r="C60" t="str">
            <v>United States</v>
          </cell>
          <cell r="D60" t="str">
            <v>US</v>
          </cell>
          <cell r="E60" t="str">
            <v>BASE</v>
          </cell>
          <cell r="F60" t="str">
            <v>Cummins Power Generation</v>
          </cell>
          <cell r="G60" t="str">
            <v>024786</v>
          </cell>
          <cell r="H60" t="str">
            <v>QSK78</v>
          </cell>
          <cell r="I60">
            <v>1</v>
          </cell>
          <cell r="J60">
            <v>140116.79224973088</v>
          </cell>
          <cell r="K60">
            <v>184531.14232176749</v>
          </cell>
          <cell r="L60" t="str">
            <v>66300530</v>
          </cell>
          <cell r="M60">
            <v>130737.37</v>
          </cell>
          <cell r="N60">
            <v>23908</v>
          </cell>
          <cell r="O60" t="str">
            <v>8063</v>
          </cell>
          <cell r="P60" t="str">
            <v>8063</v>
          </cell>
          <cell r="Q60">
            <v>38301</v>
          </cell>
          <cell r="R60">
            <v>0</v>
          </cell>
          <cell r="S60" t="str">
            <v>QSK78G6            Genset</v>
          </cell>
          <cell r="T60" t="str">
            <v>1016</v>
          </cell>
          <cell r="U60" t="str">
            <v>1221364</v>
          </cell>
          <cell r="V60">
            <v>1</v>
          </cell>
          <cell r="W60" t="str">
            <v>1</v>
          </cell>
          <cell r="X60" t="str">
            <v>650</v>
          </cell>
          <cell r="Y60" t="str">
            <v>Commercial</v>
          </cell>
          <cell r="Z60" t="str">
            <v>Sales - United States</v>
          </cell>
          <cell r="AA60" t="str">
            <v>Large</v>
          </cell>
          <cell r="AB60">
            <v>140116.79224973088</v>
          </cell>
          <cell r="AC60" t="str">
            <v xml:space="preserve">  36012</v>
          </cell>
          <cell r="AD60" t="str">
            <v>364092192</v>
          </cell>
          <cell r="AE60">
            <v>170408.74127249999</v>
          </cell>
          <cell r="AF60">
            <v>1140</v>
          </cell>
          <cell r="AG60">
            <v>9063</v>
          </cell>
          <cell r="AH60">
            <v>1704.0874127249999</v>
          </cell>
          <cell r="AI60">
            <v>2215.3136365424998</v>
          </cell>
          <cell r="AJ60" t="str">
            <v>USD</v>
          </cell>
          <cell r="AK60">
            <v>0</v>
          </cell>
          <cell r="AL60" t="str">
            <v>DQLAPN36012</v>
          </cell>
          <cell r="AM60" t="str">
            <v>2700DQLA-6--PCC-OPN-WT-QA-G-CG</v>
          </cell>
        </row>
        <row r="61">
          <cell r="A61" t="str">
            <v>DEC04</v>
          </cell>
          <cell r="B61" t="str">
            <v>US</v>
          </cell>
          <cell r="C61" t="str">
            <v>United States</v>
          </cell>
          <cell r="D61" t="str">
            <v>US</v>
          </cell>
          <cell r="E61" t="str">
            <v>BASE</v>
          </cell>
          <cell r="F61" t="str">
            <v>Cummins Power Generation</v>
          </cell>
          <cell r="G61" t="str">
            <v>024826</v>
          </cell>
          <cell r="H61" t="str">
            <v>QSK78</v>
          </cell>
          <cell r="I61">
            <v>1</v>
          </cell>
          <cell r="J61">
            <v>140116.79224973088</v>
          </cell>
          <cell r="K61">
            <v>184531.14232176749</v>
          </cell>
          <cell r="L61" t="str">
            <v>66300535</v>
          </cell>
          <cell r="M61">
            <v>130737.37</v>
          </cell>
          <cell r="N61">
            <v>23908</v>
          </cell>
          <cell r="O61" t="str">
            <v>8063</v>
          </cell>
          <cell r="P61" t="str">
            <v>8063</v>
          </cell>
          <cell r="Q61">
            <v>38309</v>
          </cell>
          <cell r="R61">
            <v>0</v>
          </cell>
          <cell r="S61" t="str">
            <v>QSK78G6            Genset</v>
          </cell>
          <cell r="T61" t="str">
            <v>1016</v>
          </cell>
          <cell r="U61" t="str">
            <v>1221364</v>
          </cell>
          <cell r="V61">
            <v>1</v>
          </cell>
          <cell r="W61" t="str">
            <v>1</v>
          </cell>
          <cell r="X61" t="str">
            <v>650</v>
          </cell>
          <cell r="Y61" t="str">
            <v>Commercial</v>
          </cell>
          <cell r="Z61" t="str">
            <v>Sales - United States</v>
          </cell>
          <cell r="AA61" t="str">
            <v>Large</v>
          </cell>
          <cell r="AB61">
            <v>140116.79224973088</v>
          </cell>
          <cell r="AC61" t="str">
            <v xml:space="preserve">  36012</v>
          </cell>
          <cell r="AD61" t="str">
            <v>364092192</v>
          </cell>
          <cell r="AE61">
            <v>170408.74127249999</v>
          </cell>
          <cell r="AF61">
            <v>1140</v>
          </cell>
          <cell r="AG61">
            <v>9063</v>
          </cell>
          <cell r="AH61">
            <v>1704.0874127249999</v>
          </cell>
          <cell r="AI61">
            <v>2215.3136365424998</v>
          </cell>
          <cell r="AJ61" t="str">
            <v>USD</v>
          </cell>
          <cell r="AK61">
            <v>0</v>
          </cell>
          <cell r="AL61" t="str">
            <v>DQLAPN36012</v>
          </cell>
          <cell r="AM61" t="str">
            <v>2700DQLA-6--PCC-OPN-WT-QA-G-CG</v>
          </cell>
        </row>
        <row r="62">
          <cell r="A62" t="str">
            <v>DEC04</v>
          </cell>
          <cell r="B62" t="str">
            <v>US</v>
          </cell>
          <cell r="C62" t="str">
            <v>United States</v>
          </cell>
          <cell r="D62" t="str">
            <v>US</v>
          </cell>
          <cell r="E62" t="str">
            <v>BASE</v>
          </cell>
          <cell r="F62" t="str">
            <v>Cummins Power Generation</v>
          </cell>
          <cell r="G62" t="str">
            <v>024790</v>
          </cell>
          <cell r="I62">
            <v>1</v>
          </cell>
          <cell r="J62">
            <v>20919.268030139934</v>
          </cell>
          <cell r="K62">
            <v>18433.884999999998</v>
          </cell>
          <cell r="M62">
            <v>0</v>
          </cell>
          <cell r="N62">
            <v>0</v>
          </cell>
          <cell r="O62" t="str">
            <v>300</v>
          </cell>
          <cell r="P62" t="str">
            <v>300</v>
          </cell>
          <cell r="R62">
            <v>0</v>
          </cell>
          <cell r="S62" t="str">
            <v>RADIATORS</v>
          </cell>
          <cell r="T62" t="str">
            <v>1016</v>
          </cell>
          <cell r="U62" t="str">
            <v>1221364</v>
          </cell>
          <cell r="V62">
            <v>1</v>
          </cell>
          <cell r="W62" t="str">
            <v>1</v>
          </cell>
          <cell r="X62" t="str">
            <v>650</v>
          </cell>
          <cell r="Y62" t="str">
            <v>Commercial</v>
          </cell>
          <cell r="Z62" t="str">
            <v>Sales - United States</v>
          </cell>
          <cell r="AA62" t="str">
            <v>Large</v>
          </cell>
          <cell r="AB62">
            <v>20919.268030139934</v>
          </cell>
          <cell r="AC62" t="str">
            <v xml:space="preserve">  33843</v>
          </cell>
          <cell r="AD62" t="str">
            <v>364090864</v>
          </cell>
          <cell r="AE62">
            <v>17845</v>
          </cell>
          <cell r="AF62">
            <v>0</v>
          </cell>
          <cell r="AG62">
            <v>0</v>
          </cell>
          <cell r="AH62">
            <v>178.45</v>
          </cell>
          <cell r="AI62">
            <v>231.98500000000001</v>
          </cell>
          <cell r="AJ62" t="str">
            <v>USD</v>
          </cell>
          <cell r="AK62">
            <v>178.45</v>
          </cell>
          <cell r="AL62" t="str">
            <v>0130-5975-05</v>
          </cell>
          <cell r="AM62" t="str">
            <v>RADIATOR</v>
          </cell>
        </row>
        <row r="63">
          <cell r="A63" t="str">
            <v>DEC04</v>
          </cell>
          <cell r="B63" t="str">
            <v>US</v>
          </cell>
          <cell r="C63" t="str">
            <v>United States</v>
          </cell>
          <cell r="D63" t="str">
            <v>US</v>
          </cell>
          <cell r="E63" t="str">
            <v>BASE</v>
          </cell>
          <cell r="F63" t="str">
            <v>Cummins Power Generation</v>
          </cell>
          <cell r="G63" t="str">
            <v>024947</v>
          </cell>
          <cell r="H63" t="str">
            <v>QSK78</v>
          </cell>
          <cell r="I63">
            <v>1</v>
          </cell>
          <cell r="J63">
            <v>140116.79224973088</v>
          </cell>
          <cell r="K63">
            <v>184531.14232176749</v>
          </cell>
          <cell r="L63" t="str">
            <v>66300539</v>
          </cell>
          <cell r="M63">
            <v>130737.37</v>
          </cell>
          <cell r="N63">
            <v>23908</v>
          </cell>
          <cell r="O63" t="str">
            <v>8063</v>
          </cell>
          <cell r="P63" t="str">
            <v>8063</v>
          </cell>
          <cell r="Q63">
            <v>38318</v>
          </cell>
          <cell r="R63">
            <v>0</v>
          </cell>
          <cell r="S63" t="str">
            <v>QSK78G6            Genset</v>
          </cell>
          <cell r="T63" t="str">
            <v>1016</v>
          </cell>
          <cell r="U63" t="str">
            <v>1221364</v>
          </cell>
          <cell r="V63">
            <v>1</v>
          </cell>
          <cell r="W63" t="str">
            <v>1</v>
          </cell>
          <cell r="X63" t="str">
            <v>650</v>
          </cell>
          <cell r="Y63" t="str">
            <v>Commercial</v>
          </cell>
          <cell r="Z63" t="str">
            <v>Sales - United States</v>
          </cell>
          <cell r="AA63" t="str">
            <v>Large</v>
          </cell>
          <cell r="AB63">
            <v>140116.79224973088</v>
          </cell>
          <cell r="AC63" t="str">
            <v xml:space="preserve">  36012</v>
          </cell>
          <cell r="AD63" t="str">
            <v>364092192</v>
          </cell>
          <cell r="AE63">
            <v>170408.74127249999</v>
          </cell>
          <cell r="AF63">
            <v>1140</v>
          </cell>
          <cell r="AG63">
            <v>9063</v>
          </cell>
          <cell r="AH63">
            <v>1704.0874127249999</v>
          </cell>
          <cell r="AI63">
            <v>2215.3136365424998</v>
          </cell>
          <cell r="AJ63" t="str">
            <v>USD</v>
          </cell>
          <cell r="AK63">
            <v>0</v>
          </cell>
          <cell r="AL63" t="str">
            <v>DQLAPN36012</v>
          </cell>
          <cell r="AM63" t="str">
            <v>2700DQLA-6--PCC-OPN-WT-QA-G-CG</v>
          </cell>
        </row>
        <row r="64">
          <cell r="A64" t="str">
            <v>DEC04</v>
          </cell>
          <cell r="B64" t="str">
            <v>US</v>
          </cell>
          <cell r="C64" t="str">
            <v>United States</v>
          </cell>
          <cell r="D64" t="str">
            <v>US</v>
          </cell>
          <cell r="E64" t="str">
            <v>BASE</v>
          </cell>
          <cell r="F64" t="str">
            <v>Cummins Power Generation</v>
          </cell>
          <cell r="G64" t="str">
            <v>024790</v>
          </cell>
          <cell r="H64" t="str">
            <v>QSK78</v>
          </cell>
          <cell r="I64">
            <v>1</v>
          </cell>
          <cell r="J64">
            <v>145746.72</v>
          </cell>
          <cell r="K64">
            <v>224885.08180694477</v>
          </cell>
          <cell r="L64" t="str">
            <v>66300521</v>
          </cell>
          <cell r="M64">
            <v>136868</v>
          </cell>
          <cell r="N64">
            <v>39424</v>
          </cell>
          <cell r="O64" t="str">
            <v>8063</v>
          </cell>
          <cell r="P64" t="str">
            <v>8063</v>
          </cell>
          <cell r="Q64">
            <v>38272</v>
          </cell>
          <cell r="R64">
            <v>0</v>
          </cell>
          <cell r="S64" t="str">
            <v>QSK78G6            Genset</v>
          </cell>
          <cell r="T64" t="str">
            <v>1016</v>
          </cell>
          <cell r="U64" t="str">
            <v>1221364</v>
          </cell>
          <cell r="V64">
            <v>1</v>
          </cell>
          <cell r="W64" t="str">
            <v>1</v>
          </cell>
          <cell r="X64" t="str">
            <v>650</v>
          </cell>
          <cell r="Y64" t="str">
            <v>Commercial</v>
          </cell>
          <cell r="Z64" t="str">
            <v>Sales - United States</v>
          </cell>
          <cell r="AA64" t="str">
            <v>Large</v>
          </cell>
          <cell r="AB64">
            <v>145746.72</v>
          </cell>
          <cell r="AC64" t="str">
            <v xml:space="preserve">  33843</v>
          </cell>
          <cell r="AD64" t="str">
            <v>364090864</v>
          </cell>
          <cell r="AE64">
            <v>211116.10049074999</v>
          </cell>
          <cell r="AF64">
            <v>1097</v>
          </cell>
          <cell r="AG64">
            <v>5705.15</v>
          </cell>
          <cell r="AH64">
            <v>2111.1610049074998</v>
          </cell>
          <cell r="AI64">
            <v>2744.5093063797499</v>
          </cell>
          <cell r="AJ64" t="str">
            <v>USD</v>
          </cell>
          <cell r="AK64">
            <v>2111.1610049074998</v>
          </cell>
          <cell r="AL64" t="str">
            <v>DQLA33654</v>
          </cell>
          <cell r="AM64" t="str">
            <v>2700DQLA STD OPEN GENSET</v>
          </cell>
        </row>
        <row r="65">
          <cell r="A65" t="str">
            <v>DEC04</v>
          </cell>
          <cell r="B65" t="str">
            <v>US</v>
          </cell>
          <cell r="C65" t="str">
            <v>United States</v>
          </cell>
          <cell r="D65" t="str">
            <v>US</v>
          </cell>
          <cell r="E65" t="str">
            <v>BASE</v>
          </cell>
          <cell r="F65" t="str">
            <v>Cummins Power Generation</v>
          </cell>
          <cell r="G65" t="str">
            <v>024838</v>
          </cell>
          <cell r="H65" t="str">
            <v>QSK78</v>
          </cell>
          <cell r="I65">
            <v>1</v>
          </cell>
          <cell r="J65">
            <v>166838.64000000001</v>
          </cell>
          <cell r="K65">
            <v>218598.51897329924</v>
          </cell>
          <cell r="L65" t="str">
            <v>66300520</v>
          </cell>
          <cell r="M65">
            <v>136868</v>
          </cell>
          <cell r="N65">
            <v>32815</v>
          </cell>
          <cell r="O65" t="str">
            <v>8063</v>
          </cell>
          <cell r="P65" t="str">
            <v>8063</v>
          </cell>
          <cell r="Q65">
            <v>38293</v>
          </cell>
          <cell r="R65">
            <v>0</v>
          </cell>
          <cell r="S65" t="str">
            <v>QSK78G6            Genset</v>
          </cell>
          <cell r="T65" t="str">
            <v>1016</v>
          </cell>
          <cell r="U65" t="str">
            <v>1221364</v>
          </cell>
          <cell r="V65">
            <v>1</v>
          </cell>
          <cell r="W65" t="str">
            <v>1</v>
          </cell>
          <cell r="X65" t="str">
            <v>650</v>
          </cell>
          <cell r="Y65" t="str">
            <v>Commercial</v>
          </cell>
          <cell r="Z65" t="str">
            <v>Sales - United States</v>
          </cell>
          <cell r="AA65" t="str">
            <v>Large</v>
          </cell>
          <cell r="AB65">
            <v>166838.64000000001</v>
          </cell>
          <cell r="AC65" t="str">
            <v xml:space="preserve">  33334</v>
          </cell>
          <cell r="AD65" t="str">
            <v>364088844</v>
          </cell>
          <cell r="AE65">
            <v>204828.76957725</v>
          </cell>
          <cell r="AF65">
            <v>1060</v>
          </cell>
          <cell r="AG65">
            <v>5950.4</v>
          </cell>
          <cell r="AH65">
            <v>2048.2876957724998</v>
          </cell>
          <cell r="AI65">
            <v>2662.7740045042501</v>
          </cell>
          <cell r="AJ65" t="str">
            <v>USD</v>
          </cell>
          <cell r="AK65">
            <v>2048.2876957724998</v>
          </cell>
          <cell r="AL65" t="str">
            <v>DQLA33334</v>
          </cell>
          <cell r="AM65" t="str">
            <v>2700DQLA STANDARD GENSET FAMIL</v>
          </cell>
        </row>
        <row r="66">
          <cell r="A66" t="str">
            <v>DEC04</v>
          </cell>
          <cell r="B66" t="str">
            <v>US</v>
          </cell>
          <cell r="C66" t="str">
            <v>United States</v>
          </cell>
          <cell r="D66" t="str">
            <v>US</v>
          </cell>
          <cell r="E66" t="str">
            <v>BASE</v>
          </cell>
          <cell r="F66" t="str">
            <v>Cummins Power Generation</v>
          </cell>
          <cell r="G66" t="str">
            <v>024932</v>
          </cell>
          <cell r="H66" t="str">
            <v>QSK78</v>
          </cell>
          <cell r="I66">
            <v>1</v>
          </cell>
          <cell r="J66">
            <v>166838.64000000001</v>
          </cell>
          <cell r="K66">
            <v>218598.51897329924</v>
          </cell>
          <cell r="L66" t="str">
            <v>66300526</v>
          </cell>
          <cell r="M66">
            <v>136868</v>
          </cell>
          <cell r="N66">
            <v>32815</v>
          </cell>
          <cell r="O66" t="str">
            <v>8063</v>
          </cell>
          <cell r="P66" t="str">
            <v>8063</v>
          </cell>
          <cell r="Q66">
            <v>38288</v>
          </cell>
          <cell r="R66">
            <v>0</v>
          </cell>
          <cell r="S66" t="str">
            <v>QSK78G6            Genset</v>
          </cell>
          <cell r="T66" t="str">
            <v>1016</v>
          </cell>
          <cell r="U66" t="str">
            <v>1221364</v>
          </cell>
          <cell r="V66">
            <v>1</v>
          </cell>
          <cell r="W66" t="str">
            <v>1</v>
          </cell>
          <cell r="X66" t="str">
            <v>650</v>
          </cell>
          <cell r="Y66" t="str">
            <v>Commercial</v>
          </cell>
          <cell r="Z66" t="str">
            <v>Sales - United States</v>
          </cell>
          <cell r="AA66" t="str">
            <v>Large</v>
          </cell>
          <cell r="AB66">
            <v>166838.64000000001</v>
          </cell>
          <cell r="AC66" t="str">
            <v xml:space="preserve">  33334</v>
          </cell>
          <cell r="AD66" t="str">
            <v>364088844</v>
          </cell>
          <cell r="AE66">
            <v>204828.76957725</v>
          </cell>
          <cell r="AF66">
            <v>1060</v>
          </cell>
          <cell r="AG66">
            <v>5950.4</v>
          </cell>
          <cell r="AH66">
            <v>2048.2876957724998</v>
          </cell>
          <cell r="AI66">
            <v>2662.7740045042501</v>
          </cell>
          <cell r="AJ66" t="str">
            <v>USD</v>
          </cell>
          <cell r="AK66">
            <v>2048.2876957724998</v>
          </cell>
          <cell r="AL66" t="str">
            <v>DQLA33334</v>
          </cell>
          <cell r="AM66" t="str">
            <v>2700DQLA STANDARD GENSET FAMIL</v>
          </cell>
        </row>
        <row r="67">
          <cell r="A67" t="str">
            <v>DEC04</v>
          </cell>
          <cell r="B67" t="str">
            <v>US</v>
          </cell>
          <cell r="C67" t="str">
            <v>United States</v>
          </cell>
          <cell r="D67" t="str">
            <v>US</v>
          </cell>
          <cell r="E67" t="str">
            <v>BASE</v>
          </cell>
          <cell r="F67" t="str">
            <v>Cummins Power Generation</v>
          </cell>
          <cell r="G67" t="str">
            <v>024885</v>
          </cell>
          <cell r="H67" t="str">
            <v>QSK78</v>
          </cell>
          <cell r="I67">
            <v>1</v>
          </cell>
          <cell r="J67">
            <v>140116.79224973088</v>
          </cell>
          <cell r="K67">
            <v>184531.14232176749</v>
          </cell>
          <cell r="L67" t="str">
            <v>66300537</v>
          </cell>
          <cell r="M67">
            <v>130737.37</v>
          </cell>
          <cell r="N67">
            <v>23908</v>
          </cell>
          <cell r="O67" t="str">
            <v>8063</v>
          </cell>
          <cell r="P67" t="str">
            <v>8063</v>
          </cell>
          <cell r="Q67">
            <v>38313</v>
          </cell>
          <cell r="R67">
            <v>0</v>
          </cell>
          <cell r="S67" t="str">
            <v>QSK78G6            Genset</v>
          </cell>
          <cell r="T67" t="str">
            <v>1016</v>
          </cell>
          <cell r="U67" t="str">
            <v>1221364</v>
          </cell>
          <cell r="V67">
            <v>1</v>
          </cell>
          <cell r="W67" t="str">
            <v>1</v>
          </cell>
          <cell r="X67" t="str">
            <v>650</v>
          </cell>
          <cell r="Y67" t="str">
            <v>Commercial</v>
          </cell>
          <cell r="Z67" t="str">
            <v>Sales - United States</v>
          </cell>
          <cell r="AA67" t="str">
            <v>Large</v>
          </cell>
          <cell r="AB67">
            <v>140116.79224973088</v>
          </cell>
          <cell r="AC67" t="str">
            <v xml:space="preserve">  36012</v>
          </cell>
          <cell r="AD67" t="str">
            <v>364092192</v>
          </cell>
          <cell r="AE67">
            <v>170408.74127249999</v>
          </cell>
          <cell r="AF67">
            <v>1140</v>
          </cell>
          <cell r="AG67">
            <v>9063</v>
          </cell>
          <cell r="AH67">
            <v>1704.0874127249999</v>
          </cell>
          <cell r="AI67">
            <v>2215.3136365424998</v>
          </cell>
          <cell r="AJ67" t="str">
            <v>USD</v>
          </cell>
          <cell r="AK67">
            <v>0</v>
          </cell>
          <cell r="AL67" t="str">
            <v>DQLAPN36012</v>
          </cell>
          <cell r="AM67" t="str">
            <v>2700DQLA-6--PCC-OPN-WT-QA-G-CG</v>
          </cell>
        </row>
        <row r="68">
          <cell r="A68" t="str">
            <v>DEC04</v>
          </cell>
          <cell r="B68" t="str">
            <v>US</v>
          </cell>
          <cell r="C68" t="str">
            <v>United States</v>
          </cell>
          <cell r="D68" t="str">
            <v>US</v>
          </cell>
          <cell r="E68" t="str">
            <v>BASE</v>
          </cell>
          <cell r="F68" t="str">
            <v>Cummins Power Generation</v>
          </cell>
          <cell r="G68" t="str">
            <v>024815</v>
          </cell>
          <cell r="H68" t="str">
            <v>QSK78</v>
          </cell>
          <cell r="I68">
            <v>1</v>
          </cell>
          <cell r="J68">
            <v>166838.64000000001</v>
          </cell>
          <cell r="K68">
            <v>218204.71897329923</v>
          </cell>
          <cell r="L68" t="str">
            <v>66300524</v>
          </cell>
          <cell r="M68">
            <v>136868</v>
          </cell>
          <cell r="N68">
            <v>32815</v>
          </cell>
          <cell r="O68" t="str">
            <v>8063</v>
          </cell>
          <cell r="P68" t="str">
            <v>8063</v>
          </cell>
          <cell r="Q68">
            <v>38287</v>
          </cell>
          <cell r="R68">
            <v>0</v>
          </cell>
          <cell r="S68" t="str">
            <v>QSK78G6            Genset</v>
          </cell>
          <cell r="T68" t="str">
            <v>1016</v>
          </cell>
          <cell r="U68" t="str">
            <v>1221364</v>
          </cell>
          <cell r="V68">
            <v>1</v>
          </cell>
          <cell r="W68" t="str">
            <v>1</v>
          </cell>
          <cell r="X68" t="str">
            <v>650</v>
          </cell>
          <cell r="Y68" t="str">
            <v>Commercial</v>
          </cell>
          <cell r="Z68" t="str">
            <v>Sales - United States</v>
          </cell>
          <cell r="AA68" t="str">
            <v>Large</v>
          </cell>
          <cell r="AB68">
            <v>166838.64000000001</v>
          </cell>
          <cell r="AC68" t="str">
            <v xml:space="preserve">  33324</v>
          </cell>
          <cell r="AD68" t="str">
            <v>364088845</v>
          </cell>
          <cell r="AE68">
            <v>204828.76957725</v>
          </cell>
          <cell r="AF68">
            <v>1016</v>
          </cell>
          <cell r="AG68">
            <v>5600.6</v>
          </cell>
          <cell r="AH68">
            <v>2048.2876957724998</v>
          </cell>
          <cell r="AI68">
            <v>2662.7740045042501</v>
          </cell>
          <cell r="AJ68" t="str">
            <v>USD</v>
          </cell>
          <cell r="AK68">
            <v>2048.2876957724998</v>
          </cell>
          <cell r="AL68" t="str">
            <v>DQLA33324</v>
          </cell>
          <cell r="AM68" t="str">
            <v>2700DQLA STANDARD GENSET FAMIL</v>
          </cell>
        </row>
        <row r="69">
          <cell r="A69" t="str">
            <v>DEC04</v>
          </cell>
          <cell r="B69" t="str">
            <v>US</v>
          </cell>
          <cell r="C69" t="str">
            <v>United States</v>
          </cell>
          <cell r="D69" t="str">
            <v>US</v>
          </cell>
          <cell r="E69" t="str">
            <v>BASE</v>
          </cell>
          <cell r="F69" t="str">
            <v>Cummins Power Generation</v>
          </cell>
          <cell r="G69" t="str">
            <v>024866</v>
          </cell>
          <cell r="H69" t="str">
            <v>QSK78</v>
          </cell>
          <cell r="I69">
            <v>1</v>
          </cell>
          <cell r="J69">
            <v>166838.64000000001</v>
          </cell>
          <cell r="K69">
            <v>218598.51897329924</v>
          </cell>
          <cell r="L69" t="str">
            <v>66300529</v>
          </cell>
          <cell r="M69">
            <v>136868</v>
          </cell>
          <cell r="N69">
            <v>32815</v>
          </cell>
          <cell r="O69" t="str">
            <v>8063</v>
          </cell>
          <cell r="P69" t="str">
            <v>8063</v>
          </cell>
          <cell r="Q69">
            <v>38299</v>
          </cell>
          <cell r="R69">
            <v>0</v>
          </cell>
          <cell r="S69" t="str">
            <v>QSK78G6            Genset</v>
          </cell>
          <cell r="T69" t="str">
            <v>1016</v>
          </cell>
          <cell r="U69" t="str">
            <v>1221364</v>
          </cell>
          <cell r="V69">
            <v>1</v>
          </cell>
          <cell r="W69" t="str">
            <v>1</v>
          </cell>
          <cell r="X69" t="str">
            <v>650</v>
          </cell>
          <cell r="Y69" t="str">
            <v>Commercial</v>
          </cell>
          <cell r="Z69" t="str">
            <v>Sales - United States</v>
          </cell>
          <cell r="AA69" t="str">
            <v>Large</v>
          </cell>
          <cell r="AB69">
            <v>166838.64000000001</v>
          </cell>
          <cell r="AC69" t="str">
            <v xml:space="preserve">  33335</v>
          </cell>
          <cell r="AD69" t="str">
            <v>364088843</v>
          </cell>
          <cell r="AE69">
            <v>204828.76957725</v>
          </cell>
          <cell r="AF69">
            <v>1060</v>
          </cell>
          <cell r="AG69">
            <v>5950.4</v>
          </cell>
          <cell r="AH69">
            <v>2048.2876957724998</v>
          </cell>
          <cell r="AI69">
            <v>2662.7740045042501</v>
          </cell>
          <cell r="AJ69" t="str">
            <v>USD</v>
          </cell>
          <cell r="AK69">
            <v>2048.2876957724998</v>
          </cell>
          <cell r="AL69" t="str">
            <v>DQLA33335</v>
          </cell>
          <cell r="AM69" t="str">
            <v>2700DQLA STANDARD GENSET FAMIL</v>
          </cell>
        </row>
        <row r="70">
          <cell r="A70" t="str">
            <v>DEC04</v>
          </cell>
          <cell r="B70" t="str">
            <v>US</v>
          </cell>
          <cell r="C70" t="str">
            <v>United States</v>
          </cell>
          <cell r="D70" t="str">
            <v>US</v>
          </cell>
          <cell r="E70" t="str">
            <v>BASE</v>
          </cell>
          <cell r="F70" t="str">
            <v>Cummins Power Generation</v>
          </cell>
          <cell r="G70" t="str">
            <v>024896</v>
          </cell>
          <cell r="H70" t="str">
            <v>QSK78</v>
          </cell>
          <cell r="I70">
            <v>1</v>
          </cell>
          <cell r="J70">
            <v>166838.64000000001</v>
          </cell>
          <cell r="K70">
            <v>218598.51897329924</v>
          </cell>
          <cell r="L70" t="str">
            <v>66300527</v>
          </cell>
          <cell r="M70">
            <v>136868</v>
          </cell>
          <cell r="N70">
            <v>32815</v>
          </cell>
          <cell r="O70" t="str">
            <v>8063</v>
          </cell>
          <cell r="P70" t="str">
            <v>8063</v>
          </cell>
          <cell r="Q70">
            <v>38293</v>
          </cell>
          <cell r="R70">
            <v>0</v>
          </cell>
          <cell r="S70" t="str">
            <v>QSK78G6            Genset</v>
          </cell>
          <cell r="T70" t="str">
            <v>1016</v>
          </cell>
          <cell r="U70" t="str">
            <v>1221364</v>
          </cell>
          <cell r="V70">
            <v>1</v>
          </cell>
          <cell r="W70" t="str">
            <v>1</v>
          </cell>
          <cell r="X70" t="str">
            <v>650</v>
          </cell>
          <cell r="Y70" t="str">
            <v>Commercial</v>
          </cell>
          <cell r="Z70" t="str">
            <v>Sales - United States</v>
          </cell>
          <cell r="AA70" t="str">
            <v>Large</v>
          </cell>
          <cell r="AB70">
            <v>166838.64000000001</v>
          </cell>
          <cell r="AC70" t="str">
            <v xml:space="preserve">  33335</v>
          </cell>
          <cell r="AD70" t="str">
            <v>364088843</v>
          </cell>
          <cell r="AE70">
            <v>204828.76957725</v>
          </cell>
          <cell r="AF70">
            <v>1060</v>
          </cell>
          <cell r="AG70">
            <v>5950.4</v>
          </cell>
          <cell r="AH70">
            <v>2048.2876957724998</v>
          </cell>
          <cell r="AI70">
            <v>2662.7740045042501</v>
          </cell>
          <cell r="AJ70" t="str">
            <v>USD</v>
          </cell>
          <cell r="AK70">
            <v>2048.2876957724998</v>
          </cell>
          <cell r="AL70" t="str">
            <v>DQLA33335</v>
          </cell>
          <cell r="AM70" t="str">
            <v>2700DQLA STANDARD GENSET FAMIL</v>
          </cell>
        </row>
        <row r="71">
          <cell r="A71" t="str">
            <v>DEC04</v>
          </cell>
          <cell r="B71" t="str">
            <v>US</v>
          </cell>
          <cell r="C71" t="str">
            <v>United States</v>
          </cell>
          <cell r="D71" t="str">
            <v>US</v>
          </cell>
          <cell r="E71" t="str">
            <v>BASE</v>
          </cell>
          <cell r="F71" t="str">
            <v>Cummins Power Generation</v>
          </cell>
          <cell r="G71" t="str">
            <v>024814</v>
          </cell>
          <cell r="H71" t="str">
            <v>QSK78</v>
          </cell>
          <cell r="I71">
            <v>1</v>
          </cell>
          <cell r="J71">
            <v>166838.64000000001</v>
          </cell>
          <cell r="K71">
            <v>218204.71897329923</v>
          </cell>
          <cell r="L71" t="str">
            <v>66300508</v>
          </cell>
          <cell r="M71">
            <v>136868</v>
          </cell>
          <cell r="N71">
            <v>32815</v>
          </cell>
          <cell r="O71" t="str">
            <v>8063</v>
          </cell>
          <cell r="P71" t="str">
            <v>8063</v>
          </cell>
          <cell r="Q71">
            <v>38222</v>
          </cell>
          <cell r="R71">
            <v>0</v>
          </cell>
          <cell r="S71" t="str">
            <v>QSK78G6            Genset</v>
          </cell>
          <cell r="T71" t="str">
            <v>1016</v>
          </cell>
          <cell r="U71" t="str">
            <v>1221364</v>
          </cell>
          <cell r="V71">
            <v>1</v>
          </cell>
          <cell r="W71" t="str">
            <v>1</v>
          </cell>
          <cell r="X71" t="str">
            <v>650</v>
          </cell>
          <cell r="Y71" t="str">
            <v>Commercial</v>
          </cell>
          <cell r="Z71" t="str">
            <v>Sales - United States</v>
          </cell>
          <cell r="AA71" t="str">
            <v>Large</v>
          </cell>
          <cell r="AB71">
            <v>166838.64000000001</v>
          </cell>
          <cell r="AC71" t="str">
            <v xml:space="preserve">  33324</v>
          </cell>
          <cell r="AD71" t="str">
            <v>364088845</v>
          </cell>
          <cell r="AE71">
            <v>204828.76957725</v>
          </cell>
          <cell r="AF71">
            <v>1016</v>
          </cell>
          <cell r="AG71">
            <v>5600.6</v>
          </cell>
          <cell r="AH71">
            <v>2048.2876957724998</v>
          </cell>
          <cell r="AI71">
            <v>2662.7740045042501</v>
          </cell>
          <cell r="AJ71" t="str">
            <v>USD</v>
          </cell>
          <cell r="AK71">
            <v>2048.2876957724998</v>
          </cell>
          <cell r="AL71" t="str">
            <v>DQLA33324</v>
          </cell>
          <cell r="AM71" t="str">
            <v>2700DQLA STANDARD GENSET FAMIL</v>
          </cell>
        </row>
        <row r="72">
          <cell r="A72" t="str">
            <v>DEC04</v>
          </cell>
          <cell r="B72" t="str">
            <v>US</v>
          </cell>
          <cell r="C72" t="str">
            <v>United States</v>
          </cell>
          <cell r="D72" t="str">
            <v>US</v>
          </cell>
          <cell r="E72" t="str">
            <v>BASE</v>
          </cell>
          <cell r="F72" t="str">
            <v>Cummins Power Generation</v>
          </cell>
          <cell r="G72" t="str">
            <v>024585</v>
          </cell>
          <cell r="I72">
            <v>0</v>
          </cell>
          <cell r="J72">
            <v>-2356.08</v>
          </cell>
          <cell r="K72">
            <v>0</v>
          </cell>
          <cell r="M72">
            <v>0</v>
          </cell>
          <cell r="N72">
            <v>0</v>
          </cell>
          <cell r="O72" t="str">
            <v>AINF</v>
          </cell>
          <cell r="P72" t="str">
            <v>AINF</v>
          </cell>
          <cell r="R72">
            <v>0</v>
          </cell>
          <cell r="S72" t="str">
            <v>AWAITING INFORMATION</v>
          </cell>
          <cell r="T72" t="str">
            <v>1016</v>
          </cell>
          <cell r="U72" t="str">
            <v>1221364</v>
          </cell>
          <cell r="V72">
            <v>1</v>
          </cell>
          <cell r="W72" t="str">
            <v>1</v>
          </cell>
          <cell r="X72" t="str">
            <v>650</v>
          </cell>
          <cell r="Y72" t="str">
            <v>Commercial</v>
          </cell>
          <cell r="Z72" t="str">
            <v>Sales - United States</v>
          </cell>
          <cell r="AA72" t="str">
            <v>Large</v>
          </cell>
          <cell r="AB72">
            <v>-2356.08</v>
          </cell>
          <cell r="AC72" t="str">
            <v xml:space="preserve">  33843</v>
          </cell>
          <cell r="AD72" t="str">
            <v>364090864</v>
          </cell>
          <cell r="AE72">
            <v>0</v>
          </cell>
          <cell r="AF72">
            <v>0</v>
          </cell>
          <cell r="AG72">
            <v>0</v>
          </cell>
          <cell r="AH72">
            <v>0</v>
          </cell>
          <cell r="AI72">
            <v>0</v>
          </cell>
          <cell r="AJ72" t="str">
            <v>USD</v>
          </cell>
          <cell r="AK72">
            <v>0</v>
          </cell>
          <cell r="AM72" t="str">
            <v>5 Year Warranty</v>
          </cell>
        </row>
        <row r="73">
          <cell r="A73" t="str">
            <v>DEC04</v>
          </cell>
          <cell r="B73" t="str">
            <v>US</v>
          </cell>
          <cell r="C73" t="str">
            <v>United States</v>
          </cell>
          <cell r="D73" t="str">
            <v>US</v>
          </cell>
          <cell r="E73" t="str">
            <v>BASE</v>
          </cell>
          <cell r="F73" t="str">
            <v>Cummins Power Generation</v>
          </cell>
          <cell r="G73" t="str">
            <v>025124</v>
          </cell>
          <cell r="H73" t="str">
            <v>QSK78</v>
          </cell>
          <cell r="I73">
            <v>1</v>
          </cell>
          <cell r="J73">
            <v>140116.79224973088</v>
          </cell>
          <cell r="K73">
            <v>184531.14232176749</v>
          </cell>
          <cell r="L73" t="str">
            <v>66300543</v>
          </cell>
          <cell r="M73">
            <v>130737.37</v>
          </cell>
          <cell r="N73">
            <v>23908</v>
          </cell>
          <cell r="O73" t="str">
            <v>8063</v>
          </cell>
          <cell r="P73" t="str">
            <v>8063</v>
          </cell>
          <cell r="Q73">
            <v>38325</v>
          </cell>
          <cell r="R73">
            <v>0</v>
          </cell>
          <cell r="S73" t="str">
            <v>QSK78G6            Genset</v>
          </cell>
          <cell r="T73" t="str">
            <v>1016</v>
          </cell>
          <cell r="U73" t="str">
            <v>1221364</v>
          </cell>
          <cell r="V73">
            <v>1</v>
          </cell>
          <cell r="W73" t="str">
            <v>1</v>
          </cell>
          <cell r="X73" t="str">
            <v>650</v>
          </cell>
          <cell r="Y73" t="str">
            <v>Commercial</v>
          </cell>
          <cell r="Z73" t="str">
            <v>Sales - United States</v>
          </cell>
          <cell r="AA73" t="str">
            <v>Large</v>
          </cell>
          <cell r="AB73">
            <v>140116.79224973088</v>
          </cell>
          <cell r="AC73" t="str">
            <v xml:space="preserve">  36012</v>
          </cell>
          <cell r="AD73" t="str">
            <v>364092192</v>
          </cell>
          <cell r="AE73">
            <v>170408.74127249999</v>
          </cell>
          <cell r="AF73">
            <v>1140</v>
          </cell>
          <cell r="AG73">
            <v>9063</v>
          </cell>
          <cell r="AH73">
            <v>1704.0874127249999</v>
          </cell>
          <cell r="AI73">
            <v>2215.3136365424998</v>
          </cell>
          <cell r="AJ73" t="str">
            <v>USD</v>
          </cell>
          <cell r="AK73">
            <v>0</v>
          </cell>
          <cell r="AL73" t="str">
            <v>DQLAPN36012</v>
          </cell>
          <cell r="AM73" t="str">
            <v>2700DQLA-6--PCC-OPN-WT-QA-G-CG</v>
          </cell>
        </row>
        <row r="74">
          <cell r="A74" t="str">
            <v>DEC04</v>
          </cell>
          <cell r="B74" t="str">
            <v>US</v>
          </cell>
          <cell r="C74" t="str">
            <v>United States</v>
          </cell>
          <cell r="D74" t="str">
            <v>US</v>
          </cell>
          <cell r="E74" t="str">
            <v>BASE</v>
          </cell>
          <cell r="F74" t="str">
            <v>Cummins Power Generation</v>
          </cell>
          <cell r="G74" t="str">
            <v>023612</v>
          </cell>
          <cell r="H74" t="str">
            <v>QSK78</v>
          </cell>
          <cell r="J74">
            <v>-2356.08</v>
          </cell>
          <cell r="K74">
            <v>0</v>
          </cell>
          <cell r="M74">
            <v>0</v>
          </cell>
          <cell r="N74">
            <v>0</v>
          </cell>
          <cell r="O74" t="str">
            <v>8063</v>
          </cell>
          <cell r="P74" t="str">
            <v>8063</v>
          </cell>
          <cell r="R74">
            <v>0</v>
          </cell>
          <cell r="S74" t="str">
            <v>QSK78G6            Genset</v>
          </cell>
          <cell r="T74" t="str">
            <v>1016</v>
          </cell>
          <cell r="U74" t="str">
            <v>1221364</v>
          </cell>
          <cell r="V74">
            <v>1</v>
          </cell>
          <cell r="W74" t="str">
            <v>1</v>
          </cell>
          <cell r="X74" t="str">
            <v>650</v>
          </cell>
          <cell r="Y74" t="str">
            <v>Commercial</v>
          </cell>
          <cell r="Z74" t="str">
            <v>Sales - United States</v>
          </cell>
          <cell r="AA74" t="str">
            <v>Large</v>
          </cell>
          <cell r="AB74">
            <v>-2356.08</v>
          </cell>
          <cell r="AC74" t="str">
            <v xml:space="preserve">  33544</v>
          </cell>
          <cell r="AE74">
            <v>0</v>
          </cell>
          <cell r="AF74">
            <v>0</v>
          </cell>
          <cell r="AG74">
            <v>0</v>
          </cell>
          <cell r="AH74">
            <v>0</v>
          </cell>
          <cell r="AI74">
            <v>0</v>
          </cell>
          <cell r="AJ74" t="str">
            <v>USD</v>
          </cell>
          <cell r="AK74">
            <v>0</v>
          </cell>
          <cell r="AM74" t="str">
            <v>5 Year Warranty</v>
          </cell>
        </row>
        <row r="75">
          <cell r="A75" t="str">
            <v>DEC04</v>
          </cell>
          <cell r="B75" t="str">
            <v>US</v>
          </cell>
          <cell r="C75" t="str">
            <v>United States</v>
          </cell>
          <cell r="D75" t="str">
            <v>US</v>
          </cell>
          <cell r="E75" t="str">
            <v>BASE</v>
          </cell>
          <cell r="F75" t="str">
            <v>Cummins Power Generation</v>
          </cell>
          <cell r="G75" t="str">
            <v>025071</v>
          </cell>
          <cell r="H75" t="str">
            <v>QSK78</v>
          </cell>
          <cell r="I75">
            <v>1</v>
          </cell>
          <cell r="J75">
            <v>140116.79224973088</v>
          </cell>
          <cell r="K75">
            <v>184531.14232176749</v>
          </cell>
          <cell r="L75" t="str">
            <v>66300540</v>
          </cell>
          <cell r="M75">
            <v>130737.37</v>
          </cell>
          <cell r="N75">
            <v>23908</v>
          </cell>
          <cell r="O75" t="str">
            <v>8063</v>
          </cell>
          <cell r="P75" t="str">
            <v>8063</v>
          </cell>
          <cell r="Q75">
            <v>38320</v>
          </cell>
          <cell r="R75">
            <v>0</v>
          </cell>
          <cell r="S75" t="str">
            <v>QSK78G6            Genset</v>
          </cell>
          <cell r="T75" t="str">
            <v>1016</v>
          </cell>
          <cell r="U75" t="str">
            <v>1221364</v>
          </cell>
          <cell r="V75">
            <v>1</v>
          </cell>
          <cell r="W75" t="str">
            <v>1</v>
          </cell>
          <cell r="X75" t="str">
            <v>650</v>
          </cell>
          <cell r="Y75" t="str">
            <v>Commercial</v>
          </cell>
          <cell r="Z75" t="str">
            <v>Sales - United States</v>
          </cell>
          <cell r="AA75" t="str">
            <v>Large</v>
          </cell>
          <cell r="AB75">
            <v>140116.79224973088</v>
          </cell>
          <cell r="AC75" t="str">
            <v xml:space="preserve">  36012</v>
          </cell>
          <cell r="AD75" t="str">
            <v>364092192</v>
          </cell>
          <cell r="AE75">
            <v>170408.74127249999</v>
          </cell>
          <cell r="AF75">
            <v>1140</v>
          </cell>
          <cell r="AG75">
            <v>9063</v>
          </cell>
          <cell r="AH75">
            <v>1704.0874127249999</v>
          </cell>
          <cell r="AI75">
            <v>2215.3136365424998</v>
          </cell>
          <cell r="AJ75" t="str">
            <v>USD</v>
          </cell>
          <cell r="AK75">
            <v>0</v>
          </cell>
          <cell r="AL75" t="str">
            <v>DQLAPN36012</v>
          </cell>
          <cell r="AM75" t="str">
            <v>2700DQLA-6--PCC-OPN-WT-QA-G-CG</v>
          </cell>
        </row>
        <row r="76">
          <cell r="A76" t="str">
            <v>DEC04</v>
          </cell>
          <cell r="B76" t="str">
            <v>US</v>
          </cell>
          <cell r="C76" t="str">
            <v>United States</v>
          </cell>
          <cell r="D76" t="str">
            <v>US</v>
          </cell>
          <cell r="E76" t="str">
            <v>BASE</v>
          </cell>
          <cell r="F76" t="str">
            <v>Cummins Power Generation</v>
          </cell>
          <cell r="G76" t="str">
            <v>024271</v>
          </cell>
          <cell r="H76" t="str">
            <v>QSK78</v>
          </cell>
          <cell r="I76">
            <v>0</v>
          </cell>
          <cell r="J76">
            <v>-2356.08</v>
          </cell>
          <cell r="K76">
            <v>0</v>
          </cell>
          <cell r="M76">
            <v>0</v>
          </cell>
          <cell r="N76">
            <v>0</v>
          </cell>
          <cell r="O76" t="str">
            <v>8063</v>
          </cell>
          <cell r="P76" t="str">
            <v>8063</v>
          </cell>
          <cell r="R76">
            <v>0</v>
          </cell>
          <cell r="S76" t="str">
            <v>QSK78G6            Genset</v>
          </cell>
          <cell r="T76" t="str">
            <v>1016</v>
          </cell>
          <cell r="U76" t="str">
            <v>1221364</v>
          </cell>
          <cell r="V76">
            <v>1</v>
          </cell>
          <cell r="W76" t="str">
            <v>1</v>
          </cell>
          <cell r="X76" t="str">
            <v>650</v>
          </cell>
          <cell r="Y76" t="str">
            <v>Commercial</v>
          </cell>
          <cell r="Z76" t="str">
            <v>Sales - United States</v>
          </cell>
          <cell r="AA76" t="str">
            <v>Large</v>
          </cell>
          <cell r="AB76">
            <v>-2356.08</v>
          </cell>
          <cell r="AC76" t="str">
            <v xml:space="preserve">  33654</v>
          </cell>
          <cell r="AE76">
            <v>0</v>
          </cell>
          <cell r="AF76">
            <v>0</v>
          </cell>
          <cell r="AG76">
            <v>0</v>
          </cell>
          <cell r="AH76">
            <v>0</v>
          </cell>
          <cell r="AI76">
            <v>0</v>
          </cell>
          <cell r="AJ76" t="str">
            <v>USD</v>
          </cell>
          <cell r="AK76">
            <v>0</v>
          </cell>
          <cell r="AM76" t="str">
            <v>5Year Warranty</v>
          </cell>
        </row>
        <row r="77">
          <cell r="A77" t="str">
            <v>DEC04</v>
          </cell>
          <cell r="B77" t="str">
            <v>US</v>
          </cell>
          <cell r="C77" t="str">
            <v>United States</v>
          </cell>
          <cell r="D77" t="str">
            <v>US</v>
          </cell>
          <cell r="E77" t="str">
            <v>BASE</v>
          </cell>
          <cell r="F77" t="str">
            <v>Cummins Power Generation</v>
          </cell>
          <cell r="G77" t="str">
            <v>025096</v>
          </cell>
          <cell r="H77" t="str">
            <v>QSK78</v>
          </cell>
          <cell r="I77">
            <v>1</v>
          </cell>
          <cell r="J77">
            <v>140116.79224973088</v>
          </cell>
          <cell r="K77">
            <v>184531.14232176749</v>
          </cell>
          <cell r="L77" t="str">
            <v>66300542</v>
          </cell>
          <cell r="M77">
            <v>130737.37</v>
          </cell>
          <cell r="N77">
            <v>23908</v>
          </cell>
          <cell r="O77" t="str">
            <v>8063</v>
          </cell>
          <cell r="P77" t="str">
            <v>8063</v>
          </cell>
          <cell r="Q77">
            <v>38327</v>
          </cell>
          <cell r="R77">
            <v>0</v>
          </cell>
          <cell r="S77" t="str">
            <v>QSK78G6            Genset</v>
          </cell>
          <cell r="T77" t="str">
            <v>1016</v>
          </cell>
          <cell r="U77" t="str">
            <v>1221364</v>
          </cell>
          <cell r="V77">
            <v>1</v>
          </cell>
          <cell r="W77" t="str">
            <v>1</v>
          </cell>
          <cell r="X77" t="str">
            <v>650</v>
          </cell>
          <cell r="Y77" t="str">
            <v>Commercial</v>
          </cell>
          <cell r="Z77" t="str">
            <v>Sales - United States</v>
          </cell>
          <cell r="AA77" t="str">
            <v>Large</v>
          </cell>
          <cell r="AB77">
            <v>140116.79224973088</v>
          </cell>
          <cell r="AC77" t="str">
            <v xml:space="preserve">  36012</v>
          </cell>
          <cell r="AD77" t="str">
            <v>364092192</v>
          </cell>
          <cell r="AE77">
            <v>170408.74127249999</v>
          </cell>
          <cell r="AF77">
            <v>1140</v>
          </cell>
          <cell r="AG77">
            <v>9063</v>
          </cell>
          <cell r="AH77">
            <v>1704.0874127249999</v>
          </cell>
          <cell r="AI77">
            <v>2215.3136365424998</v>
          </cell>
          <cell r="AJ77" t="str">
            <v>USD</v>
          </cell>
          <cell r="AK77">
            <v>0</v>
          </cell>
          <cell r="AL77" t="str">
            <v>DQLAPN36012</v>
          </cell>
          <cell r="AM77" t="str">
            <v>2700DQLA-6--PCC-OPN-WT-QA-G-CG</v>
          </cell>
        </row>
        <row r="78">
          <cell r="A78" t="str">
            <v>DEC04</v>
          </cell>
          <cell r="B78" t="str">
            <v>US</v>
          </cell>
          <cell r="C78" t="str">
            <v>United States</v>
          </cell>
          <cell r="D78" t="str">
            <v>US</v>
          </cell>
          <cell r="E78" t="str">
            <v>BASE</v>
          </cell>
          <cell r="F78" t="str">
            <v>Cummins Power Generation</v>
          </cell>
          <cell r="G78" t="str">
            <v>023603</v>
          </cell>
          <cell r="H78" t="str">
            <v>QSK78</v>
          </cell>
          <cell r="I78">
            <v>0</v>
          </cell>
          <cell r="J78">
            <v>-2356.08</v>
          </cell>
          <cell r="K78">
            <v>0</v>
          </cell>
          <cell r="M78">
            <v>0</v>
          </cell>
          <cell r="N78">
            <v>0</v>
          </cell>
          <cell r="O78" t="str">
            <v>8063</v>
          </cell>
          <cell r="P78" t="str">
            <v>8063</v>
          </cell>
          <cell r="R78">
            <v>0</v>
          </cell>
          <cell r="S78" t="str">
            <v>QSK78G6            Genset</v>
          </cell>
          <cell r="T78" t="str">
            <v>1016</v>
          </cell>
          <cell r="U78" t="str">
            <v>1221364</v>
          </cell>
          <cell r="V78">
            <v>1</v>
          </cell>
          <cell r="W78" t="str">
            <v>1</v>
          </cell>
          <cell r="X78" t="str">
            <v>650</v>
          </cell>
          <cell r="Y78" t="str">
            <v>Commercial</v>
          </cell>
          <cell r="Z78" t="str">
            <v>Sales - United States</v>
          </cell>
          <cell r="AA78" t="str">
            <v>Large</v>
          </cell>
          <cell r="AB78">
            <v>-2356.08</v>
          </cell>
          <cell r="AC78" t="str">
            <v xml:space="preserve">  33654</v>
          </cell>
          <cell r="AE78">
            <v>0</v>
          </cell>
          <cell r="AF78">
            <v>0</v>
          </cell>
          <cell r="AG78">
            <v>0</v>
          </cell>
          <cell r="AH78">
            <v>0</v>
          </cell>
          <cell r="AI78">
            <v>0</v>
          </cell>
          <cell r="AJ78" t="str">
            <v>USD</v>
          </cell>
          <cell r="AK78">
            <v>0</v>
          </cell>
          <cell r="AM78" t="str">
            <v>5 Year Warranty</v>
          </cell>
        </row>
        <row r="79">
          <cell r="A79" t="str">
            <v>DEC04</v>
          </cell>
          <cell r="B79" t="str">
            <v>US</v>
          </cell>
          <cell r="C79" t="str">
            <v>United States</v>
          </cell>
          <cell r="D79" t="str">
            <v>US</v>
          </cell>
          <cell r="E79" t="str">
            <v>BASE</v>
          </cell>
          <cell r="F79" t="str">
            <v>Cummins Power Generation</v>
          </cell>
          <cell r="G79" t="str">
            <v>024471</v>
          </cell>
          <cell r="H79" t="str">
            <v>QSK78</v>
          </cell>
          <cell r="I79">
            <v>0</v>
          </cell>
          <cell r="J79">
            <v>-2356.08</v>
          </cell>
          <cell r="K79">
            <v>0</v>
          </cell>
          <cell r="M79">
            <v>0</v>
          </cell>
          <cell r="N79">
            <v>0</v>
          </cell>
          <cell r="O79" t="str">
            <v>8063</v>
          </cell>
          <cell r="P79" t="str">
            <v>8063</v>
          </cell>
          <cell r="R79">
            <v>0</v>
          </cell>
          <cell r="S79" t="str">
            <v>QSK78G6            Genset</v>
          </cell>
          <cell r="T79" t="str">
            <v>1016</v>
          </cell>
          <cell r="U79" t="str">
            <v>1221364</v>
          </cell>
          <cell r="V79">
            <v>1</v>
          </cell>
          <cell r="W79" t="str">
            <v>1</v>
          </cell>
          <cell r="X79" t="str">
            <v>650</v>
          </cell>
          <cell r="Y79" t="str">
            <v>Commercial</v>
          </cell>
          <cell r="Z79" t="str">
            <v>Sales - United States</v>
          </cell>
          <cell r="AA79" t="str">
            <v>Large</v>
          </cell>
          <cell r="AB79">
            <v>-2356.08</v>
          </cell>
          <cell r="AC79" t="str">
            <v xml:space="preserve">  33654</v>
          </cell>
          <cell r="AE79">
            <v>0</v>
          </cell>
          <cell r="AF79">
            <v>0</v>
          </cell>
          <cell r="AG79">
            <v>0</v>
          </cell>
          <cell r="AH79">
            <v>0</v>
          </cell>
          <cell r="AI79">
            <v>0</v>
          </cell>
          <cell r="AJ79" t="str">
            <v>USD</v>
          </cell>
          <cell r="AK79">
            <v>0</v>
          </cell>
          <cell r="AM79" t="str">
            <v>5Year Warranty</v>
          </cell>
        </row>
        <row r="80">
          <cell r="A80" t="str">
            <v>DEC04</v>
          </cell>
          <cell r="B80" t="str">
            <v>US</v>
          </cell>
          <cell r="C80" t="str">
            <v>United States</v>
          </cell>
          <cell r="D80" t="str">
            <v>US</v>
          </cell>
          <cell r="E80" t="str">
            <v>BASE</v>
          </cell>
          <cell r="F80" t="str">
            <v>Cummins Power Generation</v>
          </cell>
          <cell r="G80" t="str">
            <v>025022</v>
          </cell>
          <cell r="H80" t="str">
            <v>QSK78</v>
          </cell>
          <cell r="I80">
            <v>1</v>
          </cell>
          <cell r="J80">
            <v>166838.64000000001</v>
          </cell>
          <cell r="K80">
            <v>218598.51897329924</v>
          </cell>
          <cell r="L80" t="str">
            <v>66300532</v>
          </cell>
          <cell r="M80">
            <v>136868</v>
          </cell>
          <cell r="N80">
            <v>32815</v>
          </cell>
          <cell r="O80" t="str">
            <v>8063</v>
          </cell>
          <cell r="P80" t="str">
            <v>8063</v>
          </cell>
          <cell r="Q80">
            <v>38301</v>
          </cell>
          <cell r="R80">
            <v>0</v>
          </cell>
          <cell r="S80" t="str">
            <v>QSK78G6            Genset</v>
          </cell>
          <cell r="T80" t="str">
            <v>1016</v>
          </cell>
          <cell r="U80" t="str">
            <v>1221364</v>
          </cell>
          <cell r="V80">
            <v>1</v>
          </cell>
          <cell r="W80" t="str">
            <v>1</v>
          </cell>
          <cell r="X80" t="str">
            <v>650</v>
          </cell>
          <cell r="Y80" t="str">
            <v>Commercial</v>
          </cell>
          <cell r="Z80" t="str">
            <v>Sales - United States</v>
          </cell>
          <cell r="AA80" t="str">
            <v>Large</v>
          </cell>
          <cell r="AB80">
            <v>166838.64000000001</v>
          </cell>
          <cell r="AC80" t="str">
            <v xml:space="preserve">  33335</v>
          </cell>
          <cell r="AD80" t="str">
            <v>364088843</v>
          </cell>
          <cell r="AE80">
            <v>204828.76957725</v>
          </cell>
          <cell r="AF80">
            <v>1060</v>
          </cell>
          <cell r="AG80">
            <v>5950.4</v>
          </cell>
          <cell r="AH80">
            <v>2048.2876957724998</v>
          </cell>
          <cell r="AI80">
            <v>2662.7740045042501</v>
          </cell>
          <cell r="AJ80" t="str">
            <v>USD</v>
          </cell>
          <cell r="AK80">
            <v>2048.2876957724998</v>
          </cell>
          <cell r="AL80" t="str">
            <v>DQLA33335</v>
          </cell>
          <cell r="AM80" t="str">
            <v>2700DQLA STANDARD GENSET FAMIL</v>
          </cell>
        </row>
        <row r="81">
          <cell r="A81" t="str">
            <v>DEC04</v>
          </cell>
          <cell r="B81" t="str">
            <v>KO</v>
          </cell>
          <cell r="C81" t="str">
            <v>Korea</v>
          </cell>
          <cell r="D81" t="str">
            <v>KR</v>
          </cell>
          <cell r="E81" t="str">
            <v>BASE</v>
          </cell>
          <cell r="F81" t="str">
            <v>Cummins Diesel Sales &amp; Service Co</v>
          </cell>
          <cell r="G81" t="str">
            <v>025267</v>
          </cell>
          <cell r="I81">
            <v>0</v>
          </cell>
          <cell r="J81">
            <v>0</v>
          </cell>
          <cell r="K81">
            <v>0</v>
          </cell>
          <cell r="M81">
            <v>0</v>
          </cell>
          <cell r="N81">
            <v>0</v>
          </cell>
          <cell r="O81" t="str">
            <v>ADIS</v>
          </cell>
          <cell r="P81" t="str">
            <v>ADIS</v>
          </cell>
          <cell r="R81">
            <v>0</v>
          </cell>
          <cell r="S81" t="str">
            <v>discount</v>
          </cell>
          <cell r="T81" t="str">
            <v>1018</v>
          </cell>
          <cell r="U81" t="str">
            <v>1221535</v>
          </cell>
          <cell r="V81">
            <v>1</v>
          </cell>
          <cell r="W81" t="str">
            <v>1</v>
          </cell>
          <cell r="X81" t="str">
            <v>650</v>
          </cell>
          <cell r="Y81" t="str">
            <v>Commercial</v>
          </cell>
          <cell r="Z81" t="str">
            <v>Sales - East Asia</v>
          </cell>
          <cell r="AA81" t="str">
            <v>Large</v>
          </cell>
          <cell r="AB81">
            <v>-6101.1840688912807</v>
          </cell>
          <cell r="AC81" t="str">
            <v xml:space="preserve">  33932</v>
          </cell>
          <cell r="AD81" t="str">
            <v>CDE4-076</v>
          </cell>
          <cell r="AE81">
            <v>0</v>
          </cell>
          <cell r="AF81">
            <v>0</v>
          </cell>
          <cell r="AG81">
            <v>0</v>
          </cell>
          <cell r="AH81">
            <v>0</v>
          </cell>
          <cell r="AI81">
            <v>0</v>
          </cell>
          <cell r="AJ81" t="str">
            <v>USD</v>
          </cell>
          <cell r="AK81">
            <v>0</v>
          </cell>
        </row>
        <row r="82">
          <cell r="A82" t="str">
            <v>DEC04</v>
          </cell>
          <cell r="B82" t="str">
            <v>KO</v>
          </cell>
          <cell r="C82" t="str">
            <v>Korea</v>
          </cell>
          <cell r="D82" t="str">
            <v>KR</v>
          </cell>
          <cell r="E82" t="str">
            <v>BASE</v>
          </cell>
          <cell r="F82" t="str">
            <v>Cummins Diesel Sales &amp; Service Co</v>
          </cell>
          <cell r="G82" t="str">
            <v>025268</v>
          </cell>
          <cell r="I82">
            <v>0</v>
          </cell>
          <cell r="J82">
            <v>0</v>
          </cell>
          <cell r="K82">
            <v>0</v>
          </cell>
          <cell r="M82">
            <v>0</v>
          </cell>
          <cell r="N82">
            <v>0</v>
          </cell>
          <cell r="O82" t="str">
            <v>ADIS</v>
          </cell>
          <cell r="P82" t="str">
            <v>ADIS</v>
          </cell>
          <cell r="R82">
            <v>0</v>
          </cell>
          <cell r="S82" t="str">
            <v>discount</v>
          </cell>
          <cell r="T82" t="str">
            <v>1018</v>
          </cell>
          <cell r="U82" t="str">
            <v>1221535</v>
          </cell>
          <cell r="V82">
            <v>1</v>
          </cell>
          <cell r="W82" t="str">
            <v>1</v>
          </cell>
          <cell r="X82" t="str">
            <v>650</v>
          </cell>
          <cell r="Y82" t="str">
            <v>Commercial</v>
          </cell>
          <cell r="Z82" t="str">
            <v>Sales - East Asia</v>
          </cell>
          <cell r="AA82" t="str">
            <v>Large</v>
          </cell>
          <cell r="AB82">
            <v>-6101.1840688912807</v>
          </cell>
          <cell r="AC82" t="str">
            <v xml:space="preserve">  33933</v>
          </cell>
          <cell r="AD82" t="str">
            <v>CDE4-075</v>
          </cell>
          <cell r="AE82">
            <v>0</v>
          </cell>
          <cell r="AF82">
            <v>0</v>
          </cell>
          <cell r="AG82">
            <v>0</v>
          </cell>
          <cell r="AH82">
            <v>0</v>
          </cell>
          <cell r="AI82">
            <v>0</v>
          </cell>
          <cell r="AJ82" t="str">
            <v>USD</v>
          </cell>
          <cell r="AK82">
            <v>0</v>
          </cell>
        </row>
        <row r="83">
          <cell r="A83" t="str">
            <v>DEC04</v>
          </cell>
          <cell r="B83" t="str">
            <v>KO</v>
          </cell>
          <cell r="C83" t="str">
            <v>Korea</v>
          </cell>
          <cell r="D83" t="str">
            <v>KR</v>
          </cell>
          <cell r="E83" t="str">
            <v>BASE</v>
          </cell>
          <cell r="F83" t="str">
            <v>Cummins Diesel Sales &amp; Service Co</v>
          </cell>
          <cell r="G83" t="str">
            <v>025267</v>
          </cell>
          <cell r="H83" t="str">
            <v>K50</v>
          </cell>
          <cell r="I83">
            <v>1</v>
          </cell>
          <cell r="J83">
            <v>55950.49</v>
          </cell>
          <cell r="K83">
            <v>63046.389256410002</v>
          </cell>
          <cell r="L83" t="str">
            <v>33157886</v>
          </cell>
          <cell r="M83">
            <v>45496.75</v>
          </cell>
          <cell r="N83">
            <v>7942.76</v>
          </cell>
          <cell r="O83" t="str">
            <v>8031</v>
          </cell>
          <cell r="P83" t="str">
            <v>8031</v>
          </cell>
          <cell r="Q83">
            <v>38278</v>
          </cell>
          <cell r="R83">
            <v>0</v>
          </cell>
          <cell r="S83" t="str">
            <v>KTA50G3            Genset</v>
          </cell>
          <cell r="T83" t="str">
            <v>1018</v>
          </cell>
          <cell r="U83" t="str">
            <v>1221535</v>
          </cell>
          <cell r="V83">
            <v>1</v>
          </cell>
          <cell r="W83" t="str">
            <v>1</v>
          </cell>
          <cell r="X83" t="str">
            <v>650</v>
          </cell>
          <cell r="Y83" t="str">
            <v>Commercial</v>
          </cell>
          <cell r="Z83" t="str">
            <v>Sales - East Asia</v>
          </cell>
          <cell r="AA83" t="str">
            <v>Large</v>
          </cell>
          <cell r="AB83">
            <v>62051.66846071044</v>
          </cell>
          <cell r="AC83" t="str">
            <v xml:space="preserve">  33932</v>
          </cell>
          <cell r="AD83" t="str">
            <v>CDE4-076</v>
          </cell>
          <cell r="AE83">
            <v>57167.317770000001</v>
          </cell>
          <cell r="AF83">
            <v>566.24</v>
          </cell>
          <cell r="AG83">
            <v>3426.31</v>
          </cell>
          <cell r="AH83">
            <v>571.6731777</v>
          </cell>
          <cell r="AI83">
            <v>743.17513100999997</v>
          </cell>
          <cell r="AJ83" t="str">
            <v>USD</v>
          </cell>
          <cell r="AK83">
            <v>571.6731777</v>
          </cell>
          <cell r="AL83" t="str">
            <v>DFLC33932</v>
          </cell>
          <cell r="AM83" t="str">
            <v>1270DFLC STANDARD GENSET FAMIL</v>
          </cell>
        </row>
        <row r="84">
          <cell r="A84" t="str">
            <v>DEC04</v>
          </cell>
          <cell r="B84" t="str">
            <v>KO</v>
          </cell>
          <cell r="C84" t="str">
            <v>Korea</v>
          </cell>
          <cell r="D84" t="str">
            <v>KR</v>
          </cell>
          <cell r="E84" t="str">
            <v>BASE</v>
          </cell>
          <cell r="F84" t="str">
            <v>Cummins Diesel Sales &amp; Service Co</v>
          </cell>
          <cell r="G84" t="str">
            <v>025347</v>
          </cell>
          <cell r="H84" t="str">
            <v>K50</v>
          </cell>
          <cell r="I84">
            <v>1</v>
          </cell>
          <cell r="J84">
            <v>68085.58</v>
          </cell>
          <cell r="K84">
            <v>72413.035953885003</v>
          </cell>
          <cell r="L84" t="str">
            <v>33158072</v>
          </cell>
          <cell r="M84">
            <v>49887.67</v>
          </cell>
          <cell r="N84">
            <v>9520</v>
          </cell>
          <cell r="O84" t="str">
            <v>8035</v>
          </cell>
          <cell r="P84" t="str">
            <v>8035</v>
          </cell>
          <cell r="Q84">
            <v>38294</v>
          </cell>
          <cell r="R84">
            <v>0</v>
          </cell>
          <cell r="S84" t="str">
            <v>KTA50G9            Genset</v>
          </cell>
          <cell r="T84" t="str">
            <v>1018</v>
          </cell>
          <cell r="U84" t="str">
            <v>1221535</v>
          </cell>
          <cell r="V84">
            <v>1</v>
          </cell>
          <cell r="W84" t="str">
            <v>1</v>
          </cell>
          <cell r="X84" t="str">
            <v>650</v>
          </cell>
          <cell r="Y84" t="str">
            <v>Commercial</v>
          </cell>
          <cell r="Z84" t="str">
            <v>Sales - East Asia</v>
          </cell>
          <cell r="AA84" t="str">
            <v>Large</v>
          </cell>
          <cell r="AB84">
            <v>90649.623250807315</v>
          </cell>
          <cell r="AC84" t="str">
            <v xml:space="preserve">  33951</v>
          </cell>
          <cell r="AD84" t="str">
            <v>CDE4-080</v>
          </cell>
          <cell r="AE84">
            <v>66061.457845000012</v>
          </cell>
          <cell r="AF84">
            <v>586.24</v>
          </cell>
          <cell r="AG84">
            <v>3585.31</v>
          </cell>
          <cell r="AH84">
            <v>660.61457844999995</v>
          </cell>
          <cell r="AI84">
            <v>858.79895198500003</v>
          </cell>
          <cell r="AJ84" t="str">
            <v>USD</v>
          </cell>
          <cell r="AK84">
            <v>660.61457844999995</v>
          </cell>
          <cell r="AL84" t="str">
            <v>DFLE33951</v>
          </cell>
          <cell r="AM84" t="str">
            <v>1545DFLE STANDARD GENSET FAMIL</v>
          </cell>
        </row>
        <row r="85">
          <cell r="A85" t="str">
            <v>DEC04</v>
          </cell>
          <cell r="B85" t="str">
            <v>KO</v>
          </cell>
          <cell r="C85" t="str">
            <v>Korea</v>
          </cell>
          <cell r="D85" t="str">
            <v>KR</v>
          </cell>
          <cell r="E85" t="str">
            <v>BASE</v>
          </cell>
          <cell r="F85" t="str">
            <v>Cummins Diesel Sales &amp; Service Co</v>
          </cell>
          <cell r="G85" t="str">
            <v>025347</v>
          </cell>
          <cell r="I85">
            <v>0</v>
          </cell>
          <cell r="J85">
            <v>0</v>
          </cell>
          <cell r="K85">
            <v>0</v>
          </cell>
          <cell r="M85">
            <v>0</v>
          </cell>
          <cell r="N85">
            <v>0</v>
          </cell>
          <cell r="O85" t="str">
            <v>ADIS</v>
          </cell>
          <cell r="P85" t="str">
            <v>ADIS</v>
          </cell>
          <cell r="R85">
            <v>0</v>
          </cell>
          <cell r="S85" t="str">
            <v>discount</v>
          </cell>
          <cell r="T85" t="str">
            <v>1018</v>
          </cell>
          <cell r="U85" t="str">
            <v>1221535</v>
          </cell>
          <cell r="V85">
            <v>1</v>
          </cell>
          <cell r="W85" t="str">
            <v>1</v>
          </cell>
          <cell r="X85" t="str">
            <v>650</v>
          </cell>
          <cell r="Y85" t="str">
            <v>Commercial</v>
          </cell>
          <cell r="Z85" t="str">
            <v>Sales - East Asia</v>
          </cell>
          <cell r="AA85" t="str">
            <v>Large</v>
          </cell>
          <cell r="AB85">
            <v>-22564.05</v>
          </cell>
          <cell r="AC85" t="str">
            <v xml:space="preserve">  33951</v>
          </cell>
          <cell r="AD85" t="str">
            <v>CDE4-080</v>
          </cell>
          <cell r="AE85">
            <v>0</v>
          </cell>
          <cell r="AF85">
            <v>0</v>
          </cell>
          <cell r="AG85">
            <v>0</v>
          </cell>
          <cell r="AH85">
            <v>0</v>
          </cell>
          <cell r="AI85">
            <v>0</v>
          </cell>
          <cell r="AJ85" t="str">
            <v>USD</v>
          </cell>
          <cell r="AK85">
            <v>0</v>
          </cell>
        </row>
        <row r="86">
          <cell r="A86" t="str">
            <v>DEC04</v>
          </cell>
          <cell r="B86" t="str">
            <v>KO</v>
          </cell>
          <cell r="C86" t="str">
            <v>Korea</v>
          </cell>
          <cell r="D86" t="str">
            <v>KR</v>
          </cell>
          <cell r="E86" t="str">
            <v>BASE</v>
          </cell>
          <cell r="F86" t="str">
            <v>Cummins Diesel Sales &amp; Service Co</v>
          </cell>
          <cell r="G86" t="str">
            <v>025268</v>
          </cell>
          <cell r="H86" t="str">
            <v>K50</v>
          </cell>
          <cell r="I86">
            <v>1</v>
          </cell>
          <cell r="J86">
            <v>55950.49</v>
          </cell>
          <cell r="K86">
            <v>63046.389256410002</v>
          </cell>
          <cell r="L86" t="str">
            <v>33157823</v>
          </cell>
          <cell r="M86">
            <v>45496.75</v>
          </cell>
          <cell r="N86">
            <v>7942.76</v>
          </cell>
          <cell r="O86" t="str">
            <v>8031</v>
          </cell>
          <cell r="P86" t="str">
            <v>8031</v>
          </cell>
          <cell r="Q86">
            <v>38278</v>
          </cell>
          <cell r="R86">
            <v>0</v>
          </cell>
          <cell r="S86" t="str">
            <v>KTA50G3            Genset</v>
          </cell>
          <cell r="T86" t="str">
            <v>1018</v>
          </cell>
          <cell r="U86" t="str">
            <v>1221535</v>
          </cell>
          <cell r="V86">
            <v>1</v>
          </cell>
          <cell r="W86" t="str">
            <v>1</v>
          </cell>
          <cell r="X86" t="str">
            <v>650</v>
          </cell>
          <cell r="Y86" t="str">
            <v>Commercial</v>
          </cell>
          <cell r="Z86" t="str">
            <v>Sales - East Asia</v>
          </cell>
          <cell r="AA86" t="str">
            <v>Large</v>
          </cell>
          <cell r="AB86">
            <v>62051.66846071044</v>
          </cell>
          <cell r="AC86" t="str">
            <v xml:space="preserve">  33933</v>
          </cell>
          <cell r="AD86" t="str">
            <v>CDE4-075</v>
          </cell>
          <cell r="AE86">
            <v>57167.317770000001</v>
          </cell>
          <cell r="AF86">
            <v>566.24</v>
          </cell>
          <cell r="AG86">
            <v>3426.31</v>
          </cell>
          <cell r="AH86">
            <v>571.6731777</v>
          </cell>
          <cell r="AI86">
            <v>743.17513100999997</v>
          </cell>
          <cell r="AJ86" t="str">
            <v>USD</v>
          </cell>
          <cell r="AK86">
            <v>571.6731777</v>
          </cell>
          <cell r="AL86" t="str">
            <v>DFLC33933</v>
          </cell>
          <cell r="AM86" t="str">
            <v>1270DFLC STANDARD GENSET FAMIL</v>
          </cell>
        </row>
        <row r="87">
          <cell r="A87" t="str">
            <v>DEC04</v>
          </cell>
          <cell r="B87" t="str">
            <v>CENT</v>
          </cell>
          <cell r="C87" t="str">
            <v>Middle East</v>
          </cell>
          <cell r="D87" t="str">
            <v>AE</v>
          </cell>
          <cell r="E87" t="str">
            <v>BASE</v>
          </cell>
          <cell r="F87" t="str">
            <v>Cummins FZE</v>
          </cell>
          <cell r="G87" t="str">
            <v>024806</v>
          </cell>
          <cell r="H87" t="str">
            <v>6ISB</v>
          </cell>
          <cell r="I87">
            <v>1</v>
          </cell>
          <cell r="J87">
            <v>9721.205597416576</v>
          </cell>
          <cell r="K87">
            <v>8621.8097291039994</v>
          </cell>
          <cell r="L87" t="str">
            <v>21624063</v>
          </cell>
          <cell r="M87">
            <v>3042.93</v>
          </cell>
          <cell r="N87">
            <v>1046.9000000000001</v>
          </cell>
          <cell r="O87" t="str">
            <v>6051</v>
          </cell>
          <cell r="P87" t="str">
            <v>6051</v>
          </cell>
          <cell r="Q87">
            <v>38294</v>
          </cell>
          <cell r="R87">
            <v>0</v>
          </cell>
          <cell r="S87" t="str">
            <v>6-ISBeG1           Genset</v>
          </cell>
          <cell r="T87" t="str">
            <v>1013</v>
          </cell>
          <cell r="U87" t="str">
            <v>1221627</v>
          </cell>
          <cell r="V87">
            <v>1</v>
          </cell>
          <cell r="W87" t="str">
            <v>1</v>
          </cell>
          <cell r="X87" t="str">
            <v>650</v>
          </cell>
          <cell r="Y87" t="str">
            <v>Commercial</v>
          </cell>
          <cell r="Z87" t="str">
            <v>Sales - Middle East</v>
          </cell>
          <cell r="AA87" t="str">
            <v>Small</v>
          </cell>
          <cell r="AB87">
            <v>9721.205597416576</v>
          </cell>
          <cell r="AC87" t="str">
            <v xml:space="preserve">  34030</v>
          </cell>
          <cell r="AD87" t="str">
            <v>CDFZE/1976/04/PG</v>
          </cell>
          <cell r="AE87">
            <v>7228.7271079999991</v>
          </cell>
          <cell r="AF87">
            <v>412.99249326000006</v>
          </cell>
          <cell r="AG87">
            <v>741.54213328000003</v>
          </cell>
          <cell r="AH87">
            <v>72.287271079999996</v>
          </cell>
          <cell r="AI87">
            <v>93.973452404</v>
          </cell>
          <cell r="AJ87" t="str">
            <v>USD</v>
          </cell>
          <cell r="AK87">
            <v>72.287271079999996</v>
          </cell>
          <cell r="AL87" t="str">
            <v>C180S5D</v>
          </cell>
          <cell r="AM87" t="str">
            <v>C180 D5 STD ENC STOCK SET</v>
          </cell>
        </row>
        <row r="88">
          <cell r="A88" t="str">
            <v>DEC04</v>
          </cell>
          <cell r="B88" t="str">
            <v>CENT</v>
          </cell>
          <cell r="C88" t="str">
            <v>Middle East</v>
          </cell>
          <cell r="D88" t="str">
            <v>AE</v>
          </cell>
          <cell r="E88" t="str">
            <v>BASE</v>
          </cell>
          <cell r="F88" t="str">
            <v>Cummins FZE</v>
          </cell>
          <cell r="G88" t="str">
            <v>024810</v>
          </cell>
          <cell r="H88" t="str">
            <v>K50</v>
          </cell>
          <cell r="I88">
            <v>1</v>
          </cell>
          <cell r="J88">
            <v>75053.283100107641</v>
          </cell>
          <cell r="K88">
            <v>75725.341653886993</v>
          </cell>
          <cell r="L88" t="str">
            <v>33157589</v>
          </cell>
          <cell r="M88">
            <v>49321.2</v>
          </cell>
          <cell r="N88">
            <v>9520</v>
          </cell>
          <cell r="O88" t="str">
            <v>8034</v>
          </cell>
          <cell r="P88" t="str">
            <v>8034</v>
          </cell>
          <cell r="Q88">
            <v>38274</v>
          </cell>
          <cell r="R88">
            <v>0</v>
          </cell>
          <cell r="S88" t="str">
            <v>KTA50G8            Genset</v>
          </cell>
          <cell r="T88" t="str">
            <v>1013</v>
          </cell>
          <cell r="U88" t="str">
            <v>1221627</v>
          </cell>
          <cell r="V88">
            <v>1</v>
          </cell>
          <cell r="W88" t="str">
            <v>1</v>
          </cell>
          <cell r="X88" t="str">
            <v>650</v>
          </cell>
          <cell r="Y88" t="str">
            <v>Commercial</v>
          </cell>
          <cell r="Z88" t="str">
            <v>Sales - Middle East</v>
          </cell>
          <cell r="AA88" t="str">
            <v>Large</v>
          </cell>
          <cell r="AB88">
            <v>75053.283100107641</v>
          </cell>
          <cell r="AC88" t="str">
            <v xml:space="preserve">  38540</v>
          </cell>
          <cell r="AD88" t="str">
            <v>CDFZE/1964/04/PG</v>
          </cell>
          <cell r="AE88">
            <v>68270.679239000005</v>
          </cell>
          <cell r="AF88">
            <v>702.64</v>
          </cell>
          <cell r="AG88">
            <v>4499.09</v>
          </cell>
          <cell r="AH88">
            <v>682.70679239000003</v>
          </cell>
          <cell r="AI88">
            <v>887.51883010699999</v>
          </cell>
          <cell r="AJ88" t="str">
            <v>USD</v>
          </cell>
          <cell r="AK88">
            <v>682.70679239000003</v>
          </cell>
          <cell r="AL88" t="str">
            <v>DFLE38540</v>
          </cell>
          <cell r="AM88" t="str">
            <v>1125 DFLE STD OPEN GENSET</v>
          </cell>
        </row>
        <row r="89">
          <cell r="A89" t="str">
            <v>DEC04</v>
          </cell>
          <cell r="B89" t="str">
            <v>CENT</v>
          </cell>
          <cell r="C89" t="str">
            <v>Middle East</v>
          </cell>
          <cell r="D89" t="str">
            <v>AE</v>
          </cell>
          <cell r="E89" t="str">
            <v>BASE</v>
          </cell>
          <cell r="F89" t="str">
            <v>Cummins FZE</v>
          </cell>
          <cell r="G89" t="str">
            <v>024810</v>
          </cell>
          <cell r="H89" t="str">
            <v>K50</v>
          </cell>
          <cell r="I89">
            <v>1</v>
          </cell>
          <cell r="J89">
            <v>75053.283100107641</v>
          </cell>
          <cell r="K89">
            <v>75725.341653886993</v>
          </cell>
          <cell r="L89" t="str">
            <v>33157785</v>
          </cell>
          <cell r="M89">
            <v>49321.2</v>
          </cell>
          <cell r="N89">
            <v>9520</v>
          </cell>
          <cell r="O89" t="str">
            <v>8034</v>
          </cell>
          <cell r="P89" t="str">
            <v>8034</v>
          </cell>
          <cell r="Q89">
            <v>38268</v>
          </cell>
          <cell r="R89">
            <v>0</v>
          </cell>
          <cell r="S89" t="str">
            <v>KTA50G8            Genset</v>
          </cell>
          <cell r="T89" t="str">
            <v>1013</v>
          </cell>
          <cell r="U89" t="str">
            <v>1221627</v>
          </cell>
          <cell r="V89">
            <v>1</v>
          </cell>
          <cell r="W89" t="str">
            <v>1</v>
          </cell>
          <cell r="X89" t="str">
            <v>650</v>
          </cell>
          <cell r="Y89" t="str">
            <v>Commercial</v>
          </cell>
          <cell r="Z89" t="str">
            <v>Sales - Middle East</v>
          </cell>
          <cell r="AA89" t="str">
            <v>Large</v>
          </cell>
          <cell r="AB89">
            <v>75053.283100107641</v>
          </cell>
          <cell r="AC89" t="str">
            <v xml:space="preserve">  38540</v>
          </cell>
          <cell r="AD89" t="str">
            <v>CDFZE/1964/04/PG</v>
          </cell>
          <cell r="AE89">
            <v>68270.679239000005</v>
          </cell>
          <cell r="AF89">
            <v>702.64</v>
          </cell>
          <cell r="AG89">
            <v>4499.09</v>
          </cell>
          <cell r="AH89">
            <v>682.70679239000003</v>
          </cell>
          <cell r="AI89">
            <v>887.51883010699999</v>
          </cell>
          <cell r="AJ89" t="str">
            <v>USD</v>
          </cell>
          <cell r="AK89">
            <v>682.70679239000003</v>
          </cell>
          <cell r="AL89" t="str">
            <v>DFLE38540</v>
          </cell>
          <cell r="AM89" t="str">
            <v>1125 DFLE STD OPEN GENSET</v>
          </cell>
        </row>
        <row r="90">
          <cell r="A90" t="str">
            <v>DEC04</v>
          </cell>
          <cell r="B90" t="str">
            <v>CENT</v>
          </cell>
          <cell r="C90" t="str">
            <v>Middle East</v>
          </cell>
          <cell r="D90" t="str">
            <v>AE</v>
          </cell>
          <cell r="E90" t="str">
            <v>BASE</v>
          </cell>
          <cell r="F90" t="str">
            <v>Cummins FZE</v>
          </cell>
          <cell r="G90" t="str">
            <v>024807</v>
          </cell>
          <cell r="H90" t="str">
            <v>6B</v>
          </cell>
          <cell r="I90">
            <v>1</v>
          </cell>
          <cell r="J90">
            <v>8285.2529601722272</v>
          </cell>
          <cell r="K90">
            <v>9101.3425857839993</v>
          </cell>
          <cell r="L90" t="str">
            <v>21616948</v>
          </cell>
          <cell r="M90">
            <v>3848.82</v>
          </cell>
          <cell r="N90">
            <v>1000.69</v>
          </cell>
          <cell r="O90" t="str">
            <v>6028</v>
          </cell>
          <cell r="P90" t="str">
            <v>6028</v>
          </cell>
          <cell r="Q90">
            <v>38240</v>
          </cell>
          <cell r="R90">
            <v>0</v>
          </cell>
          <cell r="S90" t="str">
            <v>6BTA5.9G2-I        Genset</v>
          </cell>
          <cell r="T90" t="str">
            <v>1013</v>
          </cell>
          <cell r="U90" t="str">
            <v>1221627</v>
          </cell>
          <cell r="V90">
            <v>1</v>
          </cell>
          <cell r="W90" t="str">
            <v>1</v>
          </cell>
          <cell r="X90" t="str">
            <v>650</v>
          </cell>
          <cell r="Y90" t="str">
            <v>Commercial</v>
          </cell>
          <cell r="Z90" t="str">
            <v>Sales - Middle East</v>
          </cell>
          <cell r="AA90" t="str">
            <v>Small</v>
          </cell>
          <cell r="AB90">
            <v>8285.2529601722272</v>
          </cell>
          <cell r="AC90" t="str">
            <v xml:space="preserve">  34252</v>
          </cell>
          <cell r="AD90" t="str">
            <v>CDFZE/1975/04/PG</v>
          </cell>
          <cell r="AE90">
            <v>7769.8830680000001</v>
          </cell>
          <cell r="AF90">
            <v>388.11374325999998</v>
          </cell>
          <cell r="AG90">
            <v>686.93963327999995</v>
          </cell>
          <cell r="AH90">
            <v>77.69883068</v>
          </cell>
          <cell r="AI90">
            <v>101.008479884</v>
          </cell>
          <cell r="AJ90" t="str">
            <v>USD</v>
          </cell>
          <cell r="AK90">
            <v>77.69883068</v>
          </cell>
          <cell r="AL90" t="str">
            <v>C150S5D</v>
          </cell>
          <cell r="AM90" t="str">
            <v>C150 D5 STD ENC STOCK SET</v>
          </cell>
        </row>
        <row r="91">
          <cell r="A91" t="str">
            <v>DEC04</v>
          </cell>
          <cell r="B91" t="str">
            <v>CENT</v>
          </cell>
          <cell r="C91" t="str">
            <v>Middle East</v>
          </cell>
          <cell r="D91" t="str">
            <v>AE</v>
          </cell>
          <cell r="E91" t="str">
            <v>BASE</v>
          </cell>
          <cell r="F91" t="str">
            <v>Cummins FZE</v>
          </cell>
          <cell r="G91" t="str">
            <v>024808</v>
          </cell>
          <cell r="H91" t="str">
            <v>B3.3</v>
          </cell>
          <cell r="I91">
            <v>1</v>
          </cell>
          <cell r="J91">
            <v>2868.6759956942947</v>
          </cell>
          <cell r="K91">
            <v>2591.5366038106399</v>
          </cell>
          <cell r="L91" t="str">
            <v>68024875</v>
          </cell>
          <cell r="M91">
            <v>943.1</v>
          </cell>
          <cell r="N91">
            <v>340</v>
          </cell>
          <cell r="O91" t="str">
            <v>6001</v>
          </cell>
          <cell r="P91" t="str">
            <v>6001</v>
          </cell>
          <cell r="Q91">
            <v>38278</v>
          </cell>
          <cell r="R91">
            <v>0</v>
          </cell>
          <cell r="S91" t="str">
            <v>B3.3G1             Genset</v>
          </cell>
          <cell r="T91" t="str">
            <v>1013</v>
          </cell>
          <cell r="U91" t="str">
            <v>1221627</v>
          </cell>
          <cell r="V91">
            <v>1</v>
          </cell>
          <cell r="W91" t="str">
            <v>1</v>
          </cell>
          <cell r="X91" t="str">
            <v>650</v>
          </cell>
          <cell r="Y91" t="str">
            <v>Commercial</v>
          </cell>
          <cell r="Z91" t="str">
            <v>Sales - Middle East</v>
          </cell>
          <cell r="AA91" t="str">
            <v>Small</v>
          </cell>
          <cell r="AB91">
            <v>2868.6759956942947</v>
          </cell>
          <cell r="AC91" t="str">
            <v xml:space="preserve">  37559</v>
          </cell>
          <cell r="AD91" t="str">
            <v>cdfze/1936/04/pg</v>
          </cell>
          <cell r="AE91">
            <v>2143.2784160800002</v>
          </cell>
          <cell r="AF91">
            <v>133.52000000000001</v>
          </cell>
          <cell r="AG91">
            <v>244.01</v>
          </cell>
          <cell r="AH91">
            <v>21.432784160800001</v>
          </cell>
          <cell r="AI91">
            <v>27.862619409040001</v>
          </cell>
          <cell r="AJ91" t="str">
            <v>USD</v>
          </cell>
          <cell r="AK91">
            <v>21.432784160800001</v>
          </cell>
          <cell r="AL91" t="str">
            <v>C22D5O37559</v>
          </cell>
          <cell r="AM91" t="str">
            <v>C22D5 STANDARD OPEN GENSET</v>
          </cell>
        </row>
        <row r="92">
          <cell r="A92" t="str">
            <v>DEC04</v>
          </cell>
          <cell r="B92" t="str">
            <v>CENT</v>
          </cell>
          <cell r="C92" t="str">
            <v>Middle East</v>
          </cell>
          <cell r="D92" t="str">
            <v>AE</v>
          </cell>
          <cell r="E92" t="str">
            <v>BASE</v>
          </cell>
          <cell r="F92" t="str">
            <v>Cummins FZE</v>
          </cell>
          <cell r="G92" t="str">
            <v>024819</v>
          </cell>
          <cell r="H92" t="str">
            <v>QSX15</v>
          </cell>
          <cell r="I92">
            <v>1</v>
          </cell>
          <cell r="J92">
            <v>28999.4617868676</v>
          </cell>
          <cell r="K92">
            <v>28374.39720919024</v>
          </cell>
          <cell r="L92" t="str">
            <v>79060448</v>
          </cell>
          <cell r="M92">
            <v>12000</v>
          </cell>
          <cell r="N92">
            <v>2909</v>
          </cell>
          <cell r="O92" t="str">
            <v>7023</v>
          </cell>
          <cell r="P92" t="str">
            <v>7023</v>
          </cell>
          <cell r="Q92">
            <v>38247</v>
          </cell>
          <cell r="R92">
            <v>0</v>
          </cell>
          <cell r="S92" t="str">
            <v>QSX15G8            Genset</v>
          </cell>
          <cell r="T92" t="str">
            <v>1013</v>
          </cell>
          <cell r="U92" t="str">
            <v>1221627</v>
          </cell>
          <cell r="V92">
            <v>1</v>
          </cell>
          <cell r="W92" t="str">
            <v>1</v>
          </cell>
          <cell r="X92" t="str">
            <v>650</v>
          </cell>
          <cell r="Y92" t="str">
            <v>Commercial</v>
          </cell>
          <cell r="Z92" t="str">
            <v>Sales - Middle East</v>
          </cell>
          <cell r="AA92" t="str">
            <v>Large</v>
          </cell>
          <cell r="AB92">
            <v>28999.4617868676</v>
          </cell>
          <cell r="AC92" t="str">
            <v xml:space="preserve">  40383</v>
          </cell>
          <cell r="AD92" t="str">
            <v>CDFZE/1956/04/PG</v>
          </cell>
          <cell r="AE92">
            <v>23693.288037279999</v>
          </cell>
          <cell r="AF92">
            <v>888.52733333999993</v>
          </cell>
          <cell r="AG92">
            <v>3010.70333334</v>
          </cell>
          <cell r="AH92">
            <v>236.93288037280001</v>
          </cell>
          <cell r="AI92">
            <v>308.01274448464</v>
          </cell>
          <cell r="AJ92" t="str">
            <v>USD</v>
          </cell>
          <cell r="AK92">
            <v>236.93288037280001</v>
          </cell>
          <cell r="AL92" t="str">
            <v>C550D5PN40383</v>
          </cell>
          <cell r="AM92" t="str">
            <v>C550D5(S)---PCC-ENC-ST-QA-G-CG</v>
          </cell>
        </row>
        <row r="93">
          <cell r="A93" t="str">
            <v>DEC04</v>
          </cell>
          <cell r="B93" t="str">
            <v>CENT</v>
          </cell>
          <cell r="C93" t="str">
            <v>Middle East</v>
          </cell>
          <cell r="D93" t="str">
            <v>AE</v>
          </cell>
          <cell r="E93" t="str">
            <v>BASE</v>
          </cell>
          <cell r="F93" t="str">
            <v>Cummins FZE</v>
          </cell>
          <cell r="G93" t="str">
            <v>024819</v>
          </cell>
          <cell r="H93" t="str">
            <v>QSX15</v>
          </cell>
          <cell r="I93">
            <v>1</v>
          </cell>
          <cell r="J93">
            <v>28999.4617868676</v>
          </cell>
          <cell r="K93">
            <v>28374.39720919024</v>
          </cell>
          <cell r="L93" t="str">
            <v>79069493</v>
          </cell>
          <cell r="M93">
            <v>12000</v>
          </cell>
          <cell r="N93">
            <v>2909</v>
          </cell>
          <cell r="O93" t="str">
            <v>7023</v>
          </cell>
          <cell r="P93" t="str">
            <v>7023</v>
          </cell>
          <cell r="Q93">
            <v>38292</v>
          </cell>
          <cell r="R93">
            <v>0</v>
          </cell>
          <cell r="S93" t="str">
            <v>QSX15G8            Genset</v>
          </cell>
          <cell r="T93" t="str">
            <v>1013</v>
          </cell>
          <cell r="U93" t="str">
            <v>1221627</v>
          </cell>
          <cell r="V93">
            <v>1</v>
          </cell>
          <cell r="W93" t="str">
            <v>1</v>
          </cell>
          <cell r="X93" t="str">
            <v>650</v>
          </cell>
          <cell r="Y93" t="str">
            <v>Commercial</v>
          </cell>
          <cell r="Z93" t="str">
            <v>Sales - Middle East</v>
          </cell>
          <cell r="AA93" t="str">
            <v>Large</v>
          </cell>
          <cell r="AB93">
            <v>28999.4617868676</v>
          </cell>
          <cell r="AC93" t="str">
            <v xml:space="preserve">  40383</v>
          </cell>
          <cell r="AD93" t="str">
            <v>CDFZE/1956/04/PG</v>
          </cell>
          <cell r="AE93">
            <v>23693.288037279999</v>
          </cell>
          <cell r="AF93">
            <v>888.52733333999993</v>
          </cell>
          <cell r="AG93">
            <v>3010.70333334</v>
          </cell>
          <cell r="AH93">
            <v>236.93288037280001</v>
          </cell>
          <cell r="AI93">
            <v>308.01274448464</v>
          </cell>
          <cell r="AJ93" t="str">
            <v>USD</v>
          </cell>
          <cell r="AK93">
            <v>236.93288037280001</v>
          </cell>
          <cell r="AL93" t="str">
            <v>C550D5PN40383</v>
          </cell>
          <cell r="AM93" t="str">
            <v>C550D5(S)---PCC-ENC-ST-QA-G-CG</v>
          </cell>
        </row>
        <row r="94">
          <cell r="A94" t="str">
            <v>DEC04</v>
          </cell>
          <cell r="B94" t="str">
            <v>CENT</v>
          </cell>
          <cell r="C94" t="str">
            <v>Middle East</v>
          </cell>
          <cell r="D94" t="str">
            <v>AE</v>
          </cell>
          <cell r="E94" t="str">
            <v>BASE</v>
          </cell>
          <cell r="F94" t="str">
            <v>Cummins FZE</v>
          </cell>
          <cell r="G94" t="str">
            <v>024632</v>
          </cell>
          <cell r="H94" t="str">
            <v>6C</v>
          </cell>
          <cell r="I94">
            <v>1</v>
          </cell>
          <cell r="J94">
            <v>10487.62109795479</v>
          </cell>
          <cell r="K94">
            <v>10288.514221525</v>
          </cell>
          <cell r="L94" t="str">
            <v>21608615</v>
          </cell>
          <cell r="M94">
            <v>3820.04</v>
          </cell>
          <cell r="N94">
            <v>1279.31</v>
          </cell>
          <cell r="O94" t="str">
            <v>6035</v>
          </cell>
          <cell r="P94" t="str">
            <v>6035</v>
          </cell>
          <cell r="Q94">
            <v>38157</v>
          </cell>
          <cell r="R94">
            <v>0</v>
          </cell>
          <cell r="S94" t="str">
            <v>6CTAA8.3G1         Genset</v>
          </cell>
          <cell r="T94" t="str">
            <v>1013</v>
          </cell>
          <cell r="U94" t="str">
            <v>1221627</v>
          </cell>
          <cell r="V94">
            <v>1</v>
          </cell>
          <cell r="W94" t="str">
            <v>1</v>
          </cell>
          <cell r="X94" t="str">
            <v>650</v>
          </cell>
          <cell r="Y94" t="str">
            <v>Commercial</v>
          </cell>
          <cell r="Z94" t="str">
            <v>Sales - Middle East</v>
          </cell>
          <cell r="AA94" t="str">
            <v>Small</v>
          </cell>
          <cell r="AB94">
            <v>10487.62109795479</v>
          </cell>
          <cell r="AC94" t="str">
            <v xml:space="preserve">  32447</v>
          </cell>
          <cell r="AD94" t="str">
            <v>CDFZE/2001/04/PG</v>
          </cell>
          <cell r="AE94">
            <v>9299.1041649999988</v>
          </cell>
          <cell r="AF94">
            <v>222.36866667999999</v>
          </cell>
          <cell r="AG94">
            <v>460.17095239999998</v>
          </cell>
          <cell r="AH94">
            <v>92.99104165</v>
          </cell>
          <cell r="AI94">
            <v>120.88835414499999</v>
          </cell>
          <cell r="AJ94" t="str">
            <v>USD</v>
          </cell>
          <cell r="AK94">
            <v>92.99104165</v>
          </cell>
          <cell r="AL94" t="str">
            <v>C200S5D</v>
          </cell>
          <cell r="AM94" t="str">
            <v>C200 D5 STD ENC STOCK SET</v>
          </cell>
        </row>
        <row r="95">
          <cell r="A95" t="str">
            <v>DEC04</v>
          </cell>
          <cell r="B95" t="str">
            <v>CENT</v>
          </cell>
          <cell r="C95" t="str">
            <v>Middle East</v>
          </cell>
          <cell r="D95" t="str">
            <v>AE</v>
          </cell>
          <cell r="E95" t="str">
            <v>BASE</v>
          </cell>
          <cell r="F95" t="str">
            <v>Cummins FZE</v>
          </cell>
          <cell r="G95" t="str">
            <v>024630</v>
          </cell>
          <cell r="H95" t="str">
            <v>6C</v>
          </cell>
          <cell r="I95">
            <v>1</v>
          </cell>
          <cell r="J95">
            <v>10487.62109795479</v>
          </cell>
          <cell r="K95">
            <v>10288.514221525</v>
          </cell>
          <cell r="L95" t="str">
            <v>21607265</v>
          </cell>
          <cell r="M95">
            <v>3820.04</v>
          </cell>
          <cell r="N95">
            <v>1279.31</v>
          </cell>
          <cell r="O95" t="str">
            <v>6035</v>
          </cell>
          <cell r="P95" t="str">
            <v>6035</v>
          </cell>
          <cell r="Q95">
            <v>38148</v>
          </cell>
          <cell r="R95">
            <v>0</v>
          </cell>
          <cell r="S95" t="str">
            <v>6CTAA8.3G1         Genset</v>
          </cell>
          <cell r="T95" t="str">
            <v>1013</v>
          </cell>
          <cell r="U95" t="str">
            <v>1221627</v>
          </cell>
          <cell r="V95">
            <v>1</v>
          </cell>
          <cell r="W95" t="str">
            <v>1</v>
          </cell>
          <cell r="X95" t="str">
            <v>650</v>
          </cell>
          <cell r="Y95" t="str">
            <v>Commercial</v>
          </cell>
          <cell r="Z95" t="str">
            <v>Sales - Middle East</v>
          </cell>
          <cell r="AA95" t="str">
            <v>Small</v>
          </cell>
          <cell r="AB95">
            <v>10487.62109795479</v>
          </cell>
          <cell r="AC95" t="str">
            <v xml:space="preserve">  30870</v>
          </cell>
          <cell r="AD95" t="str">
            <v>CDFZE/2001/04/PG</v>
          </cell>
          <cell r="AE95">
            <v>9299.1041649999988</v>
          </cell>
          <cell r="AF95">
            <v>222.36866667999999</v>
          </cell>
          <cell r="AG95">
            <v>460.17095239999998</v>
          </cell>
          <cell r="AH95">
            <v>92.99104165</v>
          </cell>
          <cell r="AI95">
            <v>120.88835414499999</v>
          </cell>
          <cell r="AJ95" t="str">
            <v>USD</v>
          </cell>
          <cell r="AK95">
            <v>92.99104165</v>
          </cell>
          <cell r="AL95" t="str">
            <v>C200S5D</v>
          </cell>
          <cell r="AM95" t="str">
            <v>C200 D5 STD ENC STOCK SET</v>
          </cell>
        </row>
        <row r="96">
          <cell r="A96" t="str">
            <v>DEC04</v>
          </cell>
          <cell r="B96" t="str">
            <v>CENT</v>
          </cell>
          <cell r="C96" t="str">
            <v>Middle East</v>
          </cell>
          <cell r="D96" t="str">
            <v>AE</v>
          </cell>
          <cell r="E96" t="str">
            <v>BASE</v>
          </cell>
          <cell r="F96" t="str">
            <v>Cummins FZE</v>
          </cell>
          <cell r="G96" t="str">
            <v>024631</v>
          </cell>
          <cell r="H96" t="str">
            <v>6C</v>
          </cell>
          <cell r="I96">
            <v>1</v>
          </cell>
          <cell r="J96">
            <v>10487.62109795479</v>
          </cell>
          <cell r="K96">
            <v>10288.514221525</v>
          </cell>
          <cell r="L96" t="str">
            <v>21607743</v>
          </cell>
          <cell r="M96">
            <v>3820.04</v>
          </cell>
          <cell r="N96">
            <v>1279.31</v>
          </cell>
          <cell r="O96" t="str">
            <v>6035</v>
          </cell>
          <cell r="P96" t="str">
            <v>6035</v>
          </cell>
          <cell r="Q96">
            <v>38152</v>
          </cell>
          <cell r="R96">
            <v>0</v>
          </cell>
          <cell r="S96" t="str">
            <v>6CTAA8.3G1         Genset</v>
          </cell>
          <cell r="T96" t="str">
            <v>1013</v>
          </cell>
          <cell r="U96" t="str">
            <v>1221627</v>
          </cell>
          <cell r="V96">
            <v>1</v>
          </cell>
          <cell r="W96" t="str">
            <v>1</v>
          </cell>
          <cell r="X96" t="str">
            <v>650</v>
          </cell>
          <cell r="Y96" t="str">
            <v>Commercial</v>
          </cell>
          <cell r="Z96" t="str">
            <v>Sales - Middle East</v>
          </cell>
          <cell r="AA96" t="str">
            <v>Small</v>
          </cell>
          <cell r="AB96">
            <v>10487.62109795479</v>
          </cell>
          <cell r="AC96" t="str">
            <v xml:space="preserve">  32443</v>
          </cell>
          <cell r="AD96" t="str">
            <v>CDFZE/2001/04/PG</v>
          </cell>
          <cell r="AE96">
            <v>9299.1041649999988</v>
          </cell>
          <cell r="AF96">
            <v>222.36866667999999</v>
          </cell>
          <cell r="AG96">
            <v>460.17095239999998</v>
          </cell>
          <cell r="AH96">
            <v>92.99104165</v>
          </cell>
          <cell r="AI96">
            <v>120.88835414499999</v>
          </cell>
          <cell r="AJ96" t="str">
            <v>USD</v>
          </cell>
          <cell r="AK96">
            <v>92.99104165</v>
          </cell>
          <cell r="AL96" t="str">
            <v>C200S5D</v>
          </cell>
          <cell r="AM96" t="str">
            <v>C200 D5 STD ENC STOCK SET</v>
          </cell>
        </row>
        <row r="97">
          <cell r="A97" t="str">
            <v>DEC04</v>
          </cell>
          <cell r="B97" t="str">
            <v>CENT</v>
          </cell>
          <cell r="C97" t="str">
            <v>Middle East</v>
          </cell>
          <cell r="D97" t="str">
            <v>AE</v>
          </cell>
          <cell r="E97" t="str">
            <v>BASE</v>
          </cell>
          <cell r="F97" t="str">
            <v>Cummins FZE</v>
          </cell>
          <cell r="G97" t="str">
            <v>024902</v>
          </cell>
          <cell r="H97" t="str">
            <v>K38</v>
          </cell>
          <cell r="I97">
            <v>1</v>
          </cell>
          <cell r="J97">
            <v>43319.698600645854</v>
          </cell>
          <cell r="K97">
            <v>50579.124601331998</v>
          </cell>
          <cell r="L97" t="str">
            <v>25297884</v>
          </cell>
          <cell r="M97">
            <v>32316.9</v>
          </cell>
          <cell r="N97">
            <v>6067.59</v>
          </cell>
          <cell r="O97" t="str">
            <v>8023</v>
          </cell>
          <cell r="P97" t="str">
            <v>8023</v>
          </cell>
          <cell r="Q97">
            <v>38302</v>
          </cell>
          <cell r="R97">
            <v>0</v>
          </cell>
          <cell r="S97" t="str">
            <v>KTA38G5            Genset</v>
          </cell>
          <cell r="T97" t="str">
            <v>1013</v>
          </cell>
          <cell r="U97" t="str">
            <v>1221627</v>
          </cell>
          <cell r="V97">
            <v>1</v>
          </cell>
          <cell r="W97" t="str">
            <v>1</v>
          </cell>
          <cell r="X97" t="str">
            <v>650</v>
          </cell>
          <cell r="Y97" t="str">
            <v>Commercial</v>
          </cell>
          <cell r="Z97" t="str">
            <v>Sales - Middle East</v>
          </cell>
          <cell r="AA97" t="str">
            <v>Large</v>
          </cell>
          <cell r="AB97">
            <v>43319.698600645854</v>
          </cell>
          <cell r="AC97" t="str">
            <v xml:space="preserve">  32907</v>
          </cell>
          <cell r="AD97" t="str">
            <v>CDFZE/1904/04/PG</v>
          </cell>
          <cell r="AE97">
            <v>44316.248403999998</v>
          </cell>
          <cell r="AF97">
            <v>647.02</v>
          </cell>
          <cell r="AG97">
            <v>4153.42</v>
          </cell>
          <cell r="AH97">
            <v>443.16248403999998</v>
          </cell>
          <cell r="AI97">
            <v>576.11122925200004</v>
          </cell>
          <cell r="AJ97" t="str">
            <v>USD</v>
          </cell>
          <cell r="AK97">
            <v>443.16248403999998</v>
          </cell>
          <cell r="AL97" t="str">
            <v>DFJD--D</v>
          </cell>
          <cell r="AM97" t="str">
            <v>DFJD STD OPEN STOCK SET</v>
          </cell>
        </row>
        <row r="98">
          <cell r="A98" t="str">
            <v>DEC04</v>
          </cell>
          <cell r="B98" t="str">
            <v>CENT</v>
          </cell>
          <cell r="C98" t="str">
            <v>Middle East</v>
          </cell>
          <cell r="D98" t="str">
            <v>AE</v>
          </cell>
          <cell r="E98" t="str">
            <v>BASE</v>
          </cell>
          <cell r="F98" t="str">
            <v>Cummins FZE</v>
          </cell>
          <cell r="G98" t="str">
            <v>024902</v>
          </cell>
          <cell r="H98" t="str">
            <v>K38</v>
          </cell>
          <cell r="I98">
            <v>1</v>
          </cell>
          <cell r="J98">
            <v>43319.698600645854</v>
          </cell>
          <cell r="K98">
            <v>50579.124601331998</v>
          </cell>
          <cell r="L98" t="str">
            <v>25297099</v>
          </cell>
          <cell r="M98">
            <v>32316.9</v>
          </cell>
          <cell r="N98">
            <v>6067.59</v>
          </cell>
          <cell r="O98" t="str">
            <v>8023</v>
          </cell>
          <cell r="P98" t="str">
            <v>8023</v>
          </cell>
          <cell r="Q98">
            <v>38289</v>
          </cell>
          <cell r="R98">
            <v>0</v>
          </cell>
          <cell r="S98" t="str">
            <v>KTA38G5            Genset</v>
          </cell>
          <cell r="T98" t="str">
            <v>1013</v>
          </cell>
          <cell r="U98" t="str">
            <v>1221627</v>
          </cell>
          <cell r="V98">
            <v>1</v>
          </cell>
          <cell r="W98" t="str">
            <v>1</v>
          </cell>
          <cell r="X98" t="str">
            <v>650</v>
          </cell>
          <cell r="Y98" t="str">
            <v>Commercial</v>
          </cell>
          <cell r="Z98" t="str">
            <v>Sales - Middle East</v>
          </cell>
          <cell r="AA98" t="str">
            <v>Large</v>
          </cell>
          <cell r="AB98">
            <v>43319.698600645854</v>
          </cell>
          <cell r="AC98" t="str">
            <v xml:space="preserve">  32907</v>
          </cell>
          <cell r="AD98" t="str">
            <v>CDFZE/1904/04/PG</v>
          </cell>
          <cell r="AE98">
            <v>44316.248403999998</v>
          </cell>
          <cell r="AF98">
            <v>647.02</v>
          </cell>
          <cell r="AG98">
            <v>4153.42</v>
          </cell>
          <cell r="AH98">
            <v>443.16248403999998</v>
          </cell>
          <cell r="AI98">
            <v>576.11122925200004</v>
          </cell>
          <cell r="AJ98" t="str">
            <v>USD</v>
          </cell>
          <cell r="AK98">
            <v>443.16248403999998</v>
          </cell>
          <cell r="AL98" t="str">
            <v>DFJD--D</v>
          </cell>
          <cell r="AM98" t="str">
            <v>DFJD STD OPEN STOCK SET</v>
          </cell>
        </row>
        <row r="99">
          <cell r="A99" t="str">
            <v>DEC04</v>
          </cell>
          <cell r="B99" t="str">
            <v>CENT</v>
          </cell>
          <cell r="C99" t="str">
            <v>Middle East</v>
          </cell>
          <cell r="D99" t="str">
            <v>AE</v>
          </cell>
          <cell r="E99" t="str">
            <v>BASE</v>
          </cell>
          <cell r="F99" t="str">
            <v>Cummins FZE</v>
          </cell>
          <cell r="G99" t="str">
            <v>024901</v>
          </cell>
          <cell r="H99" t="str">
            <v>NH</v>
          </cell>
          <cell r="I99">
            <v>1</v>
          </cell>
          <cell r="J99">
            <v>14271.259418729816</v>
          </cell>
          <cell r="K99">
            <v>16774.83402677624</v>
          </cell>
          <cell r="L99" t="str">
            <v>25297943</v>
          </cell>
          <cell r="M99">
            <v>6163.97</v>
          </cell>
          <cell r="N99">
            <v>1642</v>
          </cell>
          <cell r="O99" t="str">
            <v>7011</v>
          </cell>
          <cell r="P99" t="str">
            <v>7011</v>
          </cell>
          <cell r="Q99">
            <v>38285</v>
          </cell>
          <cell r="R99">
            <v>0</v>
          </cell>
          <cell r="S99" t="str">
            <v>NT855G6            Genset</v>
          </cell>
          <cell r="T99" t="str">
            <v>1013</v>
          </cell>
          <cell r="U99" t="str">
            <v>1221627</v>
          </cell>
          <cell r="V99">
            <v>1</v>
          </cell>
          <cell r="W99" t="str">
            <v>1</v>
          </cell>
          <cell r="X99" t="str">
            <v>650</v>
          </cell>
          <cell r="Y99" t="str">
            <v>Commercial</v>
          </cell>
          <cell r="Z99" t="str">
            <v>Sales - Middle East</v>
          </cell>
          <cell r="AA99" t="str">
            <v>Medium</v>
          </cell>
          <cell r="AB99">
            <v>14271.259418729816</v>
          </cell>
          <cell r="AC99" t="str">
            <v xml:space="preserve">  40384</v>
          </cell>
          <cell r="AD99" t="str">
            <v>CDFZE/1958/04/PG</v>
          </cell>
          <cell r="AE99">
            <v>12556.90547928</v>
          </cell>
          <cell r="AF99">
            <v>873.74733334000007</v>
          </cell>
          <cell r="AG99">
            <v>2929.8033333399999</v>
          </cell>
          <cell r="AH99">
            <v>125.5690547928</v>
          </cell>
          <cell r="AI99">
            <v>163.23977123064</v>
          </cell>
          <cell r="AJ99" t="str">
            <v>USD</v>
          </cell>
          <cell r="AK99">
            <v>125.5690547928</v>
          </cell>
          <cell r="AL99" t="str">
            <v>C300D5PN40384</v>
          </cell>
          <cell r="AM99" t="str">
            <v>C300D5(S)---PCC-ENC-ST-QA-G-CG</v>
          </cell>
        </row>
        <row r="100">
          <cell r="A100" t="str">
            <v>DEC04</v>
          </cell>
          <cell r="B100" t="str">
            <v>CENT</v>
          </cell>
          <cell r="C100" t="str">
            <v>Middle East</v>
          </cell>
          <cell r="D100" t="str">
            <v>AE</v>
          </cell>
          <cell r="E100" t="str">
            <v>BASE</v>
          </cell>
          <cell r="F100" t="str">
            <v>Cummins FZE</v>
          </cell>
          <cell r="G100" t="str">
            <v>024783</v>
          </cell>
          <cell r="H100" t="str">
            <v>K50</v>
          </cell>
          <cell r="I100">
            <v>1</v>
          </cell>
          <cell r="J100">
            <v>75053.283100107641</v>
          </cell>
          <cell r="K100">
            <v>75725.341653886993</v>
          </cell>
          <cell r="L100" t="str">
            <v>33157587</v>
          </cell>
          <cell r="M100">
            <v>49321.2</v>
          </cell>
          <cell r="N100">
            <v>9520</v>
          </cell>
          <cell r="O100" t="str">
            <v>8034</v>
          </cell>
          <cell r="P100" t="str">
            <v>8034</v>
          </cell>
          <cell r="Q100">
            <v>38274</v>
          </cell>
          <cell r="R100">
            <v>0</v>
          </cell>
          <cell r="S100" t="str">
            <v>KTA50G8            Genset</v>
          </cell>
          <cell r="T100" t="str">
            <v>1013</v>
          </cell>
          <cell r="U100" t="str">
            <v>1221627</v>
          </cell>
          <cell r="V100">
            <v>1</v>
          </cell>
          <cell r="W100" t="str">
            <v>1</v>
          </cell>
          <cell r="X100" t="str">
            <v>650</v>
          </cell>
          <cell r="Y100" t="str">
            <v>Commercial</v>
          </cell>
          <cell r="Z100" t="str">
            <v>Sales - Middle East</v>
          </cell>
          <cell r="AA100" t="str">
            <v>Large</v>
          </cell>
          <cell r="AB100">
            <v>75053.283100107641</v>
          </cell>
          <cell r="AC100" t="str">
            <v xml:space="preserve">  38540</v>
          </cell>
          <cell r="AD100" t="str">
            <v>CDFZE/1964/04/PG</v>
          </cell>
          <cell r="AE100">
            <v>68270.679239000005</v>
          </cell>
          <cell r="AF100">
            <v>702.64</v>
          </cell>
          <cell r="AG100">
            <v>4499.09</v>
          </cell>
          <cell r="AH100">
            <v>682.70679239000003</v>
          </cell>
          <cell r="AI100">
            <v>887.51883010699999</v>
          </cell>
          <cell r="AJ100" t="str">
            <v>USD</v>
          </cell>
          <cell r="AK100">
            <v>682.70679239000003</v>
          </cell>
          <cell r="AL100" t="str">
            <v>DFLE38540</v>
          </cell>
          <cell r="AM100" t="str">
            <v>1125 DFLE STD OPEN GENSET</v>
          </cell>
        </row>
        <row r="101">
          <cell r="A101" t="str">
            <v>DEC04</v>
          </cell>
          <cell r="B101" t="str">
            <v>CENT</v>
          </cell>
          <cell r="C101" t="str">
            <v>Middle East</v>
          </cell>
          <cell r="D101" t="str">
            <v>AE</v>
          </cell>
          <cell r="E101" t="str">
            <v>BASE</v>
          </cell>
          <cell r="F101" t="str">
            <v>Cummins FZE</v>
          </cell>
          <cell r="G101" t="str">
            <v>024784</v>
          </cell>
          <cell r="H101" t="str">
            <v>NH</v>
          </cell>
          <cell r="I101">
            <v>1</v>
          </cell>
          <cell r="J101">
            <v>16531.754574811624</v>
          </cell>
          <cell r="K101">
            <v>17114.153763476239</v>
          </cell>
          <cell r="L101" t="str">
            <v>25297926</v>
          </cell>
          <cell r="M101">
            <v>6163.97</v>
          </cell>
          <cell r="N101">
            <v>1970</v>
          </cell>
          <cell r="O101" t="str">
            <v>7011</v>
          </cell>
          <cell r="P101" t="str">
            <v>7011</v>
          </cell>
          <cell r="Q101">
            <v>38299</v>
          </cell>
          <cell r="R101">
            <v>0</v>
          </cell>
          <cell r="S101" t="str">
            <v>NT855G6            Genset</v>
          </cell>
          <cell r="T101" t="str">
            <v>1013</v>
          </cell>
          <cell r="U101" t="str">
            <v>1221627</v>
          </cell>
          <cell r="V101">
            <v>1</v>
          </cell>
          <cell r="W101" t="str">
            <v>1</v>
          </cell>
          <cell r="X101" t="str">
            <v>650</v>
          </cell>
          <cell r="Y101" t="str">
            <v>Commercial</v>
          </cell>
          <cell r="Z101" t="str">
            <v>Sales - Middle East</v>
          </cell>
          <cell r="AA101" t="str">
            <v>Medium</v>
          </cell>
          <cell r="AB101">
            <v>16531.754574811624</v>
          </cell>
          <cell r="AC101" t="str">
            <v xml:space="preserve">  40381</v>
          </cell>
          <cell r="AD101" t="str">
            <v>CDFZE/1957/PG</v>
          </cell>
          <cell r="AE101">
            <v>12885.38537928</v>
          </cell>
          <cell r="AF101">
            <v>873.74733334000007</v>
          </cell>
          <cell r="AG101">
            <v>2929.8033333399999</v>
          </cell>
          <cell r="AH101">
            <v>128.85385379280001</v>
          </cell>
          <cell r="AI101">
            <v>167.51000993064</v>
          </cell>
          <cell r="AJ101" t="str">
            <v>USD</v>
          </cell>
          <cell r="AK101">
            <v>128.85385379280001</v>
          </cell>
          <cell r="AL101" t="str">
            <v>C350D5PN40381</v>
          </cell>
          <cell r="AM101" t="str">
            <v>C350D5(S)---PCC-ENC-ST-QA-G-CG</v>
          </cell>
        </row>
        <row r="102">
          <cell r="A102" t="str">
            <v>DEC04</v>
          </cell>
          <cell r="B102" t="str">
            <v>CENT</v>
          </cell>
          <cell r="C102" t="str">
            <v>Middle East</v>
          </cell>
          <cell r="D102" t="str">
            <v>AE</v>
          </cell>
          <cell r="E102" t="str">
            <v>BASE</v>
          </cell>
          <cell r="F102" t="str">
            <v>Cummins FZE</v>
          </cell>
          <cell r="G102" t="str">
            <v>024785</v>
          </cell>
          <cell r="H102" t="str">
            <v>QSX15</v>
          </cell>
          <cell r="I102">
            <v>1</v>
          </cell>
          <cell r="J102">
            <v>28999.4617868676</v>
          </cell>
          <cell r="K102">
            <v>28374.39720919024</v>
          </cell>
          <cell r="L102" t="str">
            <v>79069492</v>
          </cell>
          <cell r="M102">
            <v>12000</v>
          </cell>
          <cell r="N102">
            <v>2909</v>
          </cell>
          <cell r="O102" t="str">
            <v>7023</v>
          </cell>
          <cell r="P102" t="str">
            <v>7023</v>
          </cell>
          <cell r="Q102">
            <v>38292</v>
          </cell>
          <cell r="R102">
            <v>0</v>
          </cell>
          <cell r="S102" t="str">
            <v>QSX15G8            Genset</v>
          </cell>
          <cell r="T102" t="str">
            <v>1013</v>
          </cell>
          <cell r="U102" t="str">
            <v>1221627</v>
          </cell>
          <cell r="V102">
            <v>1</v>
          </cell>
          <cell r="W102" t="str">
            <v>1</v>
          </cell>
          <cell r="X102" t="str">
            <v>650</v>
          </cell>
          <cell r="Y102" t="str">
            <v>Commercial</v>
          </cell>
          <cell r="Z102" t="str">
            <v>Sales - Middle East</v>
          </cell>
          <cell r="AA102" t="str">
            <v>Large</v>
          </cell>
          <cell r="AB102">
            <v>28999.4617868676</v>
          </cell>
          <cell r="AC102" t="str">
            <v xml:space="preserve">  40383</v>
          </cell>
          <cell r="AD102" t="str">
            <v>CDFZE/1956/04/PG</v>
          </cell>
          <cell r="AE102">
            <v>23693.288037279999</v>
          </cell>
          <cell r="AF102">
            <v>888.52733333999993</v>
          </cell>
          <cell r="AG102">
            <v>3010.70333334</v>
          </cell>
          <cell r="AH102">
            <v>236.93288037280001</v>
          </cell>
          <cell r="AI102">
            <v>308.01274448464</v>
          </cell>
          <cell r="AJ102" t="str">
            <v>USD</v>
          </cell>
          <cell r="AK102">
            <v>236.93288037280001</v>
          </cell>
          <cell r="AL102" t="str">
            <v>C550D5PN40383</v>
          </cell>
          <cell r="AM102" t="str">
            <v>C550D5(S)---PCC-ENC-ST-QA-G-CG</v>
          </cell>
        </row>
        <row r="103">
          <cell r="A103" t="str">
            <v>DEC04</v>
          </cell>
          <cell r="B103" t="str">
            <v>CENT</v>
          </cell>
          <cell r="C103" t="str">
            <v>Middle East</v>
          </cell>
          <cell r="D103" t="str">
            <v>AE</v>
          </cell>
          <cell r="E103" t="str">
            <v>BASE</v>
          </cell>
          <cell r="F103" t="str">
            <v>Cummins FZE</v>
          </cell>
          <cell r="G103" t="str">
            <v>024783</v>
          </cell>
          <cell r="H103" t="str">
            <v>K50</v>
          </cell>
          <cell r="I103">
            <v>1</v>
          </cell>
          <cell r="J103">
            <v>75053.283100107641</v>
          </cell>
          <cell r="K103">
            <v>75725.341653886993</v>
          </cell>
          <cell r="L103" t="str">
            <v>33157591</v>
          </cell>
          <cell r="M103">
            <v>49321.2</v>
          </cell>
          <cell r="N103">
            <v>9520</v>
          </cell>
          <cell r="O103" t="str">
            <v>8034</v>
          </cell>
          <cell r="P103" t="str">
            <v>8034</v>
          </cell>
          <cell r="Q103">
            <v>38274</v>
          </cell>
          <cell r="R103">
            <v>0</v>
          </cell>
          <cell r="S103" t="str">
            <v>KTA50G8            Genset</v>
          </cell>
          <cell r="T103" t="str">
            <v>1013</v>
          </cell>
          <cell r="U103" t="str">
            <v>1221627</v>
          </cell>
          <cell r="V103">
            <v>1</v>
          </cell>
          <cell r="W103" t="str">
            <v>1</v>
          </cell>
          <cell r="X103" t="str">
            <v>650</v>
          </cell>
          <cell r="Y103" t="str">
            <v>Commercial</v>
          </cell>
          <cell r="Z103" t="str">
            <v>Sales - Middle East</v>
          </cell>
          <cell r="AA103" t="str">
            <v>Large</v>
          </cell>
          <cell r="AB103">
            <v>75053.283100107641</v>
          </cell>
          <cell r="AC103" t="str">
            <v xml:space="preserve">  38540</v>
          </cell>
          <cell r="AD103" t="str">
            <v>CDFZE/1964/04/PG</v>
          </cell>
          <cell r="AE103">
            <v>68270.679239000005</v>
          </cell>
          <cell r="AF103">
            <v>702.64</v>
          </cell>
          <cell r="AG103">
            <v>4499.09</v>
          </cell>
          <cell r="AH103">
            <v>682.70679239000003</v>
          </cell>
          <cell r="AI103">
            <v>887.51883010699999</v>
          </cell>
          <cell r="AJ103" t="str">
            <v>USD</v>
          </cell>
          <cell r="AK103">
            <v>682.70679239000003</v>
          </cell>
          <cell r="AL103" t="str">
            <v>DFLE38540</v>
          </cell>
          <cell r="AM103" t="str">
            <v>1125 DFLE STD OPEN GENSET</v>
          </cell>
        </row>
        <row r="104">
          <cell r="A104" t="str">
            <v>DEC04</v>
          </cell>
          <cell r="B104" t="str">
            <v>CENT</v>
          </cell>
          <cell r="C104" t="str">
            <v>Middle East</v>
          </cell>
          <cell r="D104" t="str">
            <v>AE</v>
          </cell>
          <cell r="E104" t="str">
            <v>BASE</v>
          </cell>
          <cell r="F104" t="str">
            <v>Cummins FZE</v>
          </cell>
          <cell r="G104" t="str">
            <v>024793</v>
          </cell>
          <cell r="H104" t="str">
            <v>V28</v>
          </cell>
          <cell r="I104">
            <v>1</v>
          </cell>
          <cell r="J104">
            <v>27844.456404736273</v>
          </cell>
          <cell r="K104">
            <v>32094.520573955</v>
          </cell>
          <cell r="L104" t="str">
            <v>25296929</v>
          </cell>
          <cell r="M104">
            <v>18105.86</v>
          </cell>
          <cell r="N104">
            <v>3535.17</v>
          </cell>
          <cell r="O104" t="str">
            <v>8001</v>
          </cell>
          <cell r="P104" t="str">
            <v>8001</v>
          </cell>
          <cell r="Q104">
            <v>38278</v>
          </cell>
          <cell r="R104">
            <v>0</v>
          </cell>
          <cell r="S104" t="str">
            <v>VTA28G5            Genset</v>
          </cell>
          <cell r="T104" t="str">
            <v>1013</v>
          </cell>
          <cell r="U104" t="str">
            <v>1221627</v>
          </cell>
          <cell r="V104">
            <v>1</v>
          </cell>
          <cell r="W104" t="str">
            <v>1</v>
          </cell>
          <cell r="X104" t="str">
            <v>650</v>
          </cell>
          <cell r="Y104" t="str">
            <v>Commercial</v>
          </cell>
          <cell r="Z104" t="str">
            <v>Sales - Middle East</v>
          </cell>
          <cell r="AA104" t="str">
            <v>Large</v>
          </cell>
          <cell r="AB104">
            <v>27844.456404736273</v>
          </cell>
          <cell r="AC104" t="str">
            <v xml:space="preserve">  35734</v>
          </cell>
          <cell r="AD104" t="str">
            <v>CDFZE/1914/04/PG</v>
          </cell>
          <cell r="AE104">
            <v>25332.846634999998</v>
          </cell>
          <cell r="AF104">
            <v>770.4</v>
          </cell>
          <cell r="AG104">
            <v>5155.29</v>
          </cell>
          <cell r="AH104">
            <v>253.32846635000001</v>
          </cell>
          <cell r="AI104">
            <v>329.32700625500001</v>
          </cell>
          <cell r="AJ104" t="str">
            <v>USD</v>
          </cell>
          <cell r="AK104">
            <v>253.32846635000001</v>
          </cell>
          <cell r="AL104" t="str">
            <v>DFGB31255</v>
          </cell>
          <cell r="AM104" t="str">
            <v>565DFGB STANDARD GENSET FAMILY</v>
          </cell>
        </row>
        <row r="105">
          <cell r="A105" t="str">
            <v>DEC04</v>
          </cell>
          <cell r="B105" t="str">
            <v>CENT</v>
          </cell>
          <cell r="C105" t="str">
            <v>Middle East</v>
          </cell>
          <cell r="D105" t="str">
            <v>AE</v>
          </cell>
          <cell r="E105" t="str">
            <v>BASE</v>
          </cell>
          <cell r="F105" t="str">
            <v>Cummins FZE</v>
          </cell>
          <cell r="G105" t="str">
            <v>024792</v>
          </cell>
          <cell r="H105" t="str">
            <v>KTA19</v>
          </cell>
          <cell r="I105">
            <v>1</v>
          </cell>
          <cell r="J105">
            <v>24232.508073196987</v>
          </cell>
          <cell r="K105">
            <v>25939.396648925002</v>
          </cell>
          <cell r="L105" t="str">
            <v>37213958</v>
          </cell>
          <cell r="M105">
            <v>15770.58</v>
          </cell>
          <cell r="N105">
            <v>3359.31</v>
          </cell>
          <cell r="O105" t="str">
            <v>7033</v>
          </cell>
          <cell r="P105" t="str">
            <v>7033</v>
          </cell>
          <cell r="Q105">
            <v>38292</v>
          </cell>
          <cell r="R105">
            <v>0</v>
          </cell>
          <cell r="S105" t="str">
            <v>KTA19G4            Genset</v>
          </cell>
          <cell r="T105" t="str">
            <v>1013</v>
          </cell>
          <cell r="U105" t="str">
            <v>1221627</v>
          </cell>
          <cell r="V105">
            <v>1</v>
          </cell>
          <cell r="W105" t="str">
            <v>1</v>
          </cell>
          <cell r="X105" t="str">
            <v>650</v>
          </cell>
          <cell r="Y105" t="str">
            <v>Commercial</v>
          </cell>
          <cell r="Z105" t="str">
            <v>Sales - Middle East</v>
          </cell>
          <cell r="AA105" t="str">
            <v>Medium</v>
          </cell>
          <cell r="AB105">
            <v>24232.508073196987</v>
          </cell>
          <cell r="AC105" t="str">
            <v xml:space="preserve">  34883</v>
          </cell>
          <cell r="AD105" t="str">
            <v>CDFZE/1934/04/PG</v>
          </cell>
          <cell r="AE105">
            <v>22362.300725000001</v>
          </cell>
          <cell r="AF105">
            <v>498.33</v>
          </cell>
          <cell r="AG105">
            <v>2340.81</v>
          </cell>
          <cell r="AH105">
            <v>223.62300725</v>
          </cell>
          <cell r="AI105">
            <v>290.70990942499998</v>
          </cell>
          <cell r="AJ105" t="str">
            <v>USD</v>
          </cell>
          <cell r="AK105">
            <v>223.62300725</v>
          </cell>
          <cell r="AL105" t="str">
            <v>DFED34879</v>
          </cell>
          <cell r="AM105" t="str">
            <v>461DFED STANDARD GENSET FAMILY</v>
          </cell>
        </row>
        <row r="106">
          <cell r="A106" t="str">
            <v>DEC04</v>
          </cell>
          <cell r="B106" t="str">
            <v>CENT</v>
          </cell>
          <cell r="C106" t="str">
            <v>Middle East</v>
          </cell>
          <cell r="D106" t="str">
            <v>AE</v>
          </cell>
          <cell r="E106" t="str">
            <v>BASE</v>
          </cell>
          <cell r="F106" t="str">
            <v>Cummins FZE</v>
          </cell>
          <cell r="G106" t="str">
            <v>024791</v>
          </cell>
          <cell r="H106" t="str">
            <v>KTA19</v>
          </cell>
          <cell r="I106">
            <v>1</v>
          </cell>
          <cell r="J106">
            <v>24232.508073196987</v>
          </cell>
          <cell r="K106">
            <v>25939.396648925002</v>
          </cell>
          <cell r="L106" t="str">
            <v>37213616</v>
          </cell>
          <cell r="M106">
            <v>15770.58</v>
          </cell>
          <cell r="N106">
            <v>3359.31</v>
          </cell>
          <cell r="O106" t="str">
            <v>7033</v>
          </cell>
          <cell r="P106" t="str">
            <v>7033</v>
          </cell>
          <cell r="Q106">
            <v>38260</v>
          </cell>
          <cell r="R106">
            <v>0</v>
          </cell>
          <cell r="S106" t="str">
            <v>KTA19G4            Genset</v>
          </cell>
          <cell r="T106" t="str">
            <v>1013</v>
          </cell>
          <cell r="U106" t="str">
            <v>1221627</v>
          </cell>
          <cell r="V106">
            <v>1</v>
          </cell>
          <cell r="W106" t="str">
            <v>1</v>
          </cell>
          <cell r="X106" t="str">
            <v>650</v>
          </cell>
          <cell r="Y106" t="str">
            <v>Commercial</v>
          </cell>
          <cell r="Z106" t="str">
            <v>Sales - Middle East</v>
          </cell>
          <cell r="AA106" t="str">
            <v>Medium</v>
          </cell>
          <cell r="AB106">
            <v>24232.508073196987</v>
          </cell>
          <cell r="AC106" t="str">
            <v xml:space="preserve">  34880</v>
          </cell>
          <cell r="AD106" t="str">
            <v>CDFZE/1934/04/PG</v>
          </cell>
          <cell r="AE106">
            <v>22362.300725000001</v>
          </cell>
          <cell r="AF106">
            <v>498.33</v>
          </cell>
          <cell r="AG106">
            <v>2340.81</v>
          </cell>
          <cell r="AH106">
            <v>223.62300725</v>
          </cell>
          <cell r="AI106">
            <v>290.70990942499998</v>
          </cell>
          <cell r="AJ106" t="str">
            <v>USD</v>
          </cell>
          <cell r="AK106">
            <v>223.62300725</v>
          </cell>
          <cell r="AL106" t="str">
            <v>DFED34879</v>
          </cell>
          <cell r="AM106" t="str">
            <v>461DFED STANDARD GENSET FAMILY</v>
          </cell>
        </row>
        <row r="107">
          <cell r="A107" t="str">
            <v>DEC04</v>
          </cell>
          <cell r="B107" t="str">
            <v>CENT</v>
          </cell>
          <cell r="C107" t="str">
            <v>Middle East</v>
          </cell>
          <cell r="D107" t="str">
            <v>AE</v>
          </cell>
          <cell r="E107" t="str">
            <v>BASE</v>
          </cell>
          <cell r="F107" t="str">
            <v>Cummins FZE</v>
          </cell>
          <cell r="G107" t="str">
            <v>024915</v>
          </cell>
          <cell r="H107" t="str">
            <v>KTA19</v>
          </cell>
          <cell r="I107">
            <v>1</v>
          </cell>
          <cell r="J107">
            <v>24232.508073196987</v>
          </cell>
          <cell r="K107">
            <v>25939.396648925002</v>
          </cell>
          <cell r="L107" t="str">
            <v>37213591</v>
          </cell>
          <cell r="M107">
            <v>15770.58</v>
          </cell>
          <cell r="N107">
            <v>3359.31</v>
          </cell>
          <cell r="O107" t="str">
            <v>7033</v>
          </cell>
          <cell r="P107" t="str">
            <v>7033</v>
          </cell>
          <cell r="Q107">
            <v>38274</v>
          </cell>
          <cell r="R107">
            <v>0</v>
          </cell>
          <cell r="S107" t="str">
            <v>KTA19G4            Genset</v>
          </cell>
          <cell r="T107" t="str">
            <v>1013</v>
          </cell>
          <cell r="U107" t="str">
            <v>1221627</v>
          </cell>
          <cell r="V107">
            <v>1</v>
          </cell>
          <cell r="W107" t="str">
            <v>1</v>
          </cell>
          <cell r="X107" t="str">
            <v>650</v>
          </cell>
          <cell r="Y107" t="str">
            <v>Commercial</v>
          </cell>
          <cell r="Z107" t="str">
            <v>Sales - Middle East</v>
          </cell>
          <cell r="AA107" t="str">
            <v>Medium</v>
          </cell>
          <cell r="AB107">
            <v>24232.508073196987</v>
          </cell>
          <cell r="AC107" t="str">
            <v xml:space="preserve">  34881</v>
          </cell>
          <cell r="AD107" t="str">
            <v>CDFZE/1934/04/PG</v>
          </cell>
          <cell r="AE107">
            <v>22362.300725000001</v>
          </cell>
          <cell r="AF107">
            <v>498.33</v>
          </cell>
          <cell r="AG107">
            <v>2340.81</v>
          </cell>
          <cell r="AH107">
            <v>223.62300725</v>
          </cell>
          <cell r="AI107">
            <v>290.70990942499998</v>
          </cell>
          <cell r="AJ107" t="str">
            <v>USD</v>
          </cell>
          <cell r="AK107">
            <v>223.62300725</v>
          </cell>
          <cell r="AL107" t="str">
            <v>DFED34879</v>
          </cell>
          <cell r="AM107" t="str">
            <v>461DFED STANDARD GENSET FAMILY</v>
          </cell>
        </row>
        <row r="108">
          <cell r="A108" t="str">
            <v>DEC04</v>
          </cell>
          <cell r="B108" t="str">
            <v>CENT</v>
          </cell>
          <cell r="C108" t="str">
            <v>Middle East</v>
          </cell>
          <cell r="D108" t="str">
            <v>AE</v>
          </cell>
          <cell r="E108" t="str">
            <v>BASE</v>
          </cell>
          <cell r="F108" t="str">
            <v>Cummins FZE</v>
          </cell>
          <cell r="G108" t="str">
            <v>024914</v>
          </cell>
          <cell r="H108" t="str">
            <v>6B</v>
          </cell>
          <cell r="I108">
            <v>1</v>
          </cell>
          <cell r="J108">
            <v>8285.2529601722272</v>
          </cell>
          <cell r="K108">
            <v>9101.3425857839993</v>
          </cell>
          <cell r="L108" t="str">
            <v>21616947</v>
          </cell>
          <cell r="M108">
            <v>3848.82</v>
          </cell>
          <cell r="N108">
            <v>1000.69</v>
          </cell>
          <cell r="O108" t="str">
            <v>6028</v>
          </cell>
          <cell r="P108" t="str">
            <v>6028</v>
          </cell>
          <cell r="Q108">
            <v>38240</v>
          </cell>
          <cell r="R108">
            <v>0</v>
          </cell>
          <cell r="S108" t="str">
            <v>6BTA5.9G2-I        Genset</v>
          </cell>
          <cell r="T108" t="str">
            <v>1013</v>
          </cell>
          <cell r="U108" t="str">
            <v>1221627</v>
          </cell>
          <cell r="V108">
            <v>1</v>
          </cell>
          <cell r="W108" t="str">
            <v>1</v>
          </cell>
          <cell r="X108" t="str">
            <v>650</v>
          </cell>
          <cell r="Y108" t="str">
            <v>Commercial</v>
          </cell>
          <cell r="Z108" t="str">
            <v>Sales - Middle East</v>
          </cell>
          <cell r="AA108" t="str">
            <v>Small</v>
          </cell>
          <cell r="AB108">
            <v>8285.2529601722272</v>
          </cell>
          <cell r="AC108" t="str">
            <v xml:space="preserve">  34249</v>
          </cell>
          <cell r="AD108" t="str">
            <v>CDFZE/1975/04/PG</v>
          </cell>
          <cell r="AE108">
            <v>7769.8830680000001</v>
          </cell>
          <cell r="AF108">
            <v>388.11374325999998</v>
          </cell>
          <cell r="AG108">
            <v>686.93963327999995</v>
          </cell>
          <cell r="AH108">
            <v>77.69883068</v>
          </cell>
          <cell r="AI108">
            <v>101.008479884</v>
          </cell>
          <cell r="AJ108" t="str">
            <v>USD</v>
          </cell>
          <cell r="AK108">
            <v>77.69883068</v>
          </cell>
          <cell r="AL108" t="str">
            <v>C150S5D</v>
          </cell>
          <cell r="AM108" t="str">
            <v>C150 D5 STD ENC STOCK SET</v>
          </cell>
        </row>
        <row r="109">
          <cell r="A109" t="str">
            <v>DEC04</v>
          </cell>
          <cell r="B109" t="str">
            <v>CENT</v>
          </cell>
          <cell r="C109" t="str">
            <v>Middle East</v>
          </cell>
          <cell r="D109" t="str">
            <v>AE</v>
          </cell>
          <cell r="E109" t="str">
            <v>BASE</v>
          </cell>
          <cell r="F109" t="str">
            <v>Cummins FZE</v>
          </cell>
          <cell r="G109" t="str">
            <v>024913</v>
          </cell>
          <cell r="H109" t="str">
            <v>6ISB</v>
          </cell>
          <cell r="I109">
            <v>1</v>
          </cell>
          <cell r="J109">
            <v>9721.2099999999991</v>
          </cell>
          <cell r="K109">
            <v>8621.8097291039994</v>
          </cell>
          <cell r="L109" t="str">
            <v>21623586</v>
          </cell>
          <cell r="M109">
            <v>3042.93</v>
          </cell>
          <cell r="N109">
            <v>1046.9000000000001</v>
          </cell>
          <cell r="O109" t="str">
            <v>6051</v>
          </cell>
          <cell r="P109" t="str">
            <v>6051</v>
          </cell>
          <cell r="Q109">
            <v>38292</v>
          </cell>
          <cell r="R109">
            <v>0</v>
          </cell>
          <cell r="S109" t="str">
            <v>6-ISBeG1           Genset</v>
          </cell>
          <cell r="T109" t="str">
            <v>1013</v>
          </cell>
          <cell r="U109" t="str">
            <v>1221627</v>
          </cell>
          <cell r="V109">
            <v>1</v>
          </cell>
          <cell r="W109" t="str">
            <v>1</v>
          </cell>
          <cell r="X109" t="str">
            <v>650</v>
          </cell>
          <cell r="Y109" t="str">
            <v>Commercial</v>
          </cell>
          <cell r="Z109" t="str">
            <v>Sales - Middle East</v>
          </cell>
          <cell r="AA109" t="str">
            <v>Small</v>
          </cell>
          <cell r="AB109">
            <v>9721.2099999999991</v>
          </cell>
          <cell r="AC109" t="str">
            <v xml:space="preserve">  34029</v>
          </cell>
          <cell r="AD109" t="str">
            <v>CDFZE/1976/04/PG</v>
          </cell>
          <cell r="AE109">
            <v>7228.7271079999991</v>
          </cell>
          <cell r="AF109">
            <v>412.99249326000006</v>
          </cell>
          <cell r="AG109">
            <v>741.54213328000003</v>
          </cell>
          <cell r="AH109">
            <v>72.287271079999996</v>
          </cell>
          <cell r="AI109">
            <v>93.973452404</v>
          </cell>
          <cell r="AJ109" t="str">
            <v>USD</v>
          </cell>
          <cell r="AK109">
            <v>72.287271079999996</v>
          </cell>
          <cell r="AL109" t="str">
            <v>C180S5D</v>
          </cell>
          <cell r="AM109" t="str">
            <v>C180 D5 STD ENC STOCK SET</v>
          </cell>
        </row>
        <row r="110">
          <cell r="A110" t="str">
            <v>DEC04</v>
          </cell>
          <cell r="B110" t="str">
            <v>CENT</v>
          </cell>
          <cell r="C110" t="str">
            <v>Middle East</v>
          </cell>
          <cell r="D110" t="str">
            <v>AE</v>
          </cell>
          <cell r="E110" t="str">
            <v>BASE</v>
          </cell>
          <cell r="F110" t="str">
            <v>Cummins FZE</v>
          </cell>
          <cell r="G110" t="str">
            <v>024765</v>
          </cell>
          <cell r="H110" t="str">
            <v>K50</v>
          </cell>
          <cell r="I110">
            <v>1</v>
          </cell>
          <cell r="J110">
            <v>76543.595263724434</v>
          </cell>
          <cell r="K110">
            <v>80052.832269018996</v>
          </cell>
          <cell r="L110" t="str">
            <v>25297342</v>
          </cell>
          <cell r="M110">
            <v>45473.29</v>
          </cell>
          <cell r="N110">
            <v>6553.1</v>
          </cell>
          <cell r="O110" t="str">
            <v>8031</v>
          </cell>
          <cell r="P110" t="str">
            <v>8031</v>
          </cell>
          <cell r="Q110">
            <v>38294</v>
          </cell>
          <cell r="R110">
            <v>0</v>
          </cell>
          <cell r="S110" t="str">
            <v>KTA50G3            Genset</v>
          </cell>
          <cell r="T110" t="str">
            <v>1013</v>
          </cell>
          <cell r="U110" t="str">
            <v>1221627</v>
          </cell>
          <cell r="V110">
            <v>1</v>
          </cell>
          <cell r="W110" t="str">
            <v>1</v>
          </cell>
          <cell r="X110" t="str">
            <v>650</v>
          </cell>
          <cell r="Y110" t="str">
            <v>Commercial</v>
          </cell>
          <cell r="Z110" t="str">
            <v>Sales - Middle East</v>
          </cell>
          <cell r="AA110" t="str">
            <v>Large</v>
          </cell>
          <cell r="AB110">
            <v>76543.595263724434</v>
          </cell>
          <cell r="AC110" t="str">
            <v xml:space="preserve">  35667</v>
          </cell>
          <cell r="AD110" t="str">
            <v>CME/2000/04/PG</v>
          </cell>
          <cell r="AE110">
            <v>66898.546243000004</v>
          </cell>
          <cell r="AF110">
            <v>2330.864</v>
          </cell>
          <cell r="AG110">
            <v>8615.77</v>
          </cell>
          <cell r="AH110">
            <v>668.98546242999998</v>
          </cell>
          <cell r="AI110">
            <v>869.68110115900004</v>
          </cell>
          <cell r="AJ110" t="str">
            <v>USD</v>
          </cell>
          <cell r="AK110">
            <v>668.98546242999998</v>
          </cell>
          <cell r="AL110" t="str">
            <v>DFLCPN29972</v>
          </cell>
          <cell r="AM110" t="str">
            <v>1005DFLC-5-PCC--CON-ST-QA-G-CG</v>
          </cell>
        </row>
        <row r="111">
          <cell r="A111" t="str">
            <v>DEC04</v>
          </cell>
          <cell r="B111" t="str">
            <v>CENT</v>
          </cell>
          <cell r="C111" t="str">
            <v>Middle East</v>
          </cell>
          <cell r="D111" t="str">
            <v>AE</v>
          </cell>
          <cell r="E111" t="str">
            <v>BASE</v>
          </cell>
          <cell r="F111" t="str">
            <v>Cummins FZE</v>
          </cell>
          <cell r="G111" t="str">
            <v>024760</v>
          </cell>
          <cell r="H111" t="str">
            <v>K50</v>
          </cell>
          <cell r="I111">
            <v>1</v>
          </cell>
          <cell r="J111">
            <v>75053.283100107641</v>
          </cell>
          <cell r="K111">
            <v>75725.341653886993</v>
          </cell>
          <cell r="L111" t="str">
            <v>33157585</v>
          </cell>
          <cell r="M111">
            <v>49321.2</v>
          </cell>
          <cell r="N111">
            <v>9520</v>
          </cell>
          <cell r="O111" t="str">
            <v>8034</v>
          </cell>
          <cell r="P111" t="str">
            <v>8034</v>
          </cell>
          <cell r="Q111">
            <v>38274</v>
          </cell>
          <cell r="R111">
            <v>0</v>
          </cell>
          <cell r="S111" t="str">
            <v>KTA50G8            Genset</v>
          </cell>
          <cell r="T111" t="str">
            <v>1013</v>
          </cell>
          <cell r="U111" t="str">
            <v>1221627</v>
          </cell>
          <cell r="V111">
            <v>1</v>
          </cell>
          <cell r="W111" t="str">
            <v>1</v>
          </cell>
          <cell r="X111" t="str">
            <v>650</v>
          </cell>
          <cell r="Y111" t="str">
            <v>Commercial</v>
          </cell>
          <cell r="Z111" t="str">
            <v>Sales - Middle East</v>
          </cell>
          <cell r="AA111" t="str">
            <v>Large</v>
          </cell>
          <cell r="AB111">
            <v>75053.283100107641</v>
          </cell>
          <cell r="AC111" t="str">
            <v xml:space="preserve">  38540</v>
          </cell>
          <cell r="AD111" t="str">
            <v>CDFZE/1964/04/PG</v>
          </cell>
          <cell r="AE111">
            <v>68270.679239000005</v>
          </cell>
          <cell r="AF111">
            <v>702.64</v>
          </cell>
          <cell r="AG111">
            <v>4499.09</v>
          </cell>
          <cell r="AH111">
            <v>682.70679239000003</v>
          </cell>
          <cell r="AI111">
            <v>887.51883010699999</v>
          </cell>
          <cell r="AJ111" t="str">
            <v>USD</v>
          </cell>
          <cell r="AK111">
            <v>682.70679239000003</v>
          </cell>
          <cell r="AL111" t="str">
            <v>DFLE38540</v>
          </cell>
          <cell r="AM111" t="str">
            <v>1125 DFLE STD OPEN GENSET</v>
          </cell>
        </row>
        <row r="112">
          <cell r="A112" t="str">
            <v>DEC04</v>
          </cell>
          <cell r="B112" t="str">
            <v>CENT</v>
          </cell>
          <cell r="C112" t="str">
            <v>Middle East</v>
          </cell>
          <cell r="D112" t="str">
            <v>AE</v>
          </cell>
          <cell r="E112" t="str">
            <v>BASE</v>
          </cell>
          <cell r="F112" t="str">
            <v>Cummins FZE</v>
          </cell>
          <cell r="G112" t="str">
            <v>024760</v>
          </cell>
          <cell r="H112" t="str">
            <v>K50</v>
          </cell>
          <cell r="I112">
            <v>1</v>
          </cell>
          <cell r="J112">
            <v>75053.283100107641</v>
          </cell>
          <cell r="K112">
            <v>75725.341653886993</v>
          </cell>
          <cell r="L112" t="str">
            <v>33158035</v>
          </cell>
          <cell r="M112">
            <v>49321.2</v>
          </cell>
          <cell r="N112">
            <v>9520</v>
          </cell>
          <cell r="O112" t="str">
            <v>8034</v>
          </cell>
          <cell r="P112" t="str">
            <v>8034</v>
          </cell>
          <cell r="Q112">
            <v>38294</v>
          </cell>
          <cell r="R112">
            <v>0</v>
          </cell>
          <cell r="S112" t="str">
            <v>KTA50G8            Genset</v>
          </cell>
          <cell r="T112" t="str">
            <v>1013</v>
          </cell>
          <cell r="U112" t="str">
            <v>1221627</v>
          </cell>
          <cell r="V112">
            <v>1</v>
          </cell>
          <cell r="W112" t="str">
            <v>1</v>
          </cell>
          <cell r="X112" t="str">
            <v>650</v>
          </cell>
          <cell r="Y112" t="str">
            <v>Commercial</v>
          </cell>
          <cell r="Z112" t="str">
            <v>Sales - Middle East</v>
          </cell>
          <cell r="AA112" t="str">
            <v>Large</v>
          </cell>
          <cell r="AB112">
            <v>75053.283100107641</v>
          </cell>
          <cell r="AC112" t="str">
            <v xml:space="preserve">  38540</v>
          </cell>
          <cell r="AD112" t="str">
            <v>CDFZE/1964/04/PG</v>
          </cell>
          <cell r="AE112">
            <v>68270.679239000005</v>
          </cell>
          <cell r="AF112">
            <v>702.64</v>
          </cell>
          <cell r="AG112">
            <v>4499.09</v>
          </cell>
          <cell r="AH112">
            <v>682.70679239000003</v>
          </cell>
          <cell r="AI112">
            <v>887.51883010699999</v>
          </cell>
          <cell r="AJ112" t="str">
            <v>USD</v>
          </cell>
          <cell r="AK112">
            <v>682.70679239000003</v>
          </cell>
          <cell r="AL112" t="str">
            <v>DFLE38540</v>
          </cell>
          <cell r="AM112" t="str">
            <v>1125 DFLE STD OPEN GENSET</v>
          </cell>
        </row>
        <row r="113">
          <cell r="A113" t="str">
            <v>DEC04</v>
          </cell>
          <cell r="B113" t="str">
            <v>CENT</v>
          </cell>
          <cell r="C113" t="str">
            <v>Middle East</v>
          </cell>
          <cell r="D113" t="str">
            <v>AE</v>
          </cell>
          <cell r="E113" t="str">
            <v>BASE</v>
          </cell>
          <cell r="F113" t="str">
            <v>Cummins FZE</v>
          </cell>
          <cell r="G113" t="str">
            <v>024901</v>
          </cell>
          <cell r="H113" t="str">
            <v>NH</v>
          </cell>
          <cell r="I113">
            <v>1</v>
          </cell>
          <cell r="J113">
            <v>14271.259418729816</v>
          </cell>
          <cell r="K113">
            <v>16774.83402677624</v>
          </cell>
          <cell r="L113" t="str">
            <v>25297947</v>
          </cell>
          <cell r="M113">
            <v>6163.97</v>
          </cell>
          <cell r="N113">
            <v>1642</v>
          </cell>
          <cell r="O113" t="str">
            <v>7011</v>
          </cell>
          <cell r="P113" t="str">
            <v>7011</v>
          </cell>
          <cell r="Q113">
            <v>38299</v>
          </cell>
          <cell r="R113">
            <v>0</v>
          </cell>
          <cell r="S113" t="str">
            <v>NT855G6            Genset</v>
          </cell>
          <cell r="T113" t="str">
            <v>1013</v>
          </cell>
          <cell r="U113" t="str">
            <v>1221627</v>
          </cell>
          <cell r="V113">
            <v>1</v>
          </cell>
          <cell r="W113" t="str">
            <v>1</v>
          </cell>
          <cell r="X113" t="str">
            <v>650</v>
          </cell>
          <cell r="Y113" t="str">
            <v>Commercial</v>
          </cell>
          <cell r="Z113" t="str">
            <v>Sales - Middle East</v>
          </cell>
          <cell r="AA113" t="str">
            <v>Medium</v>
          </cell>
          <cell r="AB113">
            <v>14271.259418729816</v>
          </cell>
          <cell r="AC113" t="str">
            <v xml:space="preserve">  40384</v>
          </cell>
          <cell r="AD113" t="str">
            <v>CDFZE/1958/04/PG</v>
          </cell>
          <cell r="AE113">
            <v>12556.90547928</v>
          </cell>
          <cell r="AF113">
            <v>873.74733334000007</v>
          </cell>
          <cell r="AG113">
            <v>2929.8033333399999</v>
          </cell>
          <cell r="AH113">
            <v>125.5690547928</v>
          </cell>
          <cell r="AI113">
            <v>163.23977123064</v>
          </cell>
          <cell r="AJ113" t="str">
            <v>USD</v>
          </cell>
          <cell r="AK113">
            <v>125.5690547928</v>
          </cell>
          <cell r="AL113" t="str">
            <v>C300D5PN40384</v>
          </cell>
          <cell r="AM113" t="str">
            <v>C300D5(S)---PCC-ENC-ST-QA-G-CG</v>
          </cell>
        </row>
        <row r="114">
          <cell r="A114" t="str">
            <v>DEC04</v>
          </cell>
          <cell r="B114" t="str">
            <v>CENT</v>
          </cell>
          <cell r="C114" t="str">
            <v>Middle East</v>
          </cell>
          <cell r="D114" t="str">
            <v>AE</v>
          </cell>
          <cell r="E114" t="str">
            <v>BASE</v>
          </cell>
          <cell r="F114" t="str">
            <v>Cummins FZE</v>
          </cell>
          <cell r="G114" t="str">
            <v>024900</v>
          </cell>
          <cell r="H114" t="str">
            <v>NH</v>
          </cell>
          <cell r="I114">
            <v>1</v>
          </cell>
          <cell r="J114">
            <v>16531.754574811624</v>
          </cell>
          <cell r="K114">
            <v>17114.153763476239</v>
          </cell>
          <cell r="L114" t="str">
            <v>25297927</v>
          </cell>
          <cell r="M114">
            <v>6163.97</v>
          </cell>
          <cell r="N114">
            <v>1970</v>
          </cell>
          <cell r="O114" t="str">
            <v>7011</v>
          </cell>
          <cell r="P114" t="str">
            <v>7011</v>
          </cell>
          <cell r="Q114">
            <v>38299</v>
          </cell>
          <cell r="R114">
            <v>0</v>
          </cell>
          <cell r="S114" t="str">
            <v>NT855G6            Genset</v>
          </cell>
          <cell r="T114" t="str">
            <v>1013</v>
          </cell>
          <cell r="U114" t="str">
            <v>1221627</v>
          </cell>
          <cell r="V114">
            <v>1</v>
          </cell>
          <cell r="W114" t="str">
            <v>1</v>
          </cell>
          <cell r="X114" t="str">
            <v>650</v>
          </cell>
          <cell r="Y114" t="str">
            <v>Commercial</v>
          </cell>
          <cell r="Z114" t="str">
            <v>Sales - Middle East</v>
          </cell>
          <cell r="AA114" t="str">
            <v>Medium</v>
          </cell>
          <cell r="AB114">
            <v>16531.754574811624</v>
          </cell>
          <cell r="AC114" t="str">
            <v xml:space="preserve">  40381</v>
          </cell>
          <cell r="AD114" t="str">
            <v>CDFZE/1957/PG</v>
          </cell>
          <cell r="AE114">
            <v>12885.38537928</v>
          </cell>
          <cell r="AF114">
            <v>873.74733334000007</v>
          </cell>
          <cell r="AG114">
            <v>2929.8033333399999</v>
          </cell>
          <cell r="AH114">
            <v>128.85385379280001</v>
          </cell>
          <cell r="AI114">
            <v>167.51000993064</v>
          </cell>
          <cell r="AJ114" t="str">
            <v>USD</v>
          </cell>
          <cell r="AK114">
            <v>128.85385379280001</v>
          </cell>
          <cell r="AL114" t="str">
            <v>C350D5PN40381</v>
          </cell>
          <cell r="AM114" t="str">
            <v>C350D5(S)---PCC-ENC-ST-QA-G-CG</v>
          </cell>
        </row>
        <row r="115">
          <cell r="A115" t="str">
            <v>DEC04</v>
          </cell>
          <cell r="B115" t="str">
            <v>CENT</v>
          </cell>
          <cell r="C115" t="str">
            <v>Middle East</v>
          </cell>
          <cell r="D115" t="str">
            <v>AE</v>
          </cell>
          <cell r="E115" t="str">
            <v>BASE</v>
          </cell>
          <cell r="F115" t="str">
            <v>Cummins FZE</v>
          </cell>
          <cell r="G115" t="str">
            <v>024900</v>
          </cell>
          <cell r="H115" t="str">
            <v>NH</v>
          </cell>
          <cell r="I115">
            <v>1</v>
          </cell>
          <cell r="J115">
            <v>16531.754574811624</v>
          </cell>
          <cell r="K115">
            <v>17114.153763476239</v>
          </cell>
          <cell r="L115" t="str">
            <v>25297946</v>
          </cell>
          <cell r="M115">
            <v>6163.97</v>
          </cell>
          <cell r="N115">
            <v>1970</v>
          </cell>
          <cell r="O115" t="str">
            <v>7011</v>
          </cell>
          <cell r="P115" t="str">
            <v>7011</v>
          </cell>
          <cell r="Q115">
            <v>38299</v>
          </cell>
          <cell r="R115">
            <v>0</v>
          </cell>
          <cell r="S115" t="str">
            <v>NT855G6            Genset</v>
          </cell>
          <cell r="T115" t="str">
            <v>1013</v>
          </cell>
          <cell r="U115" t="str">
            <v>1221627</v>
          </cell>
          <cell r="V115">
            <v>1</v>
          </cell>
          <cell r="W115" t="str">
            <v>1</v>
          </cell>
          <cell r="X115" t="str">
            <v>650</v>
          </cell>
          <cell r="Y115" t="str">
            <v>Commercial</v>
          </cell>
          <cell r="Z115" t="str">
            <v>Sales - Middle East</v>
          </cell>
          <cell r="AA115" t="str">
            <v>Medium</v>
          </cell>
          <cell r="AB115">
            <v>16531.754574811624</v>
          </cell>
          <cell r="AC115" t="str">
            <v xml:space="preserve">  40381</v>
          </cell>
          <cell r="AD115" t="str">
            <v>CDFZE/1957/PG</v>
          </cell>
          <cell r="AE115">
            <v>12885.38537928</v>
          </cell>
          <cell r="AF115">
            <v>873.74733334000007</v>
          </cell>
          <cell r="AG115">
            <v>2929.8033333399999</v>
          </cell>
          <cell r="AH115">
            <v>128.85385379280001</v>
          </cell>
          <cell r="AI115">
            <v>167.51000993064</v>
          </cell>
          <cell r="AJ115" t="str">
            <v>USD</v>
          </cell>
          <cell r="AK115">
            <v>128.85385379280001</v>
          </cell>
          <cell r="AL115" t="str">
            <v>C350D5PN40381</v>
          </cell>
          <cell r="AM115" t="str">
            <v>C350D5(S)---PCC-ENC-ST-QA-G-CG</v>
          </cell>
        </row>
        <row r="116">
          <cell r="A116" t="str">
            <v>DEC04</v>
          </cell>
          <cell r="B116" t="str">
            <v>CENT</v>
          </cell>
          <cell r="C116" t="str">
            <v>Middle East</v>
          </cell>
          <cell r="D116" t="str">
            <v>AE</v>
          </cell>
          <cell r="E116" t="str">
            <v>BASE</v>
          </cell>
          <cell r="F116" t="str">
            <v>Cummins FZE</v>
          </cell>
          <cell r="G116" t="str">
            <v>024897</v>
          </cell>
          <cell r="H116" t="str">
            <v>K50</v>
          </cell>
          <cell r="I116">
            <v>1</v>
          </cell>
          <cell r="J116">
            <v>75053.283100107641</v>
          </cell>
          <cell r="K116">
            <v>75725.341653886993</v>
          </cell>
          <cell r="L116" t="str">
            <v>33157596</v>
          </cell>
          <cell r="M116">
            <v>49321.2</v>
          </cell>
          <cell r="N116">
            <v>9520</v>
          </cell>
          <cell r="O116" t="str">
            <v>8034</v>
          </cell>
          <cell r="P116" t="str">
            <v>8034</v>
          </cell>
          <cell r="Q116">
            <v>38274</v>
          </cell>
          <cell r="R116">
            <v>0</v>
          </cell>
          <cell r="S116" t="str">
            <v>KTA50G8            Genset</v>
          </cell>
          <cell r="T116" t="str">
            <v>1013</v>
          </cell>
          <cell r="U116" t="str">
            <v>1221627</v>
          </cell>
          <cell r="V116">
            <v>1</v>
          </cell>
          <cell r="W116" t="str">
            <v>1</v>
          </cell>
          <cell r="X116" t="str">
            <v>650</v>
          </cell>
          <cell r="Y116" t="str">
            <v>Commercial</v>
          </cell>
          <cell r="Z116" t="str">
            <v>Sales - Middle East</v>
          </cell>
          <cell r="AA116" t="str">
            <v>Large</v>
          </cell>
          <cell r="AB116">
            <v>75053.283100107641</v>
          </cell>
          <cell r="AC116" t="str">
            <v xml:space="preserve">  38540</v>
          </cell>
          <cell r="AD116" t="str">
            <v>CDFZE/1964/04/PG</v>
          </cell>
          <cell r="AE116">
            <v>68270.679239000005</v>
          </cell>
          <cell r="AF116">
            <v>702.64</v>
          </cell>
          <cell r="AG116">
            <v>4499.09</v>
          </cell>
          <cell r="AH116">
            <v>682.70679239000003</v>
          </cell>
          <cell r="AI116">
            <v>887.51883010699999</v>
          </cell>
          <cell r="AJ116" t="str">
            <v>USD</v>
          </cell>
          <cell r="AK116">
            <v>682.70679239000003</v>
          </cell>
          <cell r="AL116" t="str">
            <v>DFLE38540</v>
          </cell>
          <cell r="AM116" t="str">
            <v>1125 DFLE STD OPEN GENSET</v>
          </cell>
        </row>
        <row r="117">
          <cell r="A117" t="str">
            <v>DEC04</v>
          </cell>
          <cell r="B117" t="str">
            <v>CENT</v>
          </cell>
          <cell r="C117" t="str">
            <v>Middle East</v>
          </cell>
          <cell r="D117" t="str">
            <v>AE</v>
          </cell>
          <cell r="E117" t="str">
            <v>BASE</v>
          </cell>
          <cell r="F117" t="str">
            <v>Cummins FZE</v>
          </cell>
          <cell r="G117" t="str">
            <v>024897</v>
          </cell>
          <cell r="H117" t="str">
            <v>K50</v>
          </cell>
          <cell r="I117">
            <v>1</v>
          </cell>
          <cell r="J117">
            <v>75053.283100107641</v>
          </cell>
          <cell r="K117">
            <v>75725.341653886993</v>
          </cell>
          <cell r="L117" t="str">
            <v>33157802</v>
          </cell>
          <cell r="M117">
            <v>49321.2</v>
          </cell>
          <cell r="N117">
            <v>9520</v>
          </cell>
          <cell r="O117" t="str">
            <v>8034</v>
          </cell>
          <cell r="P117" t="str">
            <v>8034</v>
          </cell>
          <cell r="Q117">
            <v>38268</v>
          </cell>
          <cell r="R117">
            <v>0</v>
          </cell>
          <cell r="S117" t="str">
            <v>KTA50G8            Genset</v>
          </cell>
          <cell r="T117" t="str">
            <v>1013</v>
          </cell>
          <cell r="U117" t="str">
            <v>1221627</v>
          </cell>
          <cell r="V117">
            <v>1</v>
          </cell>
          <cell r="W117" t="str">
            <v>1</v>
          </cell>
          <cell r="X117" t="str">
            <v>650</v>
          </cell>
          <cell r="Y117" t="str">
            <v>Commercial</v>
          </cell>
          <cell r="Z117" t="str">
            <v>Sales - Middle East</v>
          </cell>
          <cell r="AA117" t="str">
            <v>Large</v>
          </cell>
          <cell r="AB117">
            <v>75053.283100107641</v>
          </cell>
          <cell r="AC117" t="str">
            <v xml:space="preserve">  38540</v>
          </cell>
          <cell r="AD117" t="str">
            <v>CDFZE/1964/04/PG</v>
          </cell>
          <cell r="AE117">
            <v>68270.679239000005</v>
          </cell>
          <cell r="AF117">
            <v>702.64</v>
          </cell>
          <cell r="AG117">
            <v>4499.09</v>
          </cell>
          <cell r="AH117">
            <v>682.70679239000003</v>
          </cell>
          <cell r="AI117">
            <v>887.51883010699999</v>
          </cell>
          <cell r="AJ117" t="str">
            <v>USD</v>
          </cell>
          <cell r="AK117">
            <v>682.70679239000003</v>
          </cell>
          <cell r="AL117" t="str">
            <v>DFLE38540</v>
          </cell>
          <cell r="AM117" t="str">
            <v>1125 DFLE STD OPEN GENSET</v>
          </cell>
        </row>
        <row r="118">
          <cell r="A118" t="str">
            <v>DEC04</v>
          </cell>
          <cell r="B118" t="str">
            <v>CENT</v>
          </cell>
          <cell r="C118" t="str">
            <v>Middle East</v>
          </cell>
          <cell r="D118" t="str">
            <v>AE</v>
          </cell>
          <cell r="E118" t="str">
            <v>BASE</v>
          </cell>
          <cell r="F118" t="str">
            <v>Cummins FZE</v>
          </cell>
          <cell r="G118" t="str">
            <v>024895</v>
          </cell>
          <cell r="H118" t="str">
            <v>K50</v>
          </cell>
          <cell r="I118">
            <v>1</v>
          </cell>
          <cell r="J118">
            <v>75053.283100107641</v>
          </cell>
          <cell r="K118">
            <v>75725.341653886993</v>
          </cell>
          <cell r="L118" t="str">
            <v>33157788</v>
          </cell>
          <cell r="M118">
            <v>49321.2</v>
          </cell>
          <cell r="N118">
            <v>9520</v>
          </cell>
          <cell r="O118" t="str">
            <v>8034</v>
          </cell>
          <cell r="P118" t="str">
            <v>8034</v>
          </cell>
          <cell r="Q118">
            <v>38268</v>
          </cell>
          <cell r="R118">
            <v>0</v>
          </cell>
          <cell r="S118" t="str">
            <v>KTA50G8            Genset</v>
          </cell>
          <cell r="T118" t="str">
            <v>1013</v>
          </cell>
          <cell r="U118" t="str">
            <v>1221627</v>
          </cell>
          <cell r="V118">
            <v>1</v>
          </cell>
          <cell r="W118" t="str">
            <v>1</v>
          </cell>
          <cell r="X118" t="str">
            <v>650</v>
          </cell>
          <cell r="Y118" t="str">
            <v>Commercial</v>
          </cell>
          <cell r="Z118" t="str">
            <v>Sales - Middle East</v>
          </cell>
          <cell r="AA118" t="str">
            <v>Large</v>
          </cell>
          <cell r="AB118">
            <v>75053.283100107641</v>
          </cell>
          <cell r="AC118" t="str">
            <v xml:space="preserve">  38540</v>
          </cell>
          <cell r="AD118" t="str">
            <v>CDFZE/1964/04/PG</v>
          </cell>
          <cell r="AE118">
            <v>68270.679239000005</v>
          </cell>
          <cell r="AF118">
            <v>702.64</v>
          </cell>
          <cell r="AG118">
            <v>4499.09</v>
          </cell>
          <cell r="AH118">
            <v>682.70679239000003</v>
          </cell>
          <cell r="AI118">
            <v>887.51883010699999</v>
          </cell>
          <cell r="AJ118" t="str">
            <v>USD</v>
          </cell>
          <cell r="AK118">
            <v>682.70679239000003</v>
          </cell>
          <cell r="AL118" t="str">
            <v>DFLE38540</v>
          </cell>
          <cell r="AM118" t="str">
            <v>1125 DFLE STD OPEN GENSET</v>
          </cell>
        </row>
        <row r="119">
          <cell r="A119" t="str">
            <v>DEC04</v>
          </cell>
          <cell r="B119" t="str">
            <v>CENT</v>
          </cell>
          <cell r="C119" t="str">
            <v>Middle East</v>
          </cell>
          <cell r="D119" t="str">
            <v>AE</v>
          </cell>
          <cell r="E119" t="str">
            <v>BASE</v>
          </cell>
          <cell r="F119" t="str">
            <v>Cummins FZE</v>
          </cell>
          <cell r="G119" t="str">
            <v>024895</v>
          </cell>
          <cell r="H119" t="str">
            <v>K50</v>
          </cell>
          <cell r="I119">
            <v>1</v>
          </cell>
          <cell r="J119">
            <v>75053.283100107641</v>
          </cell>
          <cell r="K119">
            <v>75725.341653886993</v>
          </cell>
          <cell r="L119" t="str">
            <v>25296925</v>
          </cell>
          <cell r="M119">
            <v>49321.2</v>
          </cell>
          <cell r="N119">
            <v>9520</v>
          </cell>
          <cell r="O119" t="str">
            <v>8034</v>
          </cell>
          <cell r="P119" t="str">
            <v>8034</v>
          </cell>
          <cell r="Q119">
            <v>38285</v>
          </cell>
          <cell r="R119">
            <v>0</v>
          </cell>
          <cell r="S119" t="str">
            <v>KTA50G8            Genset</v>
          </cell>
          <cell r="T119" t="str">
            <v>1013</v>
          </cell>
          <cell r="U119" t="str">
            <v>1221627</v>
          </cell>
          <cell r="V119">
            <v>1</v>
          </cell>
          <cell r="W119" t="str">
            <v>1</v>
          </cell>
          <cell r="X119" t="str">
            <v>650</v>
          </cell>
          <cell r="Y119" t="str">
            <v>Commercial</v>
          </cell>
          <cell r="Z119" t="str">
            <v>Sales - Middle East</v>
          </cell>
          <cell r="AA119" t="str">
            <v>Large</v>
          </cell>
          <cell r="AB119">
            <v>75053.283100107641</v>
          </cell>
          <cell r="AC119" t="str">
            <v xml:space="preserve">  38540</v>
          </cell>
          <cell r="AD119" t="str">
            <v>CDFZE/1964/04/PG</v>
          </cell>
          <cell r="AE119">
            <v>68270.679239000005</v>
          </cell>
          <cell r="AF119">
            <v>702.64</v>
          </cell>
          <cell r="AG119">
            <v>4499.09</v>
          </cell>
          <cell r="AH119">
            <v>682.70679239000003</v>
          </cell>
          <cell r="AI119">
            <v>887.51883010699999</v>
          </cell>
          <cell r="AJ119" t="str">
            <v>USD</v>
          </cell>
          <cell r="AK119">
            <v>682.70679239000003</v>
          </cell>
          <cell r="AL119" t="str">
            <v>DFLE38540</v>
          </cell>
          <cell r="AM119" t="str">
            <v>1125 DFLE STD OPEN GENSET</v>
          </cell>
        </row>
        <row r="120">
          <cell r="A120" t="str">
            <v>DEC04</v>
          </cell>
          <cell r="B120" t="str">
            <v>CENT</v>
          </cell>
          <cell r="C120" t="str">
            <v>Middle East</v>
          </cell>
          <cell r="D120" t="str">
            <v>AE</v>
          </cell>
          <cell r="E120" t="str">
            <v>BASE</v>
          </cell>
          <cell r="F120" t="str">
            <v>Cummins FZE</v>
          </cell>
          <cell r="G120" t="str">
            <v>024700</v>
          </cell>
          <cell r="H120" t="str">
            <v>NH</v>
          </cell>
          <cell r="I120">
            <v>1</v>
          </cell>
          <cell r="J120">
            <v>14271.259418729816</v>
          </cell>
          <cell r="K120">
            <v>16774.83402677624</v>
          </cell>
          <cell r="L120" t="str">
            <v>25297945</v>
          </cell>
          <cell r="M120">
            <v>6163.97</v>
          </cell>
          <cell r="N120">
            <v>1642</v>
          </cell>
          <cell r="O120" t="str">
            <v>7011</v>
          </cell>
          <cell r="P120" t="str">
            <v>7011</v>
          </cell>
          <cell r="Q120">
            <v>38285</v>
          </cell>
          <cell r="R120">
            <v>0</v>
          </cell>
          <cell r="S120" t="str">
            <v>NT855G6            Genset</v>
          </cell>
          <cell r="T120" t="str">
            <v>1013</v>
          </cell>
          <cell r="U120" t="str">
            <v>1221627</v>
          </cell>
          <cell r="V120">
            <v>1</v>
          </cell>
          <cell r="W120" t="str">
            <v>1</v>
          </cell>
          <cell r="X120" t="str">
            <v>650</v>
          </cell>
          <cell r="Y120" t="str">
            <v>Commercial</v>
          </cell>
          <cell r="Z120" t="str">
            <v>Sales - Middle East</v>
          </cell>
          <cell r="AA120" t="str">
            <v>Medium</v>
          </cell>
          <cell r="AB120">
            <v>14271.259418729816</v>
          </cell>
          <cell r="AC120" t="str">
            <v xml:space="preserve">  40384</v>
          </cell>
          <cell r="AD120" t="str">
            <v>CDFZE/1958/04/PG</v>
          </cell>
          <cell r="AE120">
            <v>12556.90547928</v>
          </cell>
          <cell r="AF120">
            <v>873.74733334000007</v>
          </cell>
          <cell r="AG120">
            <v>2929.8033333399999</v>
          </cell>
          <cell r="AH120">
            <v>125.5690547928</v>
          </cell>
          <cell r="AI120">
            <v>163.23977123064</v>
          </cell>
          <cell r="AJ120" t="str">
            <v>USD</v>
          </cell>
          <cell r="AK120">
            <v>125.5690547928</v>
          </cell>
          <cell r="AL120" t="str">
            <v>C300D5PN40384</v>
          </cell>
          <cell r="AM120" t="str">
            <v>C300D5(S)---PCC-ENC-ST-QA-G-CG</v>
          </cell>
        </row>
        <row r="121">
          <cell r="A121" t="str">
            <v>DEC04</v>
          </cell>
          <cell r="B121" t="str">
            <v>CENT</v>
          </cell>
          <cell r="C121" t="str">
            <v>Middle East</v>
          </cell>
          <cell r="D121" t="str">
            <v>AE</v>
          </cell>
          <cell r="E121" t="str">
            <v>BASE</v>
          </cell>
          <cell r="F121" t="str">
            <v>Cummins FZE</v>
          </cell>
          <cell r="G121" t="str">
            <v>024698</v>
          </cell>
          <cell r="H121" t="str">
            <v>NH</v>
          </cell>
          <cell r="I121">
            <v>1</v>
          </cell>
          <cell r="J121">
            <v>16531.754574811624</v>
          </cell>
          <cell r="K121">
            <v>17114.153763476239</v>
          </cell>
          <cell r="L121" t="str">
            <v>25297944</v>
          </cell>
          <cell r="M121">
            <v>6163.97</v>
          </cell>
          <cell r="N121">
            <v>1970</v>
          </cell>
          <cell r="O121" t="str">
            <v>7011</v>
          </cell>
          <cell r="P121" t="str">
            <v>7011</v>
          </cell>
          <cell r="Q121">
            <v>38285</v>
          </cell>
          <cell r="R121">
            <v>0</v>
          </cell>
          <cell r="S121" t="str">
            <v>NT855G6            Genset</v>
          </cell>
          <cell r="T121" t="str">
            <v>1013</v>
          </cell>
          <cell r="U121" t="str">
            <v>1221627</v>
          </cell>
          <cell r="V121">
            <v>1</v>
          </cell>
          <cell r="W121" t="str">
            <v>1</v>
          </cell>
          <cell r="X121" t="str">
            <v>650</v>
          </cell>
          <cell r="Y121" t="str">
            <v>Commercial</v>
          </cell>
          <cell r="Z121" t="str">
            <v>Sales - Middle East</v>
          </cell>
          <cell r="AA121" t="str">
            <v>Medium</v>
          </cell>
          <cell r="AB121">
            <v>16531.754574811624</v>
          </cell>
          <cell r="AC121" t="str">
            <v xml:space="preserve">  40381</v>
          </cell>
          <cell r="AD121" t="str">
            <v>CDFZE/1957/PG</v>
          </cell>
          <cell r="AE121">
            <v>12885.38537928</v>
          </cell>
          <cell r="AF121">
            <v>873.74733334000007</v>
          </cell>
          <cell r="AG121">
            <v>2929.8033333399999</v>
          </cell>
          <cell r="AH121">
            <v>128.85385379280001</v>
          </cell>
          <cell r="AI121">
            <v>167.51000993064</v>
          </cell>
          <cell r="AJ121" t="str">
            <v>USD</v>
          </cell>
          <cell r="AK121">
            <v>128.85385379280001</v>
          </cell>
          <cell r="AL121" t="str">
            <v>C350D5PN40381</v>
          </cell>
          <cell r="AM121" t="str">
            <v>C350D5(S)---PCC-ENC-ST-QA-G-CG</v>
          </cell>
        </row>
        <row r="122">
          <cell r="A122" t="str">
            <v>DEC04</v>
          </cell>
          <cell r="B122" t="str">
            <v>CENT</v>
          </cell>
          <cell r="C122" t="str">
            <v>Middle East</v>
          </cell>
          <cell r="D122" t="str">
            <v>AE</v>
          </cell>
          <cell r="E122" t="str">
            <v>BASE</v>
          </cell>
          <cell r="F122" t="str">
            <v>Cummins FZE</v>
          </cell>
          <cell r="G122" t="str">
            <v>024699</v>
          </cell>
          <cell r="H122" t="str">
            <v>QSX15</v>
          </cell>
          <cell r="I122">
            <v>1</v>
          </cell>
          <cell r="J122">
            <v>28999.4617868676</v>
          </cell>
          <cell r="K122">
            <v>28374.39720919024</v>
          </cell>
          <cell r="L122" t="str">
            <v>79069491</v>
          </cell>
          <cell r="M122">
            <v>12000</v>
          </cell>
          <cell r="N122">
            <v>2909</v>
          </cell>
          <cell r="O122" t="str">
            <v>7023</v>
          </cell>
          <cell r="P122" t="str">
            <v>7023</v>
          </cell>
          <cell r="Q122">
            <v>38292</v>
          </cell>
          <cell r="R122">
            <v>0</v>
          </cell>
          <cell r="S122" t="str">
            <v>QSX15G8            Genset</v>
          </cell>
          <cell r="T122" t="str">
            <v>1013</v>
          </cell>
          <cell r="U122" t="str">
            <v>1221627</v>
          </cell>
          <cell r="V122">
            <v>1</v>
          </cell>
          <cell r="W122" t="str">
            <v>1</v>
          </cell>
          <cell r="X122" t="str">
            <v>650</v>
          </cell>
          <cell r="Y122" t="str">
            <v>Commercial</v>
          </cell>
          <cell r="Z122" t="str">
            <v>Sales - Middle East</v>
          </cell>
          <cell r="AA122" t="str">
            <v>Large</v>
          </cell>
          <cell r="AB122">
            <v>28999.4617868676</v>
          </cell>
          <cell r="AC122" t="str">
            <v xml:space="preserve">  40383</v>
          </cell>
          <cell r="AD122" t="str">
            <v>CDFZE/1956/04/PG</v>
          </cell>
          <cell r="AE122">
            <v>23693.288037279999</v>
          </cell>
          <cell r="AF122">
            <v>888.52733333999993</v>
          </cell>
          <cell r="AG122">
            <v>3010.70333334</v>
          </cell>
          <cell r="AH122">
            <v>236.93288037280001</v>
          </cell>
          <cell r="AI122">
            <v>308.01274448464</v>
          </cell>
          <cell r="AJ122" t="str">
            <v>USD</v>
          </cell>
          <cell r="AK122">
            <v>236.93288037280001</v>
          </cell>
          <cell r="AL122" t="str">
            <v>C550D5PN40383</v>
          </cell>
          <cell r="AM122" t="str">
            <v>C550D5(S)---PCC-ENC-ST-QA-G-CG</v>
          </cell>
        </row>
        <row r="123">
          <cell r="A123" t="str">
            <v>DEC04</v>
          </cell>
          <cell r="B123" t="str">
            <v>CENT</v>
          </cell>
          <cell r="C123" t="str">
            <v>Middle East</v>
          </cell>
          <cell r="D123" t="str">
            <v>AE</v>
          </cell>
          <cell r="E123" t="str">
            <v>BASE</v>
          </cell>
          <cell r="F123" t="str">
            <v>Cummins FZE</v>
          </cell>
          <cell r="G123" t="str">
            <v>024711</v>
          </cell>
          <cell r="H123" t="str">
            <v>NH</v>
          </cell>
          <cell r="I123">
            <v>1</v>
          </cell>
          <cell r="J123">
            <v>14271.259418729816</v>
          </cell>
          <cell r="K123">
            <v>16774.83402677624</v>
          </cell>
          <cell r="L123" t="str">
            <v>25297925</v>
          </cell>
          <cell r="M123">
            <v>6163.97</v>
          </cell>
          <cell r="N123">
            <v>1642</v>
          </cell>
          <cell r="O123" t="str">
            <v>7011</v>
          </cell>
          <cell r="P123" t="str">
            <v>7011</v>
          </cell>
          <cell r="Q123">
            <v>38299</v>
          </cell>
          <cell r="R123">
            <v>0</v>
          </cell>
          <cell r="S123" t="str">
            <v>NT855G6            Genset</v>
          </cell>
          <cell r="T123" t="str">
            <v>1013</v>
          </cell>
          <cell r="U123" t="str">
            <v>1221627</v>
          </cell>
          <cell r="V123">
            <v>1</v>
          </cell>
          <cell r="W123" t="str">
            <v>1</v>
          </cell>
          <cell r="X123" t="str">
            <v>650</v>
          </cell>
          <cell r="Y123" t="str">
            <v>Commercial</v>
          </cell>
          <cell r="Z123" t="str">
            <v>Sales - Middle East</v>
          </cell>
          <cell r="AA123" t="str">
            <v>Medium</v>
          </cell>
          <cell r="AB123">
            <v>14271.259418729816</v>
          </cell>
          <cell r="AC123" t="str">
            <v xml:space="preserve">  40384</v>
          </cell>
          <cell r="AD123" t="str">
            <v>CDFZE/1958/04/PG</v>
          </cell>
          <cell r="AE123">
            <v>12556.90547928</v>
          </cell>
          <cell r="AF123">
            <v>873.74733334000007</v>
          </cell>
          <cell r="AG123">
            <v>2929.8033333399999</v>
          </cell>
          <cell r="AH123">
            <v>125.5690547928</v>
          </cell>
          <cell r="AI123">
            <v>163.23977123064</v>
          </cell>
          <cell r="AJ123" t="str">
            <v>USD</v>
          </cell>
          <cell r="AK123">
            <v>125.5690547928</v>
          </cell>
          <cell r="AL123" t="str">
            <v>C300D5PN40384</v>
          </cell>
          <cell r="AM123" t="str">
            <v>C300D5(S)---PCC-ENC-ST-QA-G-CG</v>
          </cell>
        </row>
        <row r="124">
          <cell r="A124" t="str">
            <v>DEC04</v>
          </cell>
          <cell r="B124" t="str">
            <v>CENT</v>
          </cell>
          <cell r="C124" t="str">
            <v>Middle East</v>
          </cell>
          <cell r="D124" t="str">
            <v>AE</v>
          </cell>
          <cell r="E124" t="str">
            <v>BASE</v>
          </cell>
          <cell r="F124" t="str">
            <v>Cummins FZE</v>
          </cell>
          <cell r="G124" t="str">
            <v>024711</v>
          </cell>
          <cell r="H124" t="str">
            <v>NH</v>
          </cell>
          <cell r="I124">
            <v>1</v>
          </cell>
          <cell r="J124">
            <v>14271.259418729816</v>
          </cell>
          <cell r="K124">
            <v>16774.83402677624</v>
          </cell>
          <cell r="L124" t="str">
            <v>25297928</v>
          </cell>
          <cell r="M124">
            <v>6163.97</v>
          </cell>
          <cell r="N124">
            <v>1642</v>
          </cell>
          <cell r="O124" t="str">
            <v>7011</v>
          </cell>
          <cell r="P124" t="str">
            <v>7011</v>
          </cell>
          <cell r="Q124">
            <v>38299</v>
          </cell>
          <cell r="R124">
            <v>0</v>
          </cell>
          <cell r="S124" t="str">
            <v>NT855G6            Genset</v>
          </cell>
          <cell r="T124" t="str">
            <v>1013</v>
          </cell>
          <cell r="U124" t="str">
            <v>1221627</v>
          </cell>
          <cell r="V124">
            <v>1</v>
          </cell>
          <cell r="W124" t="str">
            <v>1</v>
          </cell>
          <cell r="X124" t="str">
            <v>650</v>
          </cell>
          <cell r="Y124" t="str">
            <v>Commercial</v>
          </cell>
          <cell r="Z124" t="str">
            <v>Sales - Middle East</v>
          </cell>
          <cell r="AA124" t="str">
            <v>Medium</v>
          </cell>
          <cell r="AB124">
            <v>14271.259418729816</v>
          </cell>
          <cell r="AC124" t="str">
            <v xml:space="preserve">  40384</v>
          </cell>
          <cell r="AD124" t="str">
            <v>CDFZE/1958/04/PG</v>
          </cell>
          <cell r="AE124">
            <v>12556.90547928</v>
          </cell>
          <cell r="AF124">
            <v>873.74733334000007</v>
          </cell>
          <cell r="AG124">
            <v>2929.8033333399999</v>
          </cell>
          <cell r="AH124">
            <v>125.5690547928</v>
          </cell>
          <cell r="AI124">
            <v>163.23977123064</v>
          </cell>
          <cell r="AJ124" t="str">
            <v>USD</v>
          </cell>
          <cell r="AK124">
            <v>125.5690547928</v>
          </cell>
          <cell r="AL124" t="str">
            <v>C300D5PN40384</v>
          </cell>
          <cell r="AM124" t="str">
            <v>C300D5(S)---PCC-ENC-ST-QA-G-CG</v>
          </cell>
        </row>
        <row r="125">
          <cell r="A125" t="str">
            <v>DEC04</v>
          </cell>
          <cell r="B125" t="str">
            <v>CENT</v>
          </cell>
          <cell r="C125" t="str">
            <v>Middle East</v>
          </cell>
          <cell r="D125" t="str">
            <v>AE</v>
          </cell>
          <cell r="E125" t="str">
            <v>BASE</v>
          </cell>
          <cell r="F125" t="str">
            <v>Cummins FZE</v>
          </cell>
          <cell r="G125" t="str">
            <v>024685</v>
          </cell>
          <cell r="H125" t="str">
            <v>K50</v>
          </cell>
          <cell r="I125">
            <v>1</v>
          </cell>
          <cell r="J125">
            <v>75053.283100107641</v>
          </cell>
          <cell r="K125">
            <v>75725.341653886993</v>
          </cell>
          <cell r="L125" t="str">
            <v>33158043</v>
          </cell>
          <cell r="M125">
            <v>49321.2</v>
          </cell>
          <cell r="N125">
            <v>9520</v>
          </cell>
          <cell r="O125" t="str">
            <v>8034</v>
          </cell>
          <cell r="P125" t="str">
            <v>8034</v>
          </cell>
          <cell r="Q125">
            <v>38294</v>
          </cell>
          <cell r="R125">
            <v>0</v>
          </cell>
          <cell r="S125" t="str">
            <v>KTA50G8            Genset</v>
          </cell>
          <cell r="T125" t="str">
            <v>1013</v>
          </cell>
          <cell r="U125" t="str">
            <v>1221627</v>
          </cell>
          <cell r="V125">
            <v>1</v>
          </cell>
          <cell r="W125" t="str">
            <v>1</v>
          </cell>
          <cell r="X125" t="str">
            <v>650</v>
          </cell>
          <cell r="Y125" t="str">
            <v>Commercial</v>
          </cell>
          <cell r="Z125" t="str">
            <v>Sales - Middle East</v>
          </cell>
          <cell r="AA125" t="str">
            <v>Large</v>
          </cell>
          <cell r="AB125">
            <v>75053.283100107641</v>
          </cell>
          <cell r="AC125" t="str">
            <v xml:space="preserve">  38540</v>
          </cell>
          <cell r="AD125" t="str">
            <v>CDFZE/1964/04/PG</v>
          </cell>
          <cell r="AE125">
            <v>68270.679239000005</v>
          </cell>
          <cell r="AF125">
            <v>702.64</v>
          </cell>
          <cell r="AG125">
            <v>4499.09</v>
          </cell>
          <cell r="AH125">
            <v>682.70679239000003</v>
          </cell>
          <cell r="AI125">
            <v>887.51883010699999</v>
          </cell>
          <cell r="AJ125" t="str">
            <v>USD</v>
          </cell>
          <cell r="AK125">
            <v>682.70679239000003</v>
          </cell>
          <cell r="AL125" t="str">
            <v>DFLE38540</v>
          </cell>
          <cell r="AM125" t="str">
            <v>1125 DFLE STD OPEN GENSET</v>
          </cell>
        </row>
        <row r="126">
          <cell r="A126" t="str">
            <v>DEC04</v>
          </cell>
          <cell r="B126" t="str">
            <v>CENT</v>
          </cell>
          <cell r="C126" t="str">
            <v>Middle East</v>
          </cell>
          <cell r="D126" t="str">
            <v>AE</v>
          </cell>
          <cell r="E126" t="str">
            <v>BASE</v>
          </cell>
          <cell r="F126" t="str">
            <v>Cummins FZE</v>
          </cell>
          <cell r="G126" t="str">
            <v>024685</v>
          </cell>
          <cell r="H126" t="str">
            <v>K50</v>
          </cell>
          <cell r="I126">
            <v>1</v>
          </cell>
          <cell r="J126">
            <v>75053.283100107641</v>
          </cell>
          <cell r="K126">
            <v>75725.341653886993</v>
          </cell>
          <cell r="L126" t="str">
            <v>25297423</v>
          </cell>
          <cell r="M126">
            <v>49321.2</v>
          </cell>
          <cell r="N126">
            <v>9520</v>
          </cell>
          <cell r="O126" t="str">
            <v>8034</v>
          </cell>
          <cell r="P126" t="str">
            <v>8034</v>
          </cell>
          <cell r="Q126">
            <v>38266</v>
          </cell>
          <cell r="R126">
            <v>0</v>
          </cell>
          <cell r="S126" t="str">
            <v>KTA50G8            Genset</v>
          </cell>
          <cell r="T126" t="str">
            <v>1013</v>
          </cell>
          <cell r="U126" t="str">
            <v>1221627</v>
          </cell>
          <cell r="V126">
            <v>1</v>
          </cell>
          <cell r="W126" t="str">
            <v>1</v>
          </cell>
          <cell r="X126" t="str">
            <v>650</v>
          </cell>
          <cell r="Y126" t="str">
            <v>Commercial</v>
          </cell>
          <cell r="Z126" t="str">
            <v>Sales - Middle East</v>
          </cell>
          <cell r="AA126" t="str">
            <v>Large</v>
          </cell>
          <cell r="AB126">
            <v>75053.283100107641</v>
          </cell>
          <cell r="AC126" t="str">
            <v xml:space="preserve">  38540</v>
          </cell>
          <cell r="AD126" t="str">
            <v>CDFZE/1964/04/PG</v>
          </cell>
          <cell r="AE126">
            <v>68270.679239000005</v>
          </cell>
          <cell r="AF126">
            <v>702.64</v>
          </cell>
          <cell r="AG126">
            <v>4499.09</v>
          </cell>
          <cell r="AH126">
            <v>682.70679239000003</v>
          </cell>
          <cell r="AI126">
            <v>887.51883010699999</v>
          </cell>
          <cell r="AJ126" t="str">
            <v>USD</v>
          </cell>
          <cell r="AK126">
            <v>682.70679239000003</v>
          </cell>
          <cell r="AL126" t="str">
            <v>DFLE38540</v>
          </cell>
          <cell r="AM126" t="str">
            <v>1125 DFLE STD OPEN GENSET</v>
          </cell>
        </row>
        <row r="127">
          <cell r="A127" t="str">
            <v>DEC04</v>
          </cell>
          <cell r="B127" t="str">
            <v>CENT</v>
          </cell>
          <cell r="C127" t="str">
            <v>Middle East</v>
          </cell>
          <cell r="D127" t="str">
            <v>AE</v>
          </cell>
          <cell r="E127" t="str">
            <v>BASE</v>
          </cell>
          <cell r="F127" t="str">
            <v>Cummins FZE</v>
          </cell>
          <cell r="G127" t="str">
            <v>024684</v>
          </cell>
          <cell r="H127" t="str">
            <v>KTA19</v>
          </cell>
          <cell r="I127">
            <v>1</v>
          </cell>
          <cell r="J127">
            <v>24232.508073196987</v>
          </cell>
          <cell r="K127">
            <v>25939.396648925002</v>
          </cell>
          <cell r="L127" t="str">
            <v>37213959</v>
          </cell>
          <cell r="M127">
            <v>15770.58</v>
          </cell>
          <cell r="N127">
            <v>3359.31</v>
          </cell>
          <cell r="O127" t="str">
            <v>7033</v>
          </cell>
          <cell r="P127" t="str">
            <v>7033</v>
          </cell>
          <cell r="Q127">
            <v>38292</v>
          </cell>
          <cell r="R127">
            <v>0</v>
          </cell>
          <cell r="S127" t="str">
            <v>KTA19G4            Genset</v>
          </cell>
          <cell r="T127" t="str">
            <v>1013</v>
          </cell>
          <cell r="U127" t="str">
            <v>1221627</v>
          </cell>
          <cell r="V127">
            <v>1</v>
          </cell>
          <cell r="W127" t="str">
            <v>1</v>
          </cell>
          <cell r="X127" t="str">
            <v>650</v>
          </cell>
          <cell r="Y127" t="str">
            <v>Commercial</v>
          </cell>
          <cell r="Z127" t="str">
            <v>Sales - Middle East</v>
          </cell>
          <cell r="AA127" t="str">
            <v>Medium</v>
          </cell>
          <cell r="AB127">
            <v>24232.508073196987</v>
          </cell>
          <cell r="AC127" t="str">
            <v xml:space="preserve">  34882</v>
          </cell>
          <cell r="AD127" t="str">
            <v>CDFZE/1934/04/PG</v>
          </cell>
          <cell r="AE127">
            <v>22362.300725000001</v>
          </cell>
          <cell r="AF127">
            <v>498.33</v>
          </cell>
          <cell r="AG127">
            <v>2340.81</v>
          </cell>
          <cell r="AH127">
            <v>223.62300725</v>
          </cell>
          <cell r="AI127">
            <v>290.70990942499998</v>
          </cell>
          <cell r="AJ127" t="str">
            <v>USD</v>
          </cell>
          <cell r="AK127">
            <v>223.62300725</v>
          </cell>
          <cell r="AL127" t="str">
            <v>DFED34879</v>
          </cell>
          <cell r="AM127" t="str">
            <v>461DFED STANDARD GENSET FAMILY</v>
          </cell>
        </row>
        <row r="128">
          <cell r="A128" t="str">
            <v>DEC04</v>
          </cell>
          <cell r="B128" t="str">
            <v>CENT</v>
          </cell>
          <cell r="C128" t="str">
            <v>Middle East</v>
          </cell>
          <cell r="D128" t="str">
            <v>AE</v>
          </cell>
          <cell r="E128" t="str">
            <v>BASE</v>
          </cell>
          <cell r="F128" t="str">
            <v>Cummins FZE</v>
          </cell>
          <cell r="G128" t="str">
            <v>024683</v>
          </cell>
          <cell r="H128" t="str">
            <v>6ISB</v>
          </cell>
          <cell r="I128">
            <v>1</v>
          </cell>
          <cell r="J128">
            <v>9721.205597416576</v>
          </cell>
          <cell r="K128">
            <v>8621.8097291039994</v>
          </cell>
          <cell r="L128" t="str">
            <v>21618506</v>
          </cell>
          <cell r="M128">
            <v>3042.93</v>
          </cell>
          <cell r="N128">
            <v>1046.9000000000001</v>
          </cell>
          <cell r="O128" t="str">
            <v>6051</v>
          </cell>
          <cell r="P128" t="str">
            <v>6051</v>
          </cell>
          <cell r="Q128">
            <v>38251</v>
          </cell>
          <cell r="R128">
            <v>0</v>
          </cell>
          <cell r="S128" t="str">
            <v>6-ISBeG1           Genset</v>
          </cell>
          <cell r="T128" t="str">
            <v>1013</v>
          </cell>
          <cell r="U128" t="str">
            <v>1221627</v>
          </cell>
          <cell r="V128">
            <v>1</v>
          </cell>
          <cell r="W128" t="str">
            <v>1</v>
          </cell>
          <cell r="X128" t="str">
            <v>650</v>
          </cell>
          <cell r="Y128" t="str">
            <v>Commercial</v>
          </cell>
          <cell r="Z128" t="str">
            <v>Sales - Middle East</v>
          </cell>
          <cell r="AA128" t="str">
            <v>Small</v>
          </cell>
          <cell r="AB128">
            <v>9721.205597416576</v>
          </cell>
          <cell r="AC128" t="str">
            <v xml:space="preserve">  34037</v>
          </cell>
          <cell r="AD128" t="str">
            <v>CDFZE/1976/04/PG</v>
          </cell>
          <cell r="AE128">
            <v>7228.7271079999991</v>
          </cell>
          <cell r="AF128">
            <v>412.99249326000006</v>
          </cell>
          <cell r="AG128">
            <v>741.54213328000003</v>
          </cell>
          <cell r="AH128">
            <v>72.287271079999996</v>
          </cell>
          <cell r="AI128">
            <v>93.973452404</v>
          </cell>
          <cell r="AJ128" t="str">
            <v>USD</v>
          </cell>
          <cell r="AK128">
            <v>72.287271079999996</v>
          </cell>
          <cell r="AL128" t="str">
            <v>C180S5D</v>
          </cell>
          <cell r="AM128" t="str">
            <v>C180 D5 STD ENC STOCK SET</v>
          </cell>
        </row>
        <row r="129">
          <cell r="A129" t="str">
            <v>DEC04</v>
          </cell>
          <cell r="B129" t="str">
            <v>CENT</v>
          </cell>
          <cell r="C129" t="str">
            <v>Middle East</v>
          </cell>
          <cell r="D129" t="str">
            <v>AE</v>
          </cell>
          <cell r="E129" t="str">
            <v>BASE</v>
          </cell>
          <cell r="F129" t="str">
            <v>Cummins FZE</v>
          </cell>
          <cell r="G129" t="str">
            <v>024682</v>
          </cell>
          <cell r="H129" t="str">
            <v>K38</v>
          </cell>
          <cell r="I129">
            <v>1</v>
          </cell>
          <cell r="J129">
            <v>43319.698600645854</v>
          </cell>
          <cell r="K129">
            <v>50579.124601331998</v>
          </cell>
          <cell r="L129" t="str">
            <v>25297098</v>
          </cell>
          <cell r="M129">
            <v>32316.9</v>
          </cell>
          <cell r="N129">
            <v>6067.59</v>
          </cell>
          <cell r="O129" t="str">
            <v>8023</v>
          </cell>
          <cell r="P129" t="str">
            <v>8023</v>
          </cell>
          <cell r="Q129">
            <v>38289</v>
          </cell>
          <cell r="R129">
            <v>0</v>
          </cell>
          <cell r="S129" t="str">
            <v>KTA38G5            Genset</v>
          </cell>
          <cell r="T129" t="str">
            <v>1013</v>
          </cell>
          <cell r="U129" t="str">
            <v>1221627</v>
          </cell>
          <cell r="V129">
            <v>1</v>
          </cell>
          <cell r="W129" t="str">
            <v>1</v>
          </cell>
          <cell r="X129" t="str">
            <v>650</v>
          </cell>
          <cell r="Y129" t="str">
            <v>Commercial</v>
          </cell>
          <cell r="Z129" t="str">
            <v>Sales - Middle East</v>
          </cell>
          <cell r="AA129" t="str">
            <v>Large</v>
          </cell>
          <cell r="AB129">
            <v>43319.698600645854</v>
          </cell>
          <cell r="AC129" t="str">
            <v xml:space="preserve">  31767</v>
          </cell>
          <cell r="AD129" t="str">
            <v>CDFZE1904/04/PG</v>
          </cell>
          <cell r="AE129">
            <v>44316.248403999998</v>
          </cell>
          <cell r="AF129">
            <v>647.02</v>
          </cell>
          <cell r="AG129">
            <v>4153.42</v>
          </cell>
          <cell r="AH129">
            <v>443.16248403999998</v>
          </cell>
          <cell r="AI129">
            <v>576.11122925200004</v>
          </cell>
          <cell r="AJ129" t="str">
            <v>USD</v>
          </cell>
          <cell r="AK129">
            <v>443.16248403999998</v>
          </cell>
          <cell r="AL129" t="str">
            <v>DFJD--D</v>
          </cell>
          <cell r="AM129" t="str">
            <v>DFJD STD OPEN STOCK SET</v>
          </cell>
        </row>
        <row r="130">
          <cell r="A130" t="str">
            <v>DEC04</v>
          </cell>
          <cell r="B130" t="str">
            <v>CENT</v>
          </cell>
          <cell r="C130" t="str">
            <v>Middle East</v>
          </cell>
          <cell r="D130" t="str">
            <v>AE</v>
          </cell>
          <cell r="E130" t="str">
            <v>BASE</v>
          </cell>
          <cell r="F130" t="str">
            <v>Cummins FZE</v>
          </cell>
          <cell r="G130" t="str">
            <v>024605</v>
          </cell>
          <cell r="H130" t="str">
            <v>K50</v>
          </cell>
          <cell r="I130">
            <v>1</v>
          </cell>
          <cell r="J130">
            <v>76543.595263724434</v>
          </cell>
          <cell r="K130">
            <v>80052.832269018996</v>
          </cell>
          <cell r="L130" t="str">
            <v>33157945</v>
          </cell>
          <cell r="M130">
            <v>45473.29</v>
          </cell>
          <cell r="N130">
            <v>6553.1</v>
          </cell>
          <cell r="O130" t="str">
            <v>8031</v>
          </cell>
          <cell r="P130" t="str">
            <v>8031</v>
          </cell>
          <cell r="Q130">
            <v>38285</v>
          </cell>
          <cell r="R130">
            <v>0</v>
          </cell>
          <cell r="S130" t="str">
            <v>KTA50G3            Genset</v>
          </cell>
          <cell r="T130" t="str">
            <v>1013</v>
          </cell>
          <cell r="U130" t="str">
            <v>1221627</v>
          </cell>
          <cell r="V130">
            <v>1</v>
          </cell>
          <cell r="W130" t="str">
            <v>1</v>
          </cell>
          <cell r="X130" t="str">
            <v>650</v>
          </cell>
          <cell r="Y130" t="str">
            <v>Commercial</v>
          </cell>
          <cell r="Z130" t="str">
            <v>Sales - Middle East</v>
          </cell>
          <cell r="AA130" t="str">
            <v>Large</v>
          </cell>
          <cell r="AB130">
            <v>76543.595263724434</v>
          </cell>
          <cell r="AC130" t="str">
            <v xml:space="preserve">  35672</v>
          </cell>
          <cell r="AD130" t="str">
            <v>CME/2000/04/PG</v>
          </cell>
          <cell r="AE130">
            <v>66898.546243000004</v>
          </cell>
          <cell r="AF130">
            <v>2330.864</v>
          </cell>
          <cell r="AG130">
            <v>8615.77</v>
          </cell>
          <cell r="AH130">
            <v>668.98546242999998</v>
          </cell>
          <cell r="AI130">
            <v>869.68110115900004</v>
          </cell>
          <cell r="AJ130" t="str">
            <v>USD</v>
          </cell>
          <cell r="AK130">
            <v>668.98546242999998</v>
          </cell>
          <cell r="AL130" t="str">
            <v>DFLCPN29972</v>
          </cell>
          <cell r="AM130" t="str">
            <v>1005DFLC-5-PCC--CON-ST-QA-G-CG</v>
          </cell>
        </row>
        <row r="131">
          <cell r="A131" t="str">
            <v>DEC04</v>
          </cell>
          <cell r="B131" t="str">
            <v>CENT</v>
          </cell>
          <cell r="C131" t="str">
            <v>Middle East</v>
          </cell>
          <cell r="D131" t="str">
            <v>AE</v>
          </cell>
          <cell r="E131" t="str">
            <v>BASE</v>
          </cell>
          <cell r="F131" t="str">
            <v>Cummins FZE</v>
          </cell>
          <cell r="G131" t="str">
            <v>024606</v>
          </cell>
          <cell r="H131" t="str">
            <v>K50</v>
          </cell>
          <cell r="I131">
            <v>1</v>
          </cell>
          <cell r="J131">
            <v>76543.595263724434</v>
          </cell>
          <cell r="K131">
            <v>80052.832269018996</v>
          </cell>
          <cell r="L131" t="str">
            <v>25297366</v>
          </cell>
          <cell r="M131">
            <v>45473.29</v>
          </cell>
          <cell r="N131">
            <v>6553.1</v>
          </cell>
          <cell r="O131" t="str">
            <v>8031</v>
          </cell>
          <cell r="P131" t="str">
            <v>8031</v>
          </cell>
          <cell r="Q131">
            <v>38289</v>
          </cell>
          <cell r="R131">
            <v>0</v>
          </cell>
          <cell r="S131" t="str">
            <v>KTA50G3            Genset</v>
          </cell>
          <cell r="T131" t="str">
            <v>1013</v>
          </cell>
          <cell r="U131" t="str">
            <v>1221627</v>
          </cell>
          <cell r="V131">
            <v>1</v>
          </cell>
          <cell r="W131" t="str">
            <v>1</v>
          </cell>
          <cell r="X131" t="str">
            <v>650</v>
          </cell>
          <cell r="Y131" t="str">
            <v>Commercial</v>
          </cell>
          <cell r="Z131" t="str">
            <v>Sales - Middle East</v>
          </cell>
          <cell r="AA131" t="str">
            <v>Large</v>
          </cell>
          <cell r="AB131">
            <v>76543.595263724434</v>
          </cell>
          <cell r="AC131" t="str">
            <v xml:space="preserve">  35682</v>
          </cell>
          <cell r="AD131" t="str">
            <v>CME/2000/04/PG</v>
          </cell>
          <cell r="AE131">
            <v>66898.546243000004</v>
          </cell>
          <cell r="AF131">
            <v>2330.864</v>
          </cell>
          <cell r="AG131">
            <v>8615.77</v>
          </cell>
          <cell r="AH131">
            <v>668.98546242999998</v>
          </cell>
          <cell r="AI131">
            <v>869.68110115900004</v>
          </cell>
          <cell r="AJ131" t="str">
            <v>USD</v>
          </cell>
          <cell r="AK131">
            <v>668.98546242999998</v>
          </cell>
          <cell r="AL131" t="str">
            <v>DFLCPN29972</v>
          </cell>
          <cell r="AM131" t="str">
            <v>1005DFLC-5-PCC--CON-ST-QA-G-CG</v>
          </cell>
        </row>
        <row r="132">
          <cell r="A132" t="str">
            <v>DEC04</v>
          </cell>
          <cell r="B132" t="str">
            <v>CENT</v>
          </cell>
          <cell r="C132" t="str">
            <v>Middle East</v>
          </cell>
          <cell r="D132" t="str">
            <v>AE</v>
          </cell>
          <cell r="E132" t="str">
            <v>BASE</v>
          </cell>
          <cell r="F132" t="str">
            <v>Cummins FZE</v>
          </cell>
          <cell r="G132" t="str">
            <v>024604</v>
          </cell>
          <cell r="H132" t="str">
            <v>K50</v>
          </cell>
          <cell r="I132">
            <v>1</v>
          </cell>
          <cell r="J132">
            <v>76543.595263724434</v>
          </cell>
          <cell r="K132">
            <v>80052.832269018996</v>
          </cell>
          <cell r="L132" t="str">
            <v>25296962</v>
          </cell>
          <cell r="M132">
            <v>45473.29</v>
          </cell>
          <cell r="N132">
            <v>6553.1</v>
          </cell>
          <cell r="O132" t="str">
            <v>8031</v>
          </cell>
          <cell r="P132" t="str">
            <v>8031</v>
          </cell>
          <cell r="Q132">
            <v>38278</v>
          </cell>
          <cell r="R132">
            <v>0</v>
          </cell>
          <cell r="S132" t="str">
            <v>KTA50G3            Genset</v>
          </cell>
          <cell r="T132" t="str">
            <v>1013</v>
          </cell>
          <cell r="U132" t="str">
            <v>1221627</v>
          </cell>
          <cell r="V132">
            <v>1</v>
          </cell>
          <cell r="W132" t="str">
            <v>1</v>
          </cell>
          <cell r="X132" t="str">
            <v>650</v>
          </cell>
          <cell r="Y132" t="str">
            <v>Commercial</v>
          </cell>
          <cell r="Z132" t="str">
            <v>Sales - Middle East</v>
          </cell>
          <cell r="AA132" t="str">
            <v>Medium</v>
          </cell>
          <cell r="AB132">
            <v>76543.595263724434</v>
          </cell>
          <cell r="AC132" t="str">
            <v xml:space="preserve">  35666</v>
          </cell>
          <cell r="AD132" t="str">
            <v>CME/2000/04/PG</v>
          </cell>
          <cell r="AE132">
            <v>66898.546243000004</v>
          </cell>
          <cell r="AF132">
            <v>2330.864</v>
          </cell>
          <cell r="AG132">
            <v>8615.77</v>
          </cell>
          <cell r="AH132">
            <v>668.98546242999998</v>
          </cell>
          <cell r="AI132">
            <v>869.68110115900004</v>
          </cell>
          <cell r="AJ132" t="str">
            <v>USD</v>
          </cell>
          <cell r="AK132">
            <v>668.98546242999998</v>
          </cell>
          <cell r="AL132" t="str">
            <v>DFLCPN29972</v>
          </cell>
          <cell r="AM132" t="str">
            <v>1005DFLC-5-PCC--CON-ST-QA-G-CG</v>
          </cell>
        </row>
        <row r="133">
          <cell r="A133" t="str">
            <v>DEC04</v>
          </cell>
          <cell r="B133" t="str">
            <v>CENT</v>
          </cell>
          <cell r="C133" t="str">
            <v>Middle East</v>
          </cell>
          <cell r="D133" t="str">
            <v>AE</v>
          </cell>
          <cell r="E133" t="str">
            <v>BASE</v>
          </cell>
          <cell r="F133" t="str">
            <v>Cummins FZE</v>
          </cell>
          <cell r="G133" t="str">
            <v>024700</v>
          </cell>
          <cell r="H133" t="str">
            <v>NH</v>
          </cell>
          <cell r="I133">
            <v>1</v>
          </cell>
          <cell r="J133">
            <v>14271.259418729816</v>
          </cell>
          <cell r="K133">
            <v>16774.83402677624</v>
          </cell>
          <cell r="L133" t="str">
            <v>30371037</v>
          </cell>
          <cell r="M133">
            <v>6163.97</v>
          </cell>
          <cell r="N133">
            <v>1642</v>
          </cell>
          <cell r="O133" t="str">
            <v>7011</v>
          </cell>
          <cell r="P133" t="str">
            <v>7011</v>
          </cell>
          <cell r="Q133">
            <v>38170</v>
          </cell>
          <cell r="R133">
            <v>0</v>
          </cell>
          <cell r="S133" t="str">
            <v>NT855G6            Genset</v>
          </cell>
          <cell r="T133" t="str">
            <v>1013</v>
          </cell>
          <cell r="U133" t="str">
            <v>1221627</v>
          </cell>
          <cell r="V133">
            <v>1</v>
          </cell>
          <cell r="W133" t="str">
            <v>1</v>
          </cell>
          <cell r="X133" t="str">
            <v>650</v>
          </cell>
          <cell r="Y133" t="str">
            <v>Commercial</v>
          </cell>
          <cell r="Z133" t="str">
            <v>Sales - Middle East</v>
          </cell>
          <cell r="AA133" t="str">
            <v>Medium</v>
          </cell>
          <cell r="AB133">
            <v>14271.259418729816</v>
          </cell>
          <cell r="AC133" t="str">
            <v xml:space="preserve">  40384</v>
          </cell>
          <cell r="AD133" t="str">
            <v>CDFZE/1958/04/PG</v>
          </cell>
          <cell r="AE133">
            <v>12556.90547928</v>
          </cell>
          <cell r="AF133">
            <v>873.74733334000007</v>
          </cell>
          <cell r="AG133">
            <v>2929.8033333399999</v>
          </cell>
          <cell r="AH133">
            <v>125.5690547928</v>
          </cell>
          <cell r="AI133">
            <v>163.23977123064</v>
          </cell>
          <cell r="AJ133" t="str">
            <v>USD</v>
          </cell>
          <cell r="AK133">
            <v>125.5690547928</v>
          </cell>
          <cell r="AL133" t="str">
            <v>C300D5PN40384</v>
          </cell>
          <cell r="AM133" t="str">
            <v>C300D5(S)---PCC-ENC-ST-QA-G-CG</v>
          </cell>
        </row>
        <row r="134">
          <cell r="A134" t="str">
            <v>DEC04</v>
          </cell>
          <cell r="B134" t="str">
            <v>CENT</v>
          </cell>
          <cell r="C134" t="str">
            <v>Middle East</v>
          </cell>
          <cell r="D134" t="str">
            <v>AE</v>
          </cell>
          <cell r="E134" t="str">
            <v>BASE</v>
          </cell>
          <cell r="F134" t="str">
            <v>Cummins FZE</v>
          </cell>
          <cell r="G134" t="str">
            <v>025214</v>
          </cell>
          <cell r="H134" t="str">
            <v>B3.3</v>
          </cell>
          <cell r="I134">
            <v>1</v>
          </cell>
          <cell r="J134">
            <v>2868.6759956942947</v>
          </cell>
          <cell r="K134">
            <v>2591.5366038106399</v>
          </cell>
          <cell r="L134" t="str">
            <v>68025358</v>
          </cell>
          <cell r="M134">
            <v>943.1</v>
          </cell>
          <cell r="N134">
            <v>340</v>
          </cell>
          <cell r="O134" t="str">
            <v>6001</v>
          </cell>
          <cell r="P134" t="str">
            <v>6001</v>
          </cell>
          <cell r="Q134">
            <v>38285</v>
          </cell>
          <cell r="R134">
            <v>0</v>
          </cell>
          <cell r="S134" t="str">
            <v>B3.3G1             Genset</v>
          </cell>
          <cell r="T134" t="str">
            <v>1013</v>
          </cell>
          <cell r="U134" t="str">
            <v>1221627</v>
          </cell>
          <cell r="V134">
            <v>1</v>
          </cell>
          <cell r="W134" t="str">
            <v>1</v>
          </cell>
          <cell r="X134" t="str">
            <v>650</v>
          </cell>
          <cell r="Y134" t="str">
            <v>Commercial</v>
          </cell>
          <cell r="Z134" t="str">
            <v>Sales - Middle East</v>
          </cell>
          <cell r="AA134" t="str">
            <v>Small</v>
          </cell>
          <cell r="AB134">
            <v>2868.6759956942947</v>
          </cell>
          <cell r="AC134" t="str">
            <v xml:space="preserve">  37559</v>
          </cell>
          <cell r="AD134" t="str">
            <v>cdfze/1936/04/pg</v>
          </cell>
          <cell r="AE134">
            <v>2143.2784160800002</v>
          </cell>
          <cell r="AF134">
            <v>133.52000000000001</v>
          </cell>
          <cell r="AG134">
            <v>244.01</v>
          </cell>
          <cell r="AH134">
            <v>21.432784160800001</v>
          </cell>
          <cell r="AI134">
            <v>27.862619409040001</v>
          </cell>
          <cell r="AJ134" t="str">
            <v>USD</v>
          </cell>
          <cell r="AK134">
            <v>21.432784160800001</v>
          </cell>
          <cell r="AL134" t="str">
            <v>C22D5O37559</v>
          </cell>
          <cell r="AM134" t="str">
            <v>C22D5 STANDARD OPEN GENSET</v>
          </cell>
        </row>
        <row r="135">
          <cell r="A135" t="str">
            <v>DEC04</v>
          </cell>
          <cell r="B135" t="str">
            <v>CENT</v>
          </cell>
          <cell r="C135" t="str">
            <v>Middle East</v>
          </cell>
          <cell r="D135" t="str">
            <v>AE</v>
          </cell>
          <cell r="E135" t="str">
            <v>BASE</v>
          </cell>
          <cell r="F135" t="str">
            <v>Cummins FZE</v>
          </cell>
          <cell r="G135" t="str">
            <v>025211</v>
          </cell>
          <cell r="H135" t="str">
            <v>NH</v>
          </cell>
          <cell r="I135">
            <v>1</v>
          </cell>
          <cell r="J135">
            <v>15010.226049515608</v>
          </cell>
          <cell r="K135">
            <v>17543.330561254999</v>
          </cell>
          <cell r="L135" t="str">
            <v>25295747</v>
          </cell>
          <cell r="M135">
            <v>7523.99</v>
          </cell>
          <cell r="N135">
            <v>2394.48</v>
          </cell>
          <cell r="O135" t="str">
            <v>7014</v>
          </cell>
          <cell r="P135" t="str">
            <v>7014</v>
          </cell>
          <cell r="Q135">
            <v>38211</v>
          </cell>
          <cell r="R135">
            <v>0</v>
          </cell>
          <cell r="S135" t="str">
            <v>NTA855G4           Genset</v>
          </cell>
          <cell r="T135" t="str">
            <v>1013</v>
          </cell>
          <cell r="U135" t="str">
            <v>1221627</v>
          </cell>
          <cell r="V135">
            <v>1</v>
          </cell>
          <cell r="W135" t="str">
            <v>1</v>
          </cell>
          <cell r="X135" t="str">
            <v>650</v>
          </cell>
          <cell r="Y135" t="str">
            <v>Commercial</v>
          </cell>
          <cell r="Z135" t="str">
            <v>Sales - Middle East</v>
          </cell>
          <cell r="AA135" t="str">
            <v>Medium</v>
          </cell>
          <cell r="AB135">
            <v>15010.226049515608</v>
          </cell>
          <cell r="AC135" t="str">
            <v xml:space="preserve">  35029</v>
          </cell>
          <cell r="AD135" t="str">
            <v>CDFZE/1939/04/PG</v>
          </cell>
          <cell r="AE135">
            <v>12601.994735</v>
          </cell>
          <cell r="AF135">
            <v>894.77</v>
          </cell>
          <cell r="AG135">
            <v>3630.7</v>
          </cell>
          <cell r="AH135">
            <v>126.01994735</v>
          </cell>
          <cell r="AI135">
            <v>163.82593155500001</v>
          </cell>
          <cell r="AJ135" t="str">
            <v>USD</v>
          </cell>
          <cell r="AK135">
            <v>126.01994735</v>
          </cell>
          <cell r="AL135" t="str">
            <v>DFCC35029</v>
          </cell>
          <cell r="AM135" t="str">
            <v>312DFCC STANDARD GENSET FAMILY</v>
          </cell>
        </row>
        <row r="136">
          <cell r="A136" t="str">
            <v>DEC04</v>
          </cell>
          <cell r="B136" t="str">
            <v>CENT</v>
          </cell>
          <cell r="C136" t="str">
            <v>Middle East</v>
          </cell>
          <cell r="D136" t="str">
            <v>AE</v>
          </cell>
          <cell r="E136" t="str">
            <v>BASE</v>
          </cell>
          <cell r="F136" t="str">
            <v>Cummins FZE</v>
          </cell>
          <cell r="G136" t="str">
            <v>025210</v>
          </cell>
          <cell r="H136" t="str">
            <v>6ISB</v>
          </cell>
          <cell r="I136">
            <v>1</v>
          </cell>
          <cell r="J136">
            <v>9721.205597416576</v>
          </cell>
          <cell r="K136">
            <v>8621.8097291039994</v>
          </cell>
          <cell r="L136" t="str">
            <v>21624059</v>
          </cell>
          <cell r="M136">
            <v>3042.93</v>
          </cell>
          <cell r="N136">
            <v>1046.9000000000001</v>
          </cell>
          <cell r="O136" t="str">
            <v>6051</v>
          </cell>
          <cell r="P136" t="str">
            <v>6051</v>
          </cell>
          <cell r="Q136">
            <v>38294</v>
          </cell>
          <cell r="R136">
            <v>0</v>
          </cell>
          <cell r="S136" t="str">
            <v>6-ISBeG1           Genset</v>
          </cell>
          <cell r="T136" t="str">
            <v>1013</v>
          </cell>
          <cell r="U136" t="str">
            <v>1221627</v>
          </cell>
          <cell r="V136">
            <v>1</v>
          </cell>
          <cell r="W136" t="str">
            <v>1</v>
          </cell>
          <cell r="X136" t="str">
            <v>650</v>
          </cell>
          <cell r="Y136" t="str">
            <v>Commercial</v>
          </cell>
          <cell r="Z136" t="str">
            <v>Sales - Middle East</v>
          </cell>
          <cell r="AA136" t="str">
            <v>Small</v>
          </cell>
          <cell r="AB136">
            <v>9721.205597416576</v>
          </cell>
          <cell r="AC136" t="str">
            <v xml:space="preserve">  34032</v>
          </cell>
          <cell r="AD136" t="str">
            <v>CDFZE/1976/04/PG</v>
          </cell>
          <cell r="AE136">
            <v>7228.7271079999991</v>
          </cell>
          <cell r="AF136">
            <v>412.99249326000006</v>
          </cell>
          <cell r="AG136">
            <v>741.54213328000003</v>
          </cell>
          <cell r="AH136">
            <v>72.287271079999996</v>
          </cell>
          <cell r="AI136">
            <v>93.973452404</v>
          </cell>
          <cell r="AJ136" t="str">
            <v>USD</v>
          </cell>
          <cell r="AK136">
            <v>72.287271079999996</v>
          </cell>
          <cell r="AL136" t="str">
            <v>C180S5D</v>
          </cell>
          <cell r="AM136" t="str">
            <v>C180 D5 STD ENC STOCK SET</v>
          </cell>
        </row>
        <row r="137">
          <cell r="A137" t="str">
            <v>DEC04</v>
          </cell>
          <cell r="B137" t="str">
            <v>CENT</v>
          </cell>
          <cell r="C137" t="str">
            <v>Middle East</v>
          </cell>
          <cell r="D137" t="str">
            <v>AE</v>
          </cell>
          <cell r="E137" t="str">
            <v>BASE</v>
          </cell>
          <cell r="F137" t="str">
            <v>Cummins FZE</v>
          </cell>
          <cell r="G137" t="str">
            <v>025209</v>
          </cell>
          <cell r="H137" t="str">
            <v>6ISB</v>
          </cell>
          <cell r="I137">
            <v>1</v>
          </cell>
          <cell r="J137">
            <v>9721.205597416576</v>
          </cell>
          <cell r="K137">
            <v>8621.8097291039994</v>
          </cell>
          <cell r="L137" t="str">
            <v>21623587</v>
          </cell>
          <cell r="M137">
            <v>3042.93</v>
          </cell>
          <cell r="N137">
            <v>1046.9000000000001</v>
          </cell>
          <cell r="O137" t="str">
            <v>6051</v>
          </cell>
          <cell r="P137" t="str">
            <v>6051</v>
          </cell>
          <cell r="Q137">
            <v>38292</v>
          </cell>
          <cell r="R137">
            <v>0</v>
          </cell>
          <cell r="S137" t="str">
            <v>6-ISBeG1           Genset</v>
          </cell>
          <cell r="T137" t="str">
            <v>1013</v>
          </cell>
          <cell r="U137" t="str">
            <v>1221627</v>
          </cell>
          <cell r="V137">
            <v>1</v>
          </cell>
          <cell r="W137" t="str">
            <v>1</v>
          </cell>
          <cell r="X137" t="str">
            <v>650</v>
          </cell>
          <cell r="Y137" t="str">
            <v>Commercial</v>
          </cell>
          <cell r="Z137" t="str">
            <v>Sales - Middle East</v>
          </cell>
          <cell r="AA137" t="str">
            <v>Small</v>
          </cell>
          <cell r="AB137">
            <v>9721.205597416576</v>
          </cell>
          <cell r="AC137" t="str">
            <v xml:space="preserve">  34028</v>
          </cell>
          <cell r="AD137" t="str">
            <v>CDFZE/1976/04/PG</v>
          </cell>
          <cell r="AE137">
            <v>7228.7271079999991</v>
          </cell>
          <cell r="AF137">
            <v>412.99249326000006</v>
          </cell>
          <cell r="AG137">
            <v>741.54213328000003</v>
          </cell>
          <cell r="AH137">
            <v>72.287271079999996</v>
          </cell>
          <cell r="AI137">
            <v>93.973452404</v>
          </cell>
          <cell r="AJ137" t="str">
            <v>USD</v>
          </cell>
          <cell r="AK137">
            <v>72.287271079999996</v>
          </cell>
          <cell r="AL137" t="str">
            <v>C180S5D</v>
          </cell>
          <cell r="AM137" t="str">
            <v>C180 D5 STD ENC STOCK SET</v>
          </cell>
        </row>
        <row r="138">
          <cell r="A138" t="str">
            <v>DEC04</v>
          </cell>
          <cell r="B138" t="str">
            <v>CENT</v>
          </cell>
          <cell r="C138" t="str">
            <v>Middle East</v>
          </cell>
          <cell r="D138" t="str">
            <v>AE</v>
          </cell>
          <cell r="E138" t="str">
            <v>BASE</v>
          </cell>
          <cell r="F138" t="str">
            <v>Cummins FZE</v>
          </cell>
          <cell r="G138" t="str">
            <v>025195</v>
          </cell>
          <cell r="I138">
            <v>2</v>
          </cell>
          <cell r="J138">
            <v>37420.882669537132</v>
          </cell>
          <cell r="K138">
            <v>38541.230000000003</v>
          </cell>
          <cell r="M138">
            <v>0</v>
          </cell>
          <cell r="N138">
            <v>0</v>
          </cell>
          <cell r="O138" t="str">
            <v>300</v>
          </cell>
          <cell r="P138" t="str">
            <v>300</v>
          </cell>
          <cell r="R138">
            <v>0</v>
          </cell>
          <cell r="S138" t="str">
            <v>RADIATORS</v>
          </cell>
          <cell r="T138" t="str">
            <v>1013</v>
          </cell>
          <cell r="U138" t="str">
            <v>1221627</v>
          </cell>
          <cell r="V138">
            <v>1</v>
          </cell>
          <cell r="W138" t="str">
            <v>1</v>
          </cell>
          <cell r="X138" t="str">
            <v>650</v>
          </cell>
          <cell r="Y138" t="str">
            <v>Commercial</v>
          </cell>
          <cell r="Z138" t="str">
            <v>Sales - Middle East</v>
          </cell>
          <cell r="AA138" t="str">
            <v>Large</v>
          </cell>
          <cell r="AB138">
            <v>37420.882669537132</v>
          </cell>
          <cell r="AC138" t="str">
            <v xml:space="preserve">  37603</v>
          </cell>
          <cell r="AD138" t="str">
            <v>CDFZE/1953/04/PG</v>
          </cell>
          <cell r="AE138">
            <v>37310</v>
          </cell>
          <cell r="AF138">
            <v>0</v>
          </cell>
          <cell r="AG138">
            <v>0</v>
          </cell>
          <cell r="AH138">
            <v>373.1</v>
          </cell>
          <cell r="AI138">
            <v>485.03</v>
          </cell>
          <cell r="AJ138" t="str">
            <v>USD</v>
          </cell>
          <cell r="AK138">
            <v>373.1</v>
          </cell>
          <cell r="AL138" t="str">
            <v>0130-5739</v>
          </cell>
          <cell r="AM138" t="str">
            <v>REMOTE RAD 50DEGC 85DBA</v>
          </cell>
        </row>
        <row r="139">
          <cell r="A139" t="str">
            <v>DEC04</v>
          </cell>
          <cell r="B139" t="str">
            <v>CENT</v>
          </cell>
          <cell r="C139" t="str">
            <v>Middle East</v>
          </cell>
          <cell r="D139" t="str">
            <v>AE</v>
          </cell>
          <cell r="E139" t="str">
            <v>BASE</v>
          </cell>
          <cell r="F139" t="str">
            <v>Cummins FZE</v>
          </cell>
          <cell r="G139" t="str">
            <v>025067</v>
          </cell>
          <cell r="H139" t="str">
            <v>KTA19</v>
          </cell>
          <cell r="I139">
            <v>1</v>
          </cell>
          <cell r="J139">
            <v>24232.508073196987</v>
          </cell>
          <cell r="K139">
            <v>25939.396648925002</v>
          </cell>
          <cell r="L139" t="str">
            <v>37214049</v>
          </cell>
          <cell r="M139">
            <v>15770.58</v>
          </cell>
          <cell r="N139">
            <v>3359.31</v>
          </cell>
          <cell r="O139" t="str">
            <v>7033</v>
          </cell>
          <cell r="P139" t="str">
            <v>7033</v>
          </cell>
          <cell r="Q139">
            <v>38289</v>
          </cell>
          <cell r="R139">
            <v>0</v>
          </cell>
          <cell r="S139" t="str">
            <v>KTA19G4            Genset</v>
          </cell>
          <cell r="T139" t="str">
            <v>1013</v>
          </cell>
          <cell r="U139" t="str">
            <v>1221627</v>
          </cell>
          <cell r="V139">
            <v>1</v>
          </cell>
          <cell r="W139" t="str">
            <v>1</v>
          </cell>
          <cell r="X139" t="str">
            <v>650</v>
          </cell>
          <cell r="Y139" t="str">
            <v>Commercial</v>
          </cell>
          <cell r="Z139" t="str">
            <v>Sales - Middle East</v>
          </cell>
          <cell r="AA139" t="str">
            <v>Medium</v>
          </cell>
          <cell r="AB139">
            <v>24232.508073196987</v>
          </cell>
          <cell r="AC139" t="str">
            <v xml:space="preserve">  34884</v>
          </cell>
          <cell r="AD139" t="str">
            <v>CDFZE/1934/04/PG</v>
          </cell>
          <cell r="AE139">
            <v>22362.300725000001</v>
          </cell>
          <cell r="AF139">
            <v>498.33</v>
          </cell>
          <cell r="AG139">
            <v>2340.81</v>
          </cell>
          <cell r="AH139">
            <v>223.62300725</v>
          </cell>
          <cell r="AI139">
            <v>290.70990942499998</v>
          </cell>
          <cell r="AJ139" t="str">
            <v>USD</v>
          </cell>
          <cell r="AK139">
            <v>223.62300725</v>
          </cell>
          <cell r="AL139" t="str">
            <v>DFED34879</v>
          </cell>
          <cell r="AM139" t="str">
            <v>461DFED STANDARD GENSET FAMILY</v>
          </cell>
        </row>
        <row r="140">
          <cell r="A140" t="str">
            <v>DEC04</v>
          </cell>
          <cell r="B140" t="str">
            <v>CENT</v>
          </cell>
          <cell r="C140" t="str">
            <v>Middle East</v>
          </cell>
          <cell r="D140" t="str">
            <v>AE</v>
          </cell>
          <cell r="E140" t="str">
            <v>BASE</v>
          </cell>
          <cell r="F140" t="str">
            <v>Cummins FZE</v>
          </cell>
          <cell r="G140" t="str">
            <v>025066</v>
          </cell>
          <cell r="H140" t="str">
            <v>6B</v>
          </cell>
          <cell r="I140">
            <v>1</v>
          </cell>
          <cell r="J140">
            <v>8285.2529601722272</v>
          </cell>
          <cell r="K140">
            <v>9101.3425857839993</v>
          </cell>
          <cell r="L140" t="str">
            <v>21616954</v>
          </cell>
          <cell r="M140">
            <v>3848.82</v>
          </cell>
          <cell r="N140">
            <v>1000.69</v>
          </cell>
          <cell r="O140" t="str">
            <v>6028</v>
          </cell>
          <cell r="P140" t="str">
            <v>6028</v>
          </cell>
          <cell r="Q140">
            <v>38247</v>
          </cell>
          <cell r="R140">
            <v>0</v>
          </cell>
          <cell r="S140" t="str">
            <v>6BTA5.9G2-I        Genset</v>
          </cell>
          <cell r="T140" t="str">
            <v>1013</v>
          </cell>
          <cell r="U140" t="str">
            <v>1221627</v>
          </cell>
          <cell r="V140">
            <v>1</v>
          </cell>
          <cell r="W140" t="str">
            <v>1</v>
          </cell>
          <cell r="X140" t="str">
            <v>650</v>
          </cell>
          <cell r="Y140" t="str">
            <v>Commercial</v>
          </cell>
          <cell r="Z140" t="str">
            <v>Sales - Middle East</v>
          </cell>
          <cell r="AA140" t="str">
            <v>Small</v>
          </cell>
          <cell r="AB140">
            <v>8285.2529601722272</v>
          </cell>
          <cell r="AC140" t="str">
            <v xml:space="preserve">  34253</v>
          </cell>
          <cell r="AD140" t="str">
            <v>CDFZE/1975/04/PG</v>
          </cell>
          <cell r="AE140">
            <v>7769.8830680000001</v>
          </cell>
          <cell r="AF140">
            <v>388.11374325999998</v>
          </cell>
          <cell r="AG140">
            <v>686.93963327999995</v>
          </cell>
          <cell r="AH140">
            <v>77.69883068</v>
          </cell>
          <cell r="AI140">
            <v>101.008479884</v>
          </cell>
          <cell r="AJ140" t="str">
            <v>USD</v>
          </cell>
          <cell r="AK140">
            <v>77.69883068</v>
          </cell>
          <cell r="AL140" t="str">
            <v>C150S5D</v>
          </cell>
          <cell r="AM140" t="str">
            <v>C150 D5 STD ENC STOCK SET</v>
          </cell>
        </row>
        <row r="141">
          <cell r="A141" t="str">
            <v>DEC04</v>
          </cell>
          <cell r="B141" t="str">
            <v>CENT</v>
          </cell>
          <cell r="C141" t="str">
            <v>Middle East</v>
          </cell>
          <cell r="D141" t="str">
            <v>AE</v>
          </cell>
          <cell r="E141" t="str">
            <v>BASE</v>
          </cell>
          <cell r="F141" t="str">
            <v>Cummins FZE</v>
          </cell>
          <cell r="G141" t="str">
            <v>025065</v>
          </cell>
          <cell r="H141" t="str">
            <v>6B</v>
          </cell>
          <cell r="I141">
            <v>1</v>
          </cell>
          <cell r="J141">
            <v>8285.2529601722272</v>
          </cell>
          <cell r="K141">
            <v>9101.3425857839993</v>
          </cell>
          <cell r="L141" t="str">
            <v>21616956</v>
          </cell>
          <cell r="M141">
            <v>3848.82</v>
          </cell>
          <cell r="N141">
            <v>1000.69</v>
          </cell>
          <cell r="O141" t="str">
            <v>6028</v>
          </cell>
          <cell r="P141" t="str">
            <v>6028</v>
          </cell>
          <cell r="Q141">
            <v>38240</v>
          </cell>
          <cell r="R141">
            <v>0</v>
          </cell>
          <cell r="S141" t="str">
            <v>6BTA5.9G2-I        Genset</v>
          </cell>
          <cell r="T141" t="str">
            <v>1013</v>
          </cell>
          <cell r="U141" t="str">
            <v>1221627</v>
          </cell>
          <cell r="V141">
            <v>1</v>
          </cell>
          <cell r="W141" t="str">
            <v>1</v>
          </cell>
          <cell r="X141" t="str">
            <v>650</v>
          </cell>
          <cell r="Y141" t="str">
            <v>Commercial</v>
          </cell>
          <cell r="Z141" t="str">
            <v>Sales - Middle East</v>
          </cell>
          <cell r="AA141" t="str">
            <v>Small</v>
          </cell>
          <cell r="AB141">
            <v>8285.2529601722272</v>
          </cell>
          <cell r="AC141" t="str">
            <v xml:space="preserve">  34251</v>
          </cell>
          <cell r="AD141" t="str">
            <v>CDFZE/1975/04/PG</v>
          </cell>
          <cell r="AE141">
            <v>7769.8830680000001</v>
          </cell>
          <cell r="AF141">
            <v>388.11374325999998</v>
          </cell>
          <cell r="AG141">
            <v>686.93963327999995</v>
          </cell>
          <cell r="AH141">
            <v>77.69883068</v>
          </cell>
          <cell r="AI141">
            <v>101.008479884</v>
          </cell>
          <cell r="AJ141" t="str">
            <v>USD</v>
          </cell>
          <cell r="AK141">
            <v>77.69883068</v>
          </cell>
          <cell r="AL141" t="str">
            <v>C150S5D</v>
          </cell>
          <cell r="AM141" t="str">
            <v>C150 D5 STD ENC STOCK SET</v>
          </cell>
        </row>
        <row r="142">
          <cell r="A142" t="str">
            <v>DEC04</v>
          </cell>
          <cell r="B142" t="str">
            <v>CENT</v>
          </cell>
          <cell r="C142" t="str">
            <v>Middle East</v>
          </cell>
          <cell r="D142" t="str">
            <v>AE</v>
          </cell>
          <cell r="E142" t="str">
            <v>BASE</v>
          </cell>
          <cell r="F142" t="str">
            <v>Cummins FZE</v>
          </cell>
          <cell r="G142" t="str">
            <v>025018</v>
          </cell>
          <cell r="H142" t="str">
            <v>6ISB</v>
          </cell>
          <cell r="I142">
            <v>1</v>
          </cell>
          <cell r="J142">
            <v>9721.205597416576</v>
          </cell>
          <cell r="K142">
            <v>8621.8097291039994</v>
          </cell>
          <cell r="L142" t="str">
            <v>21622623</v>
          </cell>
          <cell r="M142">
            <v>3042.93</v>
          </cell>
          <cell r="N142">
            <v>1046.9000000000001</v>
          </cell>
          <cell r="O142" t="str">
            <v>6051</v>
          </cell>
          <cell r="P142" t="str">
            <v>6051</v>
          </cell>
          <cell r="Q142">
            <v>38288</v>
          </cell>
          <cell r="R142">
            <v>0</v>
          </cell>
          <cell r="S142" t="str">
            <v>6-ISBeG1           Genset</v>
          </cell>
          <cell r="T142" t="str">
            <v>1013</v>
          </cell>
          <cell r="U142" t="str">
            <v>1221627</v>
          </cell>
          <cell r="V142">
            <v>1</v>
          </cell>
          <cell r="W142" t="str">
            <v>1</v>
          </cell>
          <cell r="X142" t="str">
            <v>650</v>
          </cell>
          <cell r="Y142" t="str">
            <v>Commercial</v>
          </cell>
          <cell r="Z142" t="str">
            <v>Sales - Middle East</v>
          </cell>
          <cell r="AA142" t="str">
            <v>Small</v>
          </cell>
          <cell r="AB142">
            <v>9721.205597416576</v>
          </cell>
          <cell r="AC142" t="str">
            <v xml:space="preserve">  34033</v>
          </cell>
          <cell r="AD142" t="str">
            <v>CDFZE/1976/04/PG</v>
          </cell>
          <cell r="AE142">
            <v>7228.7271079999991</v>
          </cell>
          <cell r="AF142">
            <v>412.99249326000006</v>
          </cell>
          <cell r="AG142">
            <v>741.54213328000003</v>
          </cell>
          <cell r="AH142">
            <v>72.287271079999996</v>
          </cell>
          <cell r="AI142">
            <v>93.973452404</v>
          </cell>
          <cell r="AJ142" t="str">
            <v>USD</v>
          </cell>
          <cell r="AK142">
            <v>72.287271079999996</v>
          </cell>
          <cell r="AL142" t="str">
            <v>C180S5D</v>
          </cell>
          <cell r="AM142" t="str">
            <v>C180 D5 STD ENC STOCK SET</v>
          </cell>
        </row>
        <row r="143">
          <cell r="A143" t="str">
            <v>DEC04</v>
          </cell>
          <cell r="B143" t="str">
            <v>CENT</v>
          </cell>
          <cell r="C143" t="str">
            <v>Middle East</v>
          </cell>
          <cell r="D143" t="str">
            <v>AE</v>
          </cell>
          <cell r="E143" t="str">
            <v>BASE</v>
          </cell>
          <cell r="F143" t="str">
            <v>Cummins FZE</v>
          </cell>
          <cell r="G143" t="str">
            <v>025017</v>
          </cell>
          <cell r="H143" t="str">
            <v>6ISB</v>
          </cell>
          <cell r="I143">
            <v>1</v>
          </cell>
          <cell r="J143">
            <v>9721.205597416576</v>
          </cell>
          <cell r="K143">
            <v>8621.8097291039994</v>
          </cell>
          <cell r="L143" t="str">
            <v>21622621</v>
          </cell>
          <cell r="M143">
            <v>3042.93</v>
          </cell>
          <cell r="N143">
            <v>1046.9000000000001</v>
          </cell>
          <cell r="O143" t="str">
            <v>6051</v>
          </cell>
          <cell r="P143" t="str">
            <v>6051</v>
          </cell>
          <cell r="Q143">
            <v>38288</v>
          </cell>
          <cell r="R143">
            <v>0</v>
          </cell>
          <cell r="S143" t="str">
            <v>6-ISBeG1           Genset</v>
          </cell>
          <cell r="T143" t="str">
            <v>1013</v>
          </cell>
          <cell r="U143" t="str">
            <v>1221627</v>
          </cell>
          <cell r="V143">
            <v>1</v>
          </cell>
          <cell r="W143" t="str">
            <v>1</v>
          </cell>
          <cell r="X143" t="str">
            <v>650</v>
          </cell>
          <cell r="Y143" t="str">
            <v>Commercial</v>
          </cell>
          <cell r="Z143" t="str">
            <v>Sales - Middle East</v>
          </cell>
          <cell r="AA143" t="str">
            <v>Small</v>
          </cell>
          <cell r="AB143">
            <v>9721.205597416576</v>
          </cell>
          <cell r="AC143" t="str">
            <v xml:space="preserve">  34031</v>
          </cell>
          <cell r="AD143" t="str">
            <v>CDFZE/1976/04/PG</v>
          </cell>
          <cell r="AE143">
            <v>7228.7271079999991</v>
          </cell>
          <cell r="AF143">
            <v>412.99249326000006</v>
          </cell>
          <cell r="AG143">
            <v>741.54213328000003</v>
          </cell>
          <cell r="AH143">
            <v>72.287271079999996</v>
          </cell>
          <cell r="AI143">
            <v>93.973452404</v>
          </cell>
          <cell r="AJ143" t="str">
            <v>USD</v>
          </cell>
          <cell r="AK143">
            <v>72.287271079999996</v>
          </cell>
          <cell r="AL143" t="str">
            <v>C180S5D</v>
          </cell>
          <cell r="AM143" t="str">
            <v>C180 D5 STD ENC STOCK SET</v>
          </cell>
        </row>
        <row r="144">
          <cell r="A144" t="str">
            <v>DEC04</v>
          </cell>
          <cell r="B144" t="str">
            <v>CENT</v>
          </cell>
          <cell r="C144" t="str">
            <v>Middle East</v>
          </cell>
          <cell r="D144" t="str">
            <v>AE</v>
          </cell>
          <cell r="E144" t="str">
            <v>BASE</v>
          </cell>
          <cell r="F144" t="str">
            <v>Cummins FZE</v>
          </cell>
          <cell r="G144" t="str">
            <v>025020</v>
          </cell>
          <cell r="H144" t="str">
            <v>B3.3</v>
          </cell>
          <cell r="I144">
            <v>1</v>
          </cell>
          <cell r="J144">
            <v>2868.6759956942947</v>
          </cell>
          <cell r="K144">
            <v>2591.5366038106399</v>
          </cell>
          <cell r="L144" t="str">
            <v>68025361</v>
          </cell>
          <cell r="M144">
            <v>943.1</v>
          </cell>
          <cell r="N144">
            <v>340</v>
          </cell>
          <cell r="O144" t="str">
            <v>6001</v>
          </cell>
          <cell r="P144" t="str">
            <v>6001</v>
          </cell>
          <cell r="Q144">
            <v>38285</v>
          </cell>
          <cell r="R144">
            <v>0</v>
          </cell>
          <cell r="S144" t="str">
            <v>B3.3G1             Genset</v>
          </cell>
          <cell r="T144" t="str">
            <v>1013</v>
          </cell>
          <cell r="U144" t="str">
            <v>1221627</v>
          </cell>
          <cell r="V144">
            <v>1</v>
          </cell>
          <cell r="W144" t="str">
            <v>1</v>
          </cell>
          <cell r="X144" t="str">
            <v>650</v>
          </cell>
          <cell r="Y144" t="str">
            <v>Commercial</v>
          </cell>
          <cell r="Z144" t="str">
            <v>Sales - Middle East</v>
          </cell>
          <cell r="AA144" t="str">
            <v>Small</v>
          </cell>
          <cell r="AB144">
            <v>2868.6759956942947</v>
          </cell>
          <cell r="AC144" t="str">
            <v xml:space="preserve">  37559</v>
          </cell>
          <cell r="AD144" t="str">
            <v>cdfze/1936/04/pg</v>
          </cell>
          <cell r="AE144">
            <v>2143.2784160800002</v>
          </cell>
          <cell r="AF144">
            <v>133.52000000000001</v>
          </cell>
          <cell r="AG144">
            <v>244.01</v>
          </cell>
          <cell r="AH144">
            <v>21.432784160800001</v>
          </cell>
          <cell r="AI144">
            <v>27.862619409040001</v>
          </cell>
          <cell r="AJ144" t="str">
            <v>USD</v>
          </cell>
          <cell r="AK144">
            <v>21.432784160800001</v>
          </cell>
          <cell r="AL144" t="str">
            <v>C22D5O37559</v>
          </cell>
          <cell r="AM144" t="str">
            <v>C22D5 STANDARD OPEN GENSET</v>
          </cell>
        </row>
        <row r="145">
          <cell r="A145" t="str">
            <v>DEC04</v>
          </cell>
          <cell r="B145" t="str">
            <v>CENT</v>
          </cell>
          <cell r="C145" t="str">
            <v>Middle East</v>
          </cell>
          <cell r="D145" t="str">
            <v>AE</v>
          </cell>
          <cell r="E145" t="str">
            <v>BASE</v>
          </cell>
          <cell r="F145" t="str">
            <v>Cummins FZE</v>
          </cell>
          <cell r="G145" t="str">
            <v>025019</v>
          </cell>
          <cell r="H145" t="str">
            <v>B3.3</v>
          </cell>
          <cell r="I145">
            <v>1</v>
          </cell>
          <cell r="J145">
            <v>2868.6759956942947</v>
          </cell>
          <cell r="K145">
            <v>2591.5366038106399</v>
          </cell>
          <cell r="L145" t="str">
            <v>68024883</v>
          </cell>
          <cell r="M145">
            <v>943.1</v>
          </cell>
          <cell r="N145">
            <v>340</v>
          </cell>
          <cell r="O145" t="str">
            <v>6001</v>
          </cell>
          <cell r="P145" t="str">
            <v>6001</v>
          </cell>
          <cell r="Q145">
            <v>38285</v>
          </cell>
          <cell r="R145">
            <v>0</v>
          </cell>
          <cell r="S145" t="str">
            <v>B3.3G1             Genset</v>
          </cell>
          <cell r="T145" t="str">
            <v>1013</v>
          </cell>
          <cell r="U145" t="str">
            <v>1221627</v>
          </cell>
          <cell r="V145">
            <v>1</v>
          </cell>
          <cell r="W145" t="str">
            <v>1</v>
          </cell>
          <cell r="X145" t="str">
            <v>650</v>
          </cell>
          <cell r="Y145" t="str">
            <v>Commercial</v>
          </cell>
          <cell r="Z145" t="str">
            <v>Sales - Middle East</v>
          </cell>
          <cell r="AA145" t="str">
            <v>Small</v>
          </cell>
          <cell r="AB145">
            <v>2868.6759956942947</v>
          </cell>
          <cell r="AC145" t="str">
            <v xml:space="preserve">  37559</v>
          </cell>
          <cell r="AD145" t="str">
            <v>cdfze/1936/04/pg</v>
          </cell>
          <cell r="AE145">
            <v>2143.2784160800002</v>
          </cell>
          <cell r="AF145">
            <v>133.52000000000001</v>
          </cell>
          <cell r="AG145">
            <v>244.01</v>
          </cell>
          <cell r="AH145">
            <v>21.432784160800001</v>
          </cell>
          <cell r="AI145">
            <v>27.862619409040001</v>
          </cell>
          <cell r="AJ145" t="str">
            <v>USD</v>
          </cell>
          <cell r="AK145">
            <v>21.432784160800001</v>
          </cell>
          <cell r="AL145" t="str">
            <v>C22D5O37559</v>
          </cell>
          <cell r="AM145" t="str">
            <v>C22D5 STANDARD OPEN GENSET</v>
          </cell>
        </row>
        <row r="146">
          <cell r="A146" t="str">
            <v>DEC04</v>
          </cell>
          <cell r="B146" t="str">
            <v>CENT</v>
          </cell>
          <cell r="C146" t="str">
            <v>Middle East</v>
          </cell>
          <cell r="D146" t="str">
            <v>AE</v>
          </cell>
          <cell r="E146" t="str">
            <v>BASE</v>
          </cell>
          <cell r="F146" t="str">
            <v>Cummins FZE</v>
          </cell>
          <cell r="G146" t="str">
            <v>003208</v>
          </cell>
          <cell r="H146" t="str">
            <v>6C</v>
          </cell>
          <cell r="I146">
            <v>-1</v>
          </cell>
          <cell r="J146">
            <v>-10564.585575888052</v>
          </cell>
          <cell r="K146">
            <v>-9981.6437840800008</v>
          </cell>
          <cell r="L146" t="str">
            <v>21600816</v>
          </cell>
          <cell r="M146">
            <v>-3820.04</v>
          </cell>
          <cell r="N146">
            <v>-1279.31</v>
          </cell>
          <cell r="O146" t="str">
            <v>6035</v>
          </cell>
          <cell r="P146" t="str">
            <v>6035</v>
          </cell>
          <cell r="Q146">
            <v>38094</v>
          </cell>
          <cell r="R146">
            <v>0</v>
          </cell>
          <cell r="S146" t="str">
            <v>6CTAA8.3G1         Genset</v>
          </cell>
          <cell r="T146" t="str">
            <v>1013</v>
          </cell>
          <cell r="U146" t="str">
            <v>1221627</v>
          </cell>
          <cell r="V146">
            <v>1</v>
          </cell>
          <cell r="W146" t="str">
            <v>1</v>
          </cell>
          <cell r="X146" t="str">
            <v>650</v>
          </cell>
          <cell r="Y146" t="str">
            <v>Commercial</v>
          </cell>
          <cell r="Z146" t="str">
            <v>Sales - Middle East</v>
          </cell>
          <cell r="AA146" t="str">
            <v>Small</v>
          </cell>
          <cell r="AB146">
            <v>-10564.585575888052</v>
          </cell>
          <cell r="AC146" t="str">
            <v xml:space="preserve">  23510</v>
          </cell>
          <cell r="AD146" t="str">
            <v>CREDIT RETURN</v>
          </cell>
          <cell r="AE146">
            <v>-9299.1041649999988</v>
          </cell>
          <cell r="AF146">
            <v>-222.36866667999999</v>
          </cell>
          <cell r="AG146">
            <v>-460.17095239999998</v>
          </cell>
          <cell r="AH146">
            <v>0</v>
          </cell>
          <cell r="AI146">
            <v>0</v>
          </cell>
          <cell r="AJ146" t="str">
            <v>USD</v>
          </cell>
          <cell r="AK146">
            <v>0</v>
          </cell>
          <cell r="AL146" t="str">
            <v>C220S5D</v>
          </cell>
          <cell r="AM146" t="str">
            <v>C220 D5 STD ENC STOCK SET</v>
          </cell>
        </row>
        <row r="147">
          <cell r="A147" t="str">
            <v>DEC04</v>
          </cell>
          <cell r="B147" t="str">
            <v>CENT</v>
          </cell>
          <cell r="C147" t="str">
            <v>Middle East</v>
          </cell>
          <cell r="D147" t="str">
            <v>AE</v>
          </cell>
          <cell r="E147" t="str">
            <v>BASE</v>
          </cell>
          <cell r="F147" t="str">
            <v>Cummins FZE</v>
          </cell>
          <cell r="G147" t="str">
            <v>003200</v>
          </cell>
          <cell r="H147" t="str">
            <v>QSK23</v>
          </cell>
          <cell r="I147">
            <v>-1</v>
          </cell>
          <cell r="J147">
            <v>-36629.7093649085</v>
          </cell>
          <cell r="K147">
            <v>-37761.791981499999</v>
          </cell>
          <cell r="L147" t="str">
            <v>00311992</v>
          </cell>
          <cell r="M147">
            <v>-17527.21</v>
          </cell>
          <cell r="N147">
            <v>-5385.52</v>
          </cell>
          <cell r="O147" t="str">
            <v>7041</v>
          </cell>
          <cell r="P147" t="str">
            <v>7041</v>
          </cell>
          <cell r="Q147">
            <v>38303</v>
          </cell>
          <cell r="R147">
            <v>0</v>
          </cell>
          <cell r="S147" t="str">
            <v>QSK23G3            Genset</v>
          </cell>
          <cell r="T147" t="str">
            <v>1013</v>
          </cell>
          <cell r="U147" t="str">
            <v>1221627</v>
          </cell>
          <cell r="V147">
            <v>1</v>
          </cell>
          <cell r="W147" t="str">
            <v>1</v>
          </cell>
          <cell r="X147" t="str">
            <v>650</v>
          </cell>
          <cell r="Y147" t="str">
            <v>Commercial</v>
          </cell>
          <cell r="Z147" t="str">
            <v>Sales - Middle East</v>
          </cell>
          <cell r="AA147" t="str">
            <v>Large</v>
          </cell>
          <cell r="AB147">
            <v>-36629.7093649085</v>
          </cell>
          <cell r="AC147" t="str">
            <v xml:space="preserve">  23502</v>
          </cell>
          <cell r="AD147" t="str">
            <v>CDFZE/1935/04/PG</v>
          </cell>
          <cell r="AE147">
            <v>-32381.105500000001</v>
          </cell>
          <cell r="AF147">
            <v>-481.8</v>
          </cell>
          <cell r="AG147">
            <v>-3830.31</v>
          </cell>
          <cell r="AH147">
            <v>-323.81105500000001</v>
          </cell>
          <cell r="AI147">
            <v>-420.95437149999998</v>
          </cell>
          <cell r="AJ147" t="str">
            <v>USD</v>
          </cell>
          <cell r="AK147">
            <v>-323.81105500000001</v>
          </cell>
          <cell r="AL147" t="str">
            <v>DQCC34539</v>
          </cell>
          <cell r="AM147" t="str">
            <v>715DQCC STANDARD GENSET FAMILY</v>
          </cell>
        </row>
        <row r="148">
          <cell r="A148" t="str">
            <v>DEC04</v>
          </cell>
          <cell r="B148" t="str">
            <v>CENT</v>
          </cell>
          <cell r="C148" t="str">
            <v>Middle East</v>
          </cell>
          <cell r="D148" t="str">
            <v>AE</v>
          </cell>
          <cell r="E148" t="str">
            <v>BASE</v>
          </cell>
          <cell r="F148" t="str">
            <v>Cummins FZE</v>
          </cell>
          <cell r="G148" t="str">
            <v>025083</v>
          </cell>
          <cell r="H148" t="str">
            <v>QSK23</v>
          </cell>
          <cell r="I148">
            <v>1</v>
          </cell>
          <cell r="J148">
            <v>36629.7093649085</v>
          </cell>
          <cell r="K148">
            <v>37761.791981499999</v>
          </cell>
          <cell r="L148" t="str">
            <v>00311992</v>
          </cell>
          <cell r="M148">
            <v>17527.21</v>
          </cell>
          <cell r="N148">
            <v>5385.52</v>
          </cell>
          <cell r="O148" t="str">
            <v>7041</v>
          </cell>
          <cell r="P148" t="str">
            <v>7041</v>
          </cell>
          <cell r="Q148">
            <v>38303</v>
          </cell>
          <cell r="R148">
            <v>0</v>
          </cell>
          <cell r="S148" t="str">
            <v>QSK23G3            Genset</v>
          </cell>
          <cell r="T148" t="str">
            <v>1013</v>
          </cell>
          <cell r="U148" t="str">
            <v>1221627</v>
          </cell>
          <cell r="V148">
            <v>1</v>
          </cell>
          <cell r="W148" t="str">
            <v>1</v>
          </cell>
          <cell r="X148" t="str">
            <v>650</v>
          </cell>
          <cell r="Y148" t="str">
            <v>Commercial</v>
          </cell>
          <cell r="Z148" t="str">
            <v>Sales - Middle East</v>
          </cell>
          <cell r="AA148" t="str">
            <v>Large</v>
          </cell>
          <cell r="AB148">
            <v>36629.7093649085</v>
          </cell>
          <cell r="AC148" t="str">
            <v xml:space="preserve">  34539</v>
          </cell>
          <cell r="AD148" t="str">
            <v>CDFZE/1935/04/PG</v>
          </cell>
          <cell r="AE148">
            <v>32381.105500000001</v>
          </cell>
          <cell r="AF148">
            <v>481.8</v>
          </cell>
          <cell r="AG148">
            <v>3830.31</v>
          </cell>
          <cell r="AH148">
            <v>323.81105500000001</v>
          </cell>
          <cell r="AI148">
            <v>420.95437149999998</v>
          </cell>
          <cell r="AJ148" t="str">
            <v>USD</v>
          </cell>
          <cell r="AK148">
            <v>323.81105500000001</v>
          </cell>
          <cell r="AL148" t="str">
            <v>DQCC34539</v>
          </cell>
          <cell r="AM148" t="str">
            <v>715DQCC STANDARD GENSET FAMILY</v>
          </cell>
        </row>
        <row r="149">
          <cell r="A149" t="str">
            <v>DEC04</v>
          </cell>
          <cell r="B149" t="str">
            <v>CENT</v>
          </cell>
          <cell r="C149" t="str">
            <v>Middle East</v>
          </cell>
          <cell r="D149" t="str">
            <v>AE</v>
          </cell>
          <cell r="E149" t="str">
            <v>BASE</v>
          </cell>
          <cell r="F149" t="str">
            <v>Cummins FZE</v>
          </cell>
          <cell r="G149" t="str">
            <v>025082</v>
          </cell>
          <cell r="H149" t="str">
            <v>K50</v>
          </cell>
          <cell r="I149">
            <v>1</v>
          </cell>
          <cell r="J149">
            <v>60276.10333692142</v>
          </cell>
          <cell r="K149">
            <v>63247.177441389998</v>
          </cell>
          <cell r="L149" t="str">
            <v>33157800</v>
          </cell>
          <cell r="M149">
            <v>45473.29</v>
          </cell>
          <cell r="N149">
            <v>9587.59</v>
          </cell>
          <cell r="O149" t="str">
            <v>8031</v>
          </cell>
          <cell r="P149" t="str">
            <v>8031</v>
          </cell>
          <cell r="Q149">
            <v>38268</v>
          </cell>
          <cell r="R149">
            <v>0</v>
          </cell>
          <cell r="S149" t="str">
            <v>KTA50G3            Genset</v>
          </cell>
          <cell r="T149" t="str">
            <v>1013</v>
          </cell>
          <cell r="U149" t="str">
            <v>1221627</v>
          </cell>
          <cell r="V149">
            <v>1</v>
          </cell>
          <cell r="W149" t="str">
            <v>1</v>
          </cell>
          <cell r="X149" t="str">
            <v>650</v>
          </cell>
          <cell r="Y149" t="str">
            <v>Commercial</v>
          </cell>
          <cell r="Z149" t="str">
            <v>Sales - Middle East</v>
          </cell>
          <cell r="AA149" t="str">
            <v>Large</v>
          </cell>
          <cell r="AB149">
            <v>60276.10333692142</v>
          </cell>
          <cell r="AC149" t="str">
            <v xml:space="preserve">  34400</v>
          </cell>
          <cell r="AD149" t="str">
            <v>CDFZE/1933/04/PG</v>
          </cell>
          <cell r="AE149">
            <v>56559.048830000007</v>
          </cell>
          <cell r="AF149">
            <v>655.64</v>
          </cell>
          <cell r="AG149">
            <v>4166.04</v>
          </cell>
          <cell r="AH149">
            <v>565.59048829999995</v>
          </cell>
          <cell r="AI149">
            <v>735.26763478999999</v>
          </cell>
          <cell r="AJ149" t="str">
            <v>USD</v>
          </cell>
          <cell r="AK149">
            <v>565.59048829999995</v>
          </cell>
          <cell r="AL149" t="str">
            <v>DFLC34371</v>
          </cell>
          <cell r="AM149" t="str">
            <v>1120DFLC STD GENSET FAMILY</v>
          </cell>
        </row>
        <row r="150">
          <cell r="A150" t="str">
            <v>DEC04</v>
          </cell>
          <cell r="B150" t="str">
            <v>CENT</v>
          </cell>
          <cell r="C150" t="str">
            <v>Middle East</v>
          </cell>
          <cell r="D150" t="str">
            <v>AE</v>
          </cell>
          <cell r="E150" t="str">
            <v>BASE</v>
          </cell>
          <cell r="F150" t="str">
            <v>Cummins FZE</v>
          </cell>
          <cell r="G150" t="str">
            <v>025350</v>
          </cell>
          <cell r="H150" t="str">
            <v>QSK78</v>
          </cell>
          <cell r="I150">
            <v>1</v>
          </cell>
          <cell r="J150">
            <v>203493.5414424112</v>
          </cell>
          <cell r="K150">
            <v>240170.31001497951</v>
          </cell>
          <cell r="L150" t="str">
            <v>66300545</v>
          </cell>
          <cell r="M150">
            <v>136868</v>
          </cell>
          <cell r="N150">
            <v>28989</v>
          </cell>
          <cell r="O150" t="str">
            <v>8063</v>
          </cell>
          <cell r="P150" t="str">
            <v>8063</v>
          </cell>
          <cell r="Q150">
            <v>38330</v>
          </cell>
          <cell r="R150">
            <v>0</v>
          </cell>
          <cell r="S150" t="str">
            <v>QSK78G6            Genset</v>
          </cell>
          <cell r="T150" t="str">
            <v>1013</v>
          </cell>
          <cell r="U150" t="str">
            <v>1221627</v>
          </cell>
          <cell r="V150">
            <v>1</v>
          </cell>
          <cell r="W150" t="str">
            <v>1</v>
          </cell>
          <cell r="X150" t="str">
            <v>650</v>
          </cell>
          <cell r="Y150" t="str">
            <v>Commercial</v>
          </cell>
          <cell r="Z150" t="str">
            <v>Sales - Middle East</v>
          </cell>
          <cell r="AA150" t="str">
            <v>Large</v>
          </cell>
          <cell r="AB150">
            <v>203493.5414424112</v>
          </cell>
          <cell r="AC150" t="str">
            <v xml:space="preserve">  37603</v>
          </cell>
          <cell r="AD150" t="str">
            <v>CDFZE/1953/04/PG</v>
          </cell>
          <cell r="AE150">
            <v>220368.16071150001</v>
          </cell>
          <cell r="AF150">
            <v>1400</v>
          </cell>
          <cell r="AG150">
            <v>11130</v>
          </cell>
          <cell r="AH150">
            <v>2203.6816071150001</v>
          </cell>
          <cell r="AI150">
            <v>2864.7860892495</v>
          </cell>
          <cell r="AJ150" t="str">
            <v>USD</v>
          </cell>
          <cell r="AK150">
            <v>2203.6816071150001</v>
          </cell>
          <cell r="AL150" t="str">
            <v>DQLBPN37603</v>
          </cell>
          <cell r="AM150" t="str">
            <v>2400DQLB-5-PCC2-OPN-WT-QA-G-CG</v>
          </cell>
        </row>
        <row r="151">
          <cell r="A151" t="str">
            <v>DEC04</v>
          </cell>
          <cell r="B151" t="str">
            <v>CENT</v>
          </cell>
          <cell r="C151" t="str">
            <v>Middle East</v>
          </cell>
          <cell r="D151" t="str">
            <v>AE</v>
          </cell>
          <cell r="E151" t="str">
            <v>BASE</v>
          </cell>
          <cell r="F151" t="str">
            <v>Cummins FZE</v>
          </cell>
          <cell r="G151" t="str">
            <v>025318</v>
          </cell>
          <cell r="H151" t="str">
            <v>QSK78</v>
          </cell>
          <cell r="I151">
            <v>1</v>
          </cell>
          <cell r="J151">
            <v>203493.5414424112</v>
          </cell>
          <cell r="K151">
            <v>240170.31001497951</v>
          </cell>
          <cell r="L151" t="str">
            <v>66300546</v>
          </cell>
          <cell r="M151">
            <v>136868</v>
          </cell>
          <cell r="N151">
            <v>28989</v>
          </cell>
          <cell r="O151" t="str">
            <v>8063</v>
          </cell>
          <cell r="P151" t="str">
            <v>8063</v>
          </cell>
          <cell r="Q151">
            <v>38335</v>
          </cell>
          <cell r="R151">
            <v>0</v>
          </cell>
          <cell r="S151" t="str">
            <v>QSK78G6            Genset</v>
          </cell>
          <cell r="T151" t="str">
            <v>1013</v>
          </cell>
          <cell r="U151" t="str">
            <v>1221627</v>
          </cell>
          <cell r="V151">
            <v>1</v>
          </cell>
          <cell r="W151" t="str">
            <v>1</v>
          </cell>
          <cell r="X151" t="str">
            <v>650</v>
          </cell>
          <cell r="Y151" t="str">
            <v>Commercial</v>
          </cell>
          <cell r="Z151" t="str">
            <v>Sales - Middle East</v>
          </cell>
          <cell r="AA151" t="str">
            <v>Large</v>
          </cell>
          <cell r="AB151">
            <v>203493.5414424112</v>
          </cell>
          <cell r="AC151" t="str">
            <v xml:space="preserve">  37603</v>
          </cell>
          <cell r="AD151" t="str">
            <v>CDFZE/1953/04/PG</v>
          </cell>
          <cell r="AE151">
            <v>220368.16071150001</v>
          </cell>
          <cell r="AF151">
            <v>1400</v>
          </cell>
          <cell r="AG151">
            <v>11130</v>
          </cell>
          <cell r="AH151">
            <v>2203.6816071150001</v>
          </cell>
          <cell r="AI151">
            <v>2864.7860892495</v>
          </cell>
          <cell r="AJ151" t="str">
            <v>USD</v>
          </cell>
          <cell r="AK151">
            <v>2203.6816071150001</v>
          </cell>
          <cell r="AL151" t="str">
            <v>DQLBPN37603</v>
          </cell>
          <cell r="AM151" t="str">
            <v>2400DQLB-5-PCC2-OPN-WT-QA-G-CG</v>
          </cell>
        </row>
        <row r="152">
          <cell r="A152" t="str">
            <v>DEC04</v>
          </cell>
          <cell r="B152" t="str">
            <v>CENT</v>
          </cell>
          <cell r="C152" t="str">
            <v>Middle East</v>
          </cell>
          <cell r="D152" t="str">
            <v>AE</v>
          </cell>
          <cell r="E152" t="str">
            <v>BASE</v>
          </cell>
          <cell r="F152" t="str">
            <v>Cummins FZE</v>
          </cell>
          <cell r="G152" t="str">
            <v>025259</v>
          </cell>
          <cell r="H152" t="str">
            <v>QSX15</v>
          </cell>
          <cell r="I152">
            <v>1</v>
          </cell>
          <cell r="J152">
            <v>18705.597416576962</v>
          </cell>
          <cell r="K152">
            <v>23160.985729375239</v>
          </cell>
          <cell r="L152" t="str">
            <v>79070755</v>
          </cell>
          <cell r="M152">
            <v>12000</v>
          </cell>
          <cell r="N152">
            <v>2909</v>
          </cell>
          <cell r="O152" t="str">
            <v>7023</v>
          </cell>
          <cell r="P152" t="str">
            <v>7023</v>
          </cell>
          <cell r="Q152">
            <v>38296</v>
          </cell>
          <cell r="R152">
            <v>0</v>
          </cell>
          <cell r="S152" t="str">
            <v>QSX15G8            Genset</v>
          </cell>
          <cell r="T152" t="str">
            <v>1013</v>
          </cell>
          <cell r="U152" t="str">
            <v>1221627</v>
          </cell>
          <cell r="V152">
            <v>1</v>
          </cell>
          <cell r="W152" t="str">
            <v>1</v>
          </cell>
          <cell r="X152" t="str">
            <v>650</v>
          </cell>
          <cell r="Y152" t="str">
            <v>Commercial</v>
          </cell>
          <cell r="Z152" t="str">
            <v>Sales - Middle East</v>
          </cell>
          <cell r="AA152" t="str">
            <v>Medium</v>
          </cell>
          <cell r="AB152">
            <v>18705.597416576962</v>
          </cell>
          <cell r="AC152" t="str">
            <v xml:space="preserve">  37367</v>
          </cell>
          <cell r="AD152" t="str">
            <v>CME/1999/04/PG</v>
          </cell>
          <cell r="AE152">
            <v>20921.45698228</v>
          </cell>
          <cell r="AF152">
            <v>364.93733333999995</v>
          </cell>
          <cell r="AG152">
            <v>1184.18333334</v>
          </cell>
          <cell r="AH152">
            <v>209.2145698228</v>
          </cell>
          <cell r="AI152">
            <v>271.97894076964002</v>
          </cell>
          <cell r="AJ152" t="str">
            <v>USD</v>
          </cell>
          <cell r="AK152">
            <v>209.2145698228</v>
          </cell>
          <cell r="AL152" t="str">
            <v>C550D5O37370</v>
          </cell>
          <cell r="AM152" t="str">
            <v>C550D5 STANDARD GENSET FAMILY</v>
          </cell>
        </row>
        <row r="153">
          <cell r="A153" t="str">
            <v>DEC04</v>
          </cell>
          <cell r="B153" t="str">
            <v>CENT</v>
          </cell>
          <cell r="C153" t="str">
            <v>Middle East</v>
          </cell>
          <cell r="D153" t="str">
            <v>AE</v>
          </cell>
          <cell r="E153" t="str">
            <v>BASE</v>
          </cell>
          <cell r="F153" t="str">
            <v>Cummins FZE</v>
          </cell>
          <cell r="G153" t="str">
            <v>025260</v>
          </cell>
          <cell r="H153" t="str">
            <v>QSX15</v>
          </cell>
          <cell r="I153">
            <v>1</v>
          </cell>
          <cell r="J153">
            <v>18705.597416576962</v>
          </cell>
          <cell r="K153">
            <v>23160.985729375239</v>
          </cell>
          <cell r="L153" t="str">
            <v>79070754</v>
          </cell>
          <cell r="M153">
            <v>12000</v>
          </cell>
          <cell r="N153">
            <v>2909</v>
          </cell>
          <cell r="O153" t="str">
            <v>7023</v>
          </cell>
          <cell r="P153" t="str">
            <v>7023</v>
          </cell>
          <cell r="Q153">
            <v>38296</v>
          </cell>
          <cell r="R153">
            <v>0</v>
          </cell>
          <cell r="S153" t="str">
            <v>QSX15G8            Genset</v>
          </cell>
          <cell r="T153" t="str">
            <v>1013</v>
          </cell>
          <cell r="U153" t="str">
            <v>1221627</v>
          </cell>
          <cell r="V153">
            <v>1</v>
          </cell>
          <cell r="W153" t="str">
            <v>1</v>
          </cell>
          <cell r="X153" t="str">
            <v>650</v>
          </cell>
          <cell r="Y153" t="str">
            <v>Commercial</v>
          </cell>
          <cell r="Z153" t="str">
            <v>Sales - Middle East</v>
          </cell>
          <cell r="AA153" t="str">
            <v>Medium</v>
          </cell>
          <cell r="AB153">
            <v>18705.597416576962</v>
          </cell>
          <cell r="AC153" t="str">
            <v xml:space="preserve">  37370</v>
          </cell>
          <cell r="AD153" t="str">
            <v>CME/1999/04/PG</v>
          </cell>
          <cell r="AE153">
            <v>20921.45698228</v>
          </cell>
          <cell r="AF153">
            <v>364.93733333999995</v>
          </cell>
          <cell r="AG153">
            <v>1184.18333334</v>
          </cell>
          <cell r="AH153">
            <v>209.2145698228</v>
          </cell>
          <cell r="AI153">
            <v>271.97894076964002</v>
          </cell>
          <cell r="AJ153" t="str">
            <v>USD</v>
          </cell>
          <cell r="AK153">
            <v>209.2145698228</v>
          </cell>
          <cell r="AL153" t="str">
            <v>C550D5O37370</v>
          </cell>
          <cell r="AM153" t="str">
            <v>C550D5 STANDARD GENSET FAMILY</v>
          </cell>
        </row>
        <row r="154">
          <cell r="A154" t="str">
            <v>DEC04</v>
          </cell>
          <cell r="B154" t="str">
            <v>CENT</v>
          </cell>
          <cell r="C154" t="str">
            <v>Middle East</v>
          </cell>
          <cell r="D154" t="str">
            <v>AE</v>
          </cell>
          <cell r="E154" t="str">
            <v>BASE</v>
          </cell>
          <cell r="F154" t="str">
            <v>Cummins FZE</v>
          </cell>
          <cell r="G154" t="str">
            <v>025258</v>
          </cell>
          <cell r="H154" t="str">
            <v>QSX15</v>
          </cell>
          <cell r="I154">
            <v>1</v>
          </cell>
          <cell r="J154">
            <v>18705.597416576962</v>
          </cell>
          <cell r="K154">
            <v>23160.985729375239</v>
          </cell>
          <cell r="L154" t="str">
            <v>79070759</v>
          </cell>
          <cell r="M154">
            <v>12000</v>
          </cell>
          <cell r="N154">
            <v>2909</v>
          </cell>
          <cell r="O154" t="str">
            <v>7023</v>
          </cell>
          <cell r="P154" t="str">
            <v>7023</v>
          </cell>
          <cell r="Q154">
            <v>38296</v>
          </cell>
          <cell r="R154">
            <v>0</v>
          </cell>
          <cell r="S154" t="str">
            <v>QSX15G8            Genset</v>
          </cell>
          <cell r="T154" t="str">
            <v>1013</v>
          </cell>
          <cell r="U154" t="str">
            <v>1221627</v>
          </cell>
          <cell r="V154">
            <v>1</v>
          </cell>
          <cell r="W154" t="str">
            <v>1</v>
          </cell>
          <cell r="X154" t="str">
            <v>650</v>
          </cell>
          <cell r="Y154" t="str">
            <v>Commercial</v>
          </cell>
          <cell r="Z154" t="str">
            <v>Sales - Middle East</v>
          </cell>
          <cell r="AA154" t="str">
            <v>Medium</v>
          </cell>
          <cell r="AB154">
            <v>18705.597416576962</v>
          </cell>
          <cell r="AC154" t="str">
            <v xml:space="preserve">  37361</v>
          </cell>
          <cell r="AD154" t="str">
            <v>CME/1999/04/PG</v>
          </cell>
          <cell r="AE154">
            <v>20921.45698228</v>
          </cell>
          <cell r="AF154">
            <v>364.93733333999995</v>
          </cell>
          <cell r="AG154">
            <v>1184.18333334</v>
          </cell>
          <cell r="AH154">
            <v>209.2145698228</v>
          </cell>
          <cell r="AI154">
            <v>271.97894076964002</v>
          </cell>
          <cell r="AJ154" t="str">
            <v>USD</v>
          </cell>
          <cell r="AK154">
            <v>209.2145698228</v>
          </cell>
          <cell r="AL154" t="str">
            <v>C550D5O37370</v>
          </cell>
          <cell r="AM154" t="str">
            <v>C550D5 STANDARD GENSET FAMILY</v>
          </cell>
        </row>
        <row r="155">
          <cell r="A155" t="str">
            <v>DEC04</v>
          </cell>
          <cell r="B155" t="str">
            <v>CENT</v>
          </cell>
          <cell r="C155" t="str">
            <v>Western Europe</v>
          </cell>
          <cell r="D155" t="str">
            <v>BE</v>
          </cell>
          <cell r="E155" t="str">
            <v>BASE</v>
          </cell>
          <cell r="F155" t="str">
            <v>Cummins Belgium NV/SA</v>
          </cell>
          <cell r="G155" t="str">
            <v>024704</v>
          </cell>
          <cell r="H155" t="str">
            <v>QST30</v>
          </cell>
          <cell r="I155">
            <v>1</v>
          </cell>
          <cell r="J155">
            <v>53852.62378902045</v>
          </cell>
          <cell r="K155">
            <v>47313.413299789601</v>
          </cell>
          <cell r="L155" t="str">
            <v>37212671</v>
          </cell>
          <cell r="M155">
            <v>29839.71</v>
          </cell>
          <cell r="N155">
            <v>5449.66</v>
          </cell>
          <cell r="O155" t="str">
            <v>8013</v>
          </cell>
          <cell r="P155" t="str">
            <v>8013</v>
          </cell>
          <cell r="Q155">
            <v>38247</v>
          </cell>
          <cell r="R155">
            <v>0</v>
          </cell>
          <cell r="S155" t="str">
            <v>QST30G3            Genset</v>
          </cell>
          <cell r="T155" t="str">
            <v>1011</v>
          </cell>
          <cell r="U155" t="str">
            <v>1221632</v>
          </cell>
          <cell r="V155">
            <v>1</v>
          </cell>
          <cell r="W155" t="str">
            <v>1</v>
          </cell>
          <cell r="X155" t="str">
            <v>650</v>
          </cell>
          <cell r="Y155" t="str">
            <v>Commercial</v>
          </cell>
          <cell r="Z155" t="str">
            <v>Sales - West Europe</v>
          </cell>
          <cell r="AA155" t="str">
            <v>Large</v>
          </cell>
          <cell r="AB155">
            <v>53852.62378902045</v>
          </cell>
          <cell r="AC155" t="str">
            <v xml:space="preserve">  43138</v>
          </cell>
          <cell r="AD155" t="str">
            <v>0046-1</v>
          </cell>
          <cell r="AE155">
            <v>40557.089351199997</v>
          </cell>
          <cell r="AF155">
            <v>729.3</v>
          </cell>
          <cell r="AG155">
            <v>4688.6400000000003</v>
          </cell>
          <cell r="AH155">
            <v>405.570893512</v>
          </cell>
          <cell r="AI155">
            <v>527.24216156559999</v>
          </cell>
          <cell r="AJ155" t="str">
            <v>EUR</v>
          </cell>
          <cell r="AK155">
            <v>405.570893512</v>
          </cell>
          <cell r="AL155" t="str">
            <v>DFHC37080</v>
          </cell>
          <cell r="AM155" t="str">
            <v>751DFHC STANDARD GENSET FAMILY</v>
          </cell>
        </row>
        <row r="156">
          <cell r="A156" t="str">
            <v>DEC04</v>
          </cell>
          <cell r="B156" t="str">
            <v>CENT</v>
          </cell>
          <cell r="C156" t="str">
            <v>Western Europe</v>
          </cell>
          <cell r="D156" t="str">
            <v>BE</v>
          </cell>
          <cell r="E156" t="str">
            <v>BASE</v>
          </cell>
          <cell r="F156" t="str">
            <v>Cummins Belgium NV/SA</v>
          </cell>
          <cell r="G156" t="str">
            <v>024703</v>
          </cell>
          <cell r="H156" t="str">
            <v>QST30</v>
          </cell>
          <cell r="I156">
            <v>1</v>
          </cell>
          <cell r="J156">
            <v>55169.230355220665</v>
          </cell>
          <cell r="K156">
            <v>49252.015070200003</v>
          </cell>
          <cell r="L156" t="str">
            <v>37213198</v>
          </cell>
          <cell r="M156">
            <v>29433.439999999999</v>
          </cell>
          <cell r="N156">
            <v>6067.59</v>
          </cell>
          <cell r="O156" t="str">
            <v>8014</v>
          </cell>
          <cell r="P156" t="str">
            <v>8014</v>
          </cell>
          <cell r="Q156">
            <v>38245</v>
          </cell>
          <cell r="R156">
            <v>0</v>
          </cell>
          <cell r="S156" t="str">
            <v>QST30G4            Genset</v>
          </cell>
          <cell r="T156" t="str">
            <v>1011</v>
          </cell>
          <cell r="U156" t="str">
            <v>1221632</v>
          </cell>
          <cell r="V156">
            <v>1</v>
          </cell>
          <cell r="W156" t="str">
            <v>1</v>
          </cell>
          <cell r="X156" t="str">
            <v>650</v>
          </cell>
          <cell r="Y156" t="str">
            <v>Commercial</v>
          </cell>
          <cell r="Z156" t="str">
            <v>Sales - West Europe</v>
          </cell>
          <cell r="AA156" t="str">
            <v>Large</v>
          </cell>
          <cell r="AB156">
            <v>55169.230355220665</v>
          </cell>
          <cell r="AC156" t="str">
            <v xml:space="preserve">  35757</v>
          </cell>
          <cell r="AD156" t="str">
            <v>0040 CPG</v>
          </cell>
          <cell r="AE156">
            <v>41805.929400000001</v>
          </cell>
          <cell r="AF156">
            <v>806.3</v>
          </cell>
          <cell r="AG156">
            <v>5260.19</v>
          </cell>
          <cell r="AH156">
            <v>418.05929400000002</v>
          </cell>
          <cell r="AI156">
            <v>543.47708220000004</v>
          </cell>
          <cell r="AJ156" t="str">
            <v>EUR</v>
          </cell>
          <cell r="AK156">
            <v>418.05929400000002</v>
          </cell>
          <cell r="AL156" t="str">
            <v>DFHD33832</v>
          </cell>
          <cell r="AM156" t="str">
            <v>800DFHD STANDARD GENSET FAMILY</v>
          </cell>
        </row>
        <row r="157">
          <cell r="A157" t="str">
            <v>DEC04</v>
          </cell>
          <cell r="B157" t="str">
            <v>CENT</v>
          </cell>
          <cell r="C157" t="str">
            <v>Western Europe</v>
          </cell>
          <cell r="D157" t="str">
            <v>BE</v>
          </cell>
          <cell r="E157" t="str">
            <v>BASE</v>
          </cell>
          <cell r="F157" t="str">
            <v>Cummins Belgium NV/SA</v>
          </cell>
          <cell r="G157" t="str">
            <v>025193</v>
          </cell>
          <cell r="I157">
            <v>1</v>
          </cell>
          <cell r="J157">
            <v>771.5635091496232</v>
          </cell>
          <cell r="K157">
            <v>0</v>
          </cell>
          <cell r="M157">
            <v>0</v>
          </cell>
          <cell r="N157">
            <v>0</v>
          </cell>
          <cell r="O157" t="str">
            <v>AMIS</v>
          </cell>
          <cell r="P157" t="str">
            <v>AMIS</v>
          </cell>
          <cell r="R157">
            <v>0</v>
          </cell>
          <cell r="S157" t="str">
            <v>misc revenue</v>
          </cell>
          <cell r="T157" t="str">
            <v>1011</v>
          </cell>
          <cell r="U157" t="str">
            <v>1221632</v>
          </cell>
          <cell r="V157">
            <v>1</v>
          </cell>
          <cell r="W157" t="str">
            <v>1</v>
          </cell>
          <cell r="X157" t="str">
            <v>650</v>
          </cell>
          <cell r="Y157" t="str">
            <v>Commercial</v>
          </cell>
          <cell r="Z157" t="str">
            <v>Sales - West Europe</v>
          </cell>
          <cell r="AA157" t="str">
            <v>System</v>
          </cell>
          <cell r="AB157">
            <v>771.5635091496232</v>
          </cell>
          <cell r="AC157" t="str">
            <v xml:space="preserve">  43585</v>
          </cell>
          <cell r="AD157" t="str">
            <v>0045-4/CPG</v>
          </cell>
          <cell r="AE157">
            <v>0</v>
          </cell>
          <cell r="AF157">
            <v>0</v>
          </cell>
          <cell r="AG157">
            <v>0</v>
          </cell>
          <cell r="AH157">
            <v>0</v>
          </cell>
          <cell r="AI157">
            <v>0</v>
          </cell>
          <cell r="AJ157" t="str">
            <v>EUR</v>
          </cell>
          <cell r="AK157">
            <v>0</v>
          </cell>
          <cell r="AL157" t="str">
            <v>Site Vist</v>
          </cell>
        </row>
        <row r="158">
          <cell r="A158" t="str">
            <v>DEC04</v>
          </cell>
          <cell r="B158" t="str">
            <v>CENT</v>
          </cell>
          <cell r="C158" t="str">
            <v>Western Europe</v>
          </cell>
          <cell r="D158" t="str">
            <v>BE</v>
          </cell>
          <cell r="E158" t="str">
            <v>BASE</v>
          </cell>
          <cell r="F158" t="str">
            <v>Cummins Belgium NV/SA</v>
          </cell>
          <cell r="G158" t="str">
            <v>025133</v>
          </cell>
          <cell r="H158" t="str">
            <v>4B</v>
          </cell>
          <cell r="I158">
            <v>1</v>
          </cell>
          <cell r="J158">
            <v>6834.64</v>
          </cell>
          <cell r="K158">
            <v>5893.3712579399999</v>
          </cell>
          <cell r="L158" t="str">
            <v>21627092</v>
          </cell>
          <cell r="M158">
            <v>1873.45</v>
          </cell>
          <cell r="N158">
            <v>578.62</v>
          </cell>
          <cell r="O158" t="str">
            <v>6017</v>
          </cell>
          <cell r="P158" t="str">
            <v>6017</v>
          </cell>
          <cell r="Q158">
            <v>38324</v>
          </cell>
          <cell r="R158">
            <v>0</v>
          </cell>
          <cell r="S158" t="str">
            <v>4BT3.9G4           Genset</v>
          </cell>
          <cell r="T158" t="str">
            <v>1011</v>
          </cell>
          <cell r="U158" t="str">
            <v>1221632</v>
          </cell>
          <cell r="V158">
            <v>1</v>
          </cell>
          <cell r="W158" t="str">
            <v>1</v>
          </cell>
          <cell r="X158" t="str">
            <v>650</v>
          </cell>
          <cell r="Y158" t="str">
            <v>Commercial</v>
          </cell>
          <cell r="Z158" t="str">
            <v>Sales - West Europe</v>
          </cell>
          <cell r="AA158" t="str">
            <v>Small</v>
          </cell>
          <cell r="AB158">
            <v>6834.64</v>
          </cell>
          <cell r="AC158" t="str">
            <v xml:space="preserve">  34054</v>
          </cell>
          <cell r="AD158" t="str">
            <v>0053/CPG</v>
          </cell>
          <cell r="AE158">
            <v>4782.6983399999999</v>
          </cell>
          <cell r="AF158">
            <v>339.7127711</v>
          </cell>
          <cell r="AG158">
            <v>613.13110161999998</v>
          </cell>
          <cell r="AH158">
            <v>47.826983400000003</v>
          </cell>
          <cell r="AI158">
            <v>62.175078419999998</v>
          </cell>
          <cell r="AJ158" t="str">
            <v>EUR</v>
          </cell>
          <cell r="AK158">
            <v>47.826983400000003</v>
          </cell>
          <cell r="AL158" t="str">
            <v>C70D5S34055</v>
          </cell>
          <cell r="AM158" t="str">
            <v>C70D5 STANDARD ENCLOSED GENSET</v>
          </cell>
        </row>
        <row r="159">
          <cell r="A159" t="str">
            <v>DEC04</v>
          </cell>
          <cell r="B159" t="str">
            <v>CENT</v>
          </cell>
          <cell r="C159" t="str">
            <v>Western Europe</v>
          </cell>
          <cell r="D159" t="str">
            <v>BE</v>
          </cell>
          <cell r="E159" t="str">
            <v>BASE</v>
          </cell>
          <cell r="F159" t="str">
            <v>Cummins Belgium NV/SA</v>
          </cell>
          <cell r="G159" t="str">
            <v>025137</v>
          </cell>
          <cell r="H159" t="str">
            <v>6B</v>
          </cell>
          <cell r="I159">
            <v>1</v>
          </cell>
          <cell r="J159">
            <v>8489.9865446716904</v>
          </cell>
          <cell r="K159">
            <v>7443.0264313179996</v>
          </cell>
          <cell r="L159" t="str">
            <v>21622629</v>
          </cell>
          <cell r="M159">
            <v>3848.82</v>
          </cell>
          <cell r="N159">
            <v>1000.69</v>
          </cell>
          <cell r="O159" t="str">
            <v>6028</v>
          </cell>
          <cell r="P159" t="str">
            <v>6028</v>
          </cell>
          <cell r="Q159">
            <v>38285</v>
          </cell>
          <cell r="R159">
            <v>0</v>
          </cell>
          <cell r="S159" t="str">
            <v>6BTA5.9G2-I        Genset</v>
          </cell>
          <cell r="T159" t="str">
            <v>1011</v>
          </cell>
          <cell r="U159" t="str">
            <v>1221632</v>
          </cell>
          <cell r="V159">
            <v>1</v>
          </cell>
          <cell r="W159" t="str">
            <v>1</v>
          </cell>
          <cell r="X159" t="str">
            <v>650</v>
          </cell>
          <cell r="Y159" t="str">
            <v>Commercial</v>
          </cell>
          <cell r="Z159" t="str">
            <v>Sales - West Europe</v>
          </cell>
          <cell r="AA159" t="str">
            <v>Small</v>
          </cell>
          <cell r="AB159">
            <v>8489.9865446716904</v>
          </cell>
          <cell r="AC159" t="str">
            <v xml:space="preserve">  34306</v>
          </cell>
          <cell r="AD159" t="str">
            <v>0069-CPG</v>
          </cell>
          <cell r="AE159">
            <v>6577.5086460000002</v>
          </cell>
          <cell r="AF159">
            <v>211.81</v>
          </cell>
          <cell r="AG159">
            <v>436.65</v>
          </cell>
          <cell r="AH159">
            <v>65.775086459999997</v>
          </cell>
          <cell r="AI159">
            <v>85.507612398000006</v>
          </cell>
          <cell r="AJ159" t="str">
            <v>EUR</v>
          </cell>
          <cell r="AK159">
            <v>65.775086459999997</v>
          </cell>
          <cell r="AL159" t="str">
            <v>C150D5O34306</v>
          </cell>
          <cell r="AM159" t="str">
            <v>C150D5O STANDARD GENSET FAMILY</v>
          </cell>
        </row>
        <row r="160">
          <cell r="A160" t="str">
            <v>DEC04</v>
          </cell>
          <cell r="B160" t="str">
            <v>CENT</v>
          </cell>
          <cell r="C160" t="str">
            <v>Western Europe</v>
          </cell>
          <cell r="D160" t="str">
            <v>BE</v>
          </cell>
          <cell r="E160" t="str">
            <v>BASE</v>
          </cell>
          <cell r="F160" t="str">
            <v>Cummins Belgium NV/SA</v>
          </cell>
          <cell r="G160" t="str">
            <v>025136</v>
          </cell>
          <cell r="H160" t="str">
            <v>QST30</v>
          </cell>
          <cell r="I160">
            <v>1</v>
          </cell>
          <cell r="J160">
            <v>53852.62378902045</v>
          </cell>
          <cell r="K160">
            <v>46697.091625549998</v>
          </cell>
          <cell r="L160" t="str">
            <v>37214209</v>
          </cell>
          <cell r="M160">
            <v>29839.71</v>
          </cell>
          <cell r="N160">
            <v>5449.66</v>
          </cell>
          <cell r="O160" t="str">
            <v>8013</v>
          </cell>
          <cell r="P160" t="str">
            <v>8013</v>
          </cell>
          <cell r="Q160">
            <v>38292</v>
          </cell>
          <cell r="R160">
            <v>0</v>
          </cell>
          <cell r="S160" t="str">
            <v>QST30G3            Genset</v>
          </cell>
          <cell r="T160" t="str">
            <v>1011</v>
          </cell>
          <cell r="U160" t="str">
            <v>1221632</v>
          </cell>
          <cell r="V160">
            <v>1</v>
          </cell>
          <cell r="W160" t="str">
            <v>1</v>
          </cell>
          <cell r="X160" t="str">
            <v>650</v>
          </cell>
          <cell r="Y160" t="str">
            <v>Commercial</v>
          </cell>
          <cell r="Z160" t="str">
            <v>Sales - West Europe</v>
          </cell>
          <cell r="AA160" t="str">
            <v>Large</v>
          </cell>
          <cell r="AB160">
            <v>53852.62378902045</v>
          </cell>
          <cell r="AC160" t="str">
            <v xml:space="preserve">  35443</v>
          </cell>
          <cell r="AD160" t="str">
            <v>0067/CPG</v>
          </cell>
          <cell r="AE160">
            <v>40621.008349999996</v>
          </cell>
          <cell r="AF160">
            <v>656.3</v>
          </cell>
          <cell r="AG160">
            <v>4079.29</v>
          </cell>
          <cell r="AH160">
            <v>406.2100835</v>
          </cell>
          <cell r="AI160">
            <v>528.07310855000003</v>
          </cell>
          <cell r="AJ160" t="str">
            <v>EUR</v>
          </cell>
          <cell r="AK160">
            <v>406.2100835</v>
          </cell>
          <cell r="AL160" t="str">
            <v>DFHC--E</v>
          </cell>
          <cell r="AM160" t="str">
            <v>833DFHC STD OPEN STOCK SET</v>
          </cell>
        </row>
        <row r="161">
          <cell r="A161" t="str">
            <v>DEC04</v>
          </cell>
          <cell r="B161" t="str">
            <v>CENT</v>
          </cell>
          <cell r="C161" t="str">
            <v>Western Europe</v>
          </cell>
          <cell r="D161" t="str">
            <v>BE</v>
          </cell>
          <cell r="E161" t="str">
            <v>BASE</v>
          </cell>
          <cell r="F161" t="str">
            <v>Cummins Belgium NV/SA</v>
          </cell>
          <cell r="G161" t="str">
            <v>025135</v>
          </cell>
          <cell r="H161" t="str">
            <v>4B</v>
          </cell>
          <cell r="I161">
            <v>1</v>
          </cell>
          <cell r="J161">
            <v>7326.7168998923571</v>
          </cell>
          <cell r="K161">
            <v>6519.9243559850001</v>
          </cell>
          <cell r="L161" t="str">
            <v>21620365</v>
          </cell>
          <cell r="M161">
            <v>2309.17</v>
          </cell>
          <cell r="N161">
            <v>578.62</v>
          </cell>
          <cell r="O161" t="str">
            <v>6015</v>
          </cell>
          <cell r="P161" t="str">
            <v>6015</v>
          </cell>
          <cell r="Q161">
            <v>38261</v>
          </cell>
          <cell r="R161">
            <v>0</v>
          </cell>
          <cell r="S161" t="str">
            <v>4BTA3.9G1          Genset</v>
          </cell>
          <cell r="T161" t="str">
            <v>1011</v>
          </cell>
          <cell r="U161" t="str">
            <v>1221632</v>
          </cell>
          <cell r="V161">
            <v>1</v>
          </cell>
          <cell r="W161" t="str">
            <v>1</v>
          </cell>
          <cell r="X161" t="str">
            <v>650</v>
          </cell>
          <cell r="Y161" t="str">
            <v>Commercial</v>
          </cell>
          <cell r="Z161" t="str">
            <v>Sales - West Europe</v>
          </cell>
          <cell r="AA161" t="str">
            <v>Small</v>
          </cell>
          <cell r="AB161">
            <v>7326.7168998923571</v>
          </cell>
          <cell r="AC161" t="str">
            <v xml:space="preserve">  35287</v>
          </cell>
          <cell r="AD161" t="str">
            <v>0057/CPG</v>
          </cell>
          <cell r="AE161">
            <v>5389.2357050000001</v>
          </cell>
          <cell r="AF161">
            <v>339.7127711</v>
          </cell>
          <cell r="AG161">
            <v>613.13110161999998</v>
          </cell>
          <cell r="AH161">
            <v>53.892357050000001</v>
          </cell>
          <cell r="AI161">
            <v>70.060064165</v>
          </cell>
          <cell r="AJ161" t="str">
            <v>EUR</v>
          </cell>
          <cell r="AK161">
            <v>53.892357050000001</v>
          </cell>
          <cell r="AL161" t="str">
            <v>C80D5S35286</v>
          </cell>
          <cell r="AM161" t="str">
            <v>C80D5 STANDARD ENCLOSED GENSET</v>
          </cell>
        </row>
        <row r="162">
          <cell r="A162" t="str">
            <v>DEC04</v>
          </cell>
          <cell r="B162" t="str">
            <v>CENT</v>
          </cell>
          <cell r="C162" t="str">
            <v>Western Europe</v>
          </cell>
          <cell r="D162" t="str">
            <v>BE</v>
          </cell>
          <cell r="E162" t="str">
            <v>BASE</v>
          </cell>
          <cell r="F162" t="str">
            <v>Cummins Belgium NV/SA</v>
          </cell>
          <cell r="G162" t="str">
            <v>025134</v>
          </cell>
          <cell r="H162" t="str">
            <v>4B</v>
          </cell>
          <cell r="I162">
            <v>1</v>
          </cell>
          <cell r="J162">
            <v>7326.7168998923571</v>
          </cell>
          <cell r="K162">
            <v>6519.9243559850001</v>
          </cell>
          <cell r="L162" t="str">
            <v>21620366</v>
          </cell>
          <cell r="M162">
            <v>2309.17</v>
          </cell>
          <cell r="N162">
            <v>578.62</v>
          </cell>
          <cell r="O162" t="str">
            <v>6015</v>
          </cell>
          <cell r="P162" t="str">
            <v>6015</v>
          </cell>
          <cell r="Q162">
            <v>38261</v>
          </cell>
          <cell r="R162">
            <v>0</v>
          </cell>
          <cell r="S162" t="str">
            <v>4BTA3.9G1          Genset</v>
          </cell>
          <cell r="T162" t="str">
            <v>1011</v>
          </cell>
          <cell r="U162" t="str">
            <v>1221632</v>
          </cell>
          <cell r="V162">
            <v>1</v>
          </cell>
          <cell r="W162" t="str">
            <v>1</v>
          </cell>
          <cell r="X162" t="str">
            <v>650</v>
          </cell>
          <cell r="Y162" t="str">
            <v>Commercial</v>
          </cell>
          <cell r="Z162" t="str">
            <v>Sales - West Europe</v>
          </cell>
          <cell r="AA162" t="str">
            <v>Small</v>
          </cell>
          <cell r="AB162">
            <v>7326.7168998923571</v>
          </cell>
          <cell r="AC162" t="str">
            <v xml:space="preserve">  35286</v>
          </cell>
          <cell r="AD162" t="str">
            <v>0059/CPG</v>
          </cell>
          <cell r="AE162">
            <v>5389.2357050000001</v>
          </cell>
          <cell r="AF162">
            <v>339.7127711</v>
          </cell>
          <cell r="AG162">
            <v>613.13110161999998</v>
          </cell>
          <cell r="AH162">
            <v>53.892357050000001</v>
          </cell>
          <cell r="AI162">
            <v>70.060064165</v>
          </cell>
          <cell r="AJ162" t="str">
            <v>EUR</v>
          </cell>
          <cell r="AK162">
            <v>53.892357050000001</v>
          </cell>
          <cell r="AL162" t="str">
            <v>C80D5S35286</v>
          </cell>
          <cell r="AM162" t="str">
            <v>C80D5 STANDARD ENCLOSED GENSET</v>
          </cell>
        </row>
        <row r="163">
          <cell r="A163" t="str">
            <v>DEC04</v>
          </cell>
          <cell r="B163" t="str">
            <v>CENT</v>
          </cell>
          <cell r="C163" t="str">
            <v>Western Europe</v>
          </cell>
          <cell r="D163" t="str">
            <v>BE</v>
          </cell>
          <cell r="E163" t="str">
            <v>Base</v>
          </cell>
          <cell r="F163" t="str">
            <v>Cummins Belgium NV/SA</v>
          </cell>
          <cell r="G163" t="str">
            <v>003202</v>
          </cell>
          <cell r="I163">
            <v>0</v>
          </cell>
          <cell r="J163">
            <v>-2486.1490850376749</v>
          </cell>
          <cell r="K163">
            <v>0</v>
          </cell>
          <cell r="M163">
            <v>0</v>
          </cell>
          <cell r="N163">
            <v>0</v>
          </cell>
          <cell r="O163" t="str">
            <v>AMIS</v>
          </cell>
          <cell r="P163" t="str">
            <v>AMIS</v>
          </cell>
          <cell r="R163">
            <v>0</v>
          </cell>
          <cell r="S163" t="str">
            <v>misc revenue</v>
          </cell>
          <cell r="T163" t="str">
            <v>1011</v>
          </cell>
          <cell r="U163" t="str">
            <v>1221632</v>
          </cell>
          <cell r="V163">
            <v>1</v>
          </cell>
          <cell r="W163" t="str">
            <v>1</v>
          </cell>
          <cell r="X163" t="str">
            <v>650</v>
          </cell>
          <cell r="Y163" t="str">
            <v>Commercial</v>
          </cell>
          <cell r="Z163" t="str">
            <v>Sales - West Europe</v>
          </cell>
          <cell r="AA163" t="str">
            <v>Large</v>
          </cell>
          <cell r="AB163">
            <v>-2486.1490850376749</v>
          </cell>
          <cell r="AC163" t="str">
            <v xml:space="preserve">  23504</v>
          </cell>
          <cell r="AD163" t="str">
            <v>CREDIT REQUEST</v>
          </cell>
          <cell r="AE163">
            <v>0</v>
          </cell>
          <cell r="AF163">
            <v>0</v>
          </cell>
          <cell r="AG163">
            <v>0</v>
          </cell>
          <cell r="AH163">
            <v>0</v>
          </cell>
          <cell r="AI163">
            <v>0</v>
          </cell>
          <cell r="AJ163" t="str">
            <v>EUR</v>
          </cell>
          <cell r="AK163">
            <v>0</v>
          </cell>
          <cell r="AL163" t="str">
            <v>CO35757</v>
          </cell>
        </row>
        <row r="164">
          <cell r="A164" t="str">
            <v>DEC04</v>
          </cell>
          <cell r="B164" t="str">
            <v>CENT</v>
          </cell>
          <cell r="C164" t="str">
            <v>Western Europe</v>
          </cell>
          <cell r="D164" t="str">
            <v>BE</v>
          </cell>
          <cell r="E164" t="str">
            <v>BASE</v>
          </cell>
          <cell r="F164" t="str">
            <v>Cummins Belgium NV/SA</v>
          </cell>
          <cell r="G164" t="str">
            <v>025331</v>
          </cell>
          <cell r="H164" t="str">
            <v>B3.3</v>
          </cell>
          <cell r="I164">
            <v>1</v>
          </cell>
          <cell r="J164">
            <v>5345.8826695371363</v>
          </cell>
          <cell r="K164">
            <v>4173.6685027967796</v>
          </cell>
          <cell r="L164" t="str">
            <v>68025396</v>
          </cell>
          <cell r="M164">
            <v>1212.6400000000001</v>
          </cell>
          <cell r="N164">
            <v>546</v>
          </cell>
          <cell r="O164" t="str">
            <v>6002</v>
          </cell>
          <cell r="P164" t="str">
            <v>6002</v>
          </cell>
          <cell r="Q164">
            <v>38285</v>
          </cell>
          <cell r="R164">
            <v>0</v>
          </cell>
          <cell r="S164" t="str">
            <v>B3.3G2             Genset</v>
          </cell>
          <cell r="T164" t="str">
            <v>1011</v>
          </cell>
          <cell r="U164" t="str">
            <v>1221632</v>
          </cell>
          <cell r="V164">
            <v>1</v>
          </cell>
          <cell r="W164" t="str">
            <v>1</v>
          </cell>
          <cell r="X164" t="str">
            <v>650</v>
          </cell>
          <cell r="Y164" t="str">
            <v>Commercial</v>
          </cell>
          <cell r="Z164" t="str">
            <v>Sales - West Europe</v>
          </cell>
          <cell r="AA164" t="str">
            <v>Small</v>
          </cell>
          <cell r="AB164">
            <v>5345.8826695371363</v>
          </cell>
          <cell r="AC164" t="str">
            <v xml:space="preserve">  36059</v>
          </cell>
          <cell r="AD164" t="str">
            <v>0056/CPG</v>
          </cell>
          <cell r="AE164">
            <v>3292.4595256600001</v>
          </cell>
          <cell r="AF164">
            <v>291.25262877</v>
          </cell>
          <cell r="AG164">
            <v>481.30518401999996</v>
          </cell>
          <cell r="AH164">
            <v>32.9245952566</v>
          </cell>
          <cell r="AI164">
            <v>42.80197383358</v>
          </cell>
          <cell r="AJ164" t="str">
            <v>EUR</v>
          </cell>
          <cell r="AK164">
            <v>32.9245952566</v>
          </cell>
          <cell r="AL164" t="str">
            <v>C55D5S36059</v>
          </cell>
          <cell r="AM164" t="str">
            <v>C55D5 STANDARD ENCLOSED GENSET</v>
          </cell>
        </row>
        <row r="165">
          <cell r="A165" t="str">
            <v>DEC04</v>
          </cell>
          <cell r="B165" t="str">
            <v>CENT</v>
          </cell>
          <cell r="C165" t="str">
            <v>Africa</v>
          </cell>
          <cell r="D165" t="str">
            <v>AO</v>
          </cell>
          <cell r="E165" t="str">
            <v>BASE</v>
          </cell>
          <cell r="F165" t="str">
            <v>Uniao Comercial De Automoveis</v>
          </cell>
          <cell r="G165" t="str">
            <v>003158</v>
          </cell>
          <cell r="H165" t="str">
            <v>K50</v>
          </cell>
          <cell r="I165">
            <v>-1</v>
          </cell>
          <cell r="J165">
            <v>-139530</v>
          </cell>
          <cell r="K165">
            <v>-72329.056461005006</v>
          </cell>
          <cell r="L165" t="str">
            <v>33156269</v>
          </cell>
          <cell r="M165">
            <v>-49321.2</v>
          </cell>
          <cell r="N165">
            <v>-9587.59</v>
          </cell>
          <cell r="O165" t="str">
            <v>8036</v>
          </cell>
          <cell r="P165" t="str">
            <v>8036</v>
          </cell>
          <cell r="Q165">
            <v>38085</v>
          </cell>
          <cell r="R165">
            <v>0</v>
          </cell>
          <cell r="S165" t="str">
            <v>KTA50GS8 Adv       Genset</v>
          </cell>
          <cell r="T165" t="str">
            <v>1014</v>
          </cell>
          <cell r="U165" t="str">
            <v>1221638</v>
          </cell>
          <cell r="V165">
            <v>1</v>
          </cell>
          <cell r="W165" t="str">
            <v>1</v>
          </cell>
          <cell r="X165" t="str">
            <v>650</v>
          </cell>
          <cell r="Y165" t="str">
            <v>Commercial</v>
          </cell>
          <cell r="Z165" t="str">
            <v>Sales - Africa</v>
          </cell>
          <cell r="AA165" t="str">
            <v>Large</v>
          </cell>
          <cell r="AB165">
            <v>-143908</v>
          </cell>
          <cell r="AC165" t="str">
            <v xml:space="preserve">  23458</v>
          </cell>
          <cell r="AD165" t="str">
            <v>J/N016116, J/N016117</v>
          </cell>
          <cell r="AE165">
            <v>-64774.120485000007</v>
          </cell>
          <cell r="AF165">
            <v>-725.44</v>
          </cell>
          <cell r="AG165">
            <v>-4691.95</v>
          </cell>
          <cell r="AH165">
            <v>-647.74120485000003</v>
          </cell>
          <cell r="AI165">
            <v>-842.06356630499999</v>
          </cell>
          <cell r="AJ165" t="str">
            <v>GBP</v>
          </cell>
          <cell r="AK165">
            <v>-647.74120485000003</v>
          </cell>
          <cell r="AL165" t="str">
            <v>DFLFPN31232</v>
          </cell>
          <cell r="AM165" t="str">
            <v>1200DFLF-5-NP---OPN-NT-QA-G-CG</v>
          </cell>
        </row>
        <row r="166">
          <cell r="A166" t="str">
            <v>DEC04</v>
          </cell>
          <cell r="B166" t="str">
            <v>CENT</v>
          </cell>
          <cell r="C166" t="str">
            <v>Africa</v>
          </cell>
          <cell r="D166" t="str">
            <v>ZA</v>
          </cell>
          <cell r="E166" t="str">
            <v>BASE</v>
          </cell>
          <cell r="F166" t="str">
            <v>CD S&amp;S South Africa</v>
          </cell>
          <cell r="G166" t="str">
            <v>024638</v>
          </cell>
          <cell r="H166" t="str">
            <v>NH</v>
          </cell>
          <cell r="I166">
            <v>1</v>
          </cell>
          <cell r="J166">
            <v>15713.13240043057</v>
          </cell>
          <cell r="K166">
            <v>16186.196651405</v>
          </cell>
          <cell r="L166" t="str">
            <v>25295280</v>
          </cell>
          <cell r="M166">
            <v>7523.99</v>
          </cell>
          <cell r="N166">
            <v>2394.48</v>
          </cell>
          <cell r="O166" t="str">
            <v>7014</v>
          </cell>
          <cell r="P166" t="str">
            <v>7014</v>
          </cell>
          <cell r="Q166">
            <v>38198</v>
          </cell>
          <cell r="R166">
            <v>0</v>
          </cell>
          <cell r="S166" t="str">
            <v>NTA855G4           Genset</v>
          </cell>
          <cell r="T166" t="str">
            <v>1014</v>
          </cell>
          <cell r="U166" t="str">
            <v>1221638</v>
          </cell>
          <cell r="V166">
            <v>1</v>
          </cell>
          <cell r="W166" t="str">
            <v>1</v>
          </cell>
          <cell r="X166" t="str">
            <v>650</v>
          </cell>
          <cell r="Y166" t="str">
            <v>Commercial</v>
          </cell>
          <cell r="Z166" t="str">
            <v>Sales - Africa</v>
          </cell>
          <cell r="AA166" t="str">
            <v>Medium</v>
          </cell>
          <cell r="AB166">
            <v>15713.13240043057</v>
          </cell>
          <cell r="AC166" t="str">
            <v xml:space="preserve">  35714</v>
          </cell>
          <cell r="AD166" t="str">
            <v>J/N17541020</v>
          </cell>
          <cell r="AE166">
            <v>12200.829285</v>
          </cell>
          <cell r="AF166">
            <v>742.81</v>
          </cell>
          <cell r="AG166">
            <v>2839.93</v>
          </cell>
          <cell r="AH166">
            <v>122.00829285</v>
          </cell>
          <cell r="AI166">
            <v>158.610780705</v>
          </cell>
          <cell r="AJ166" t="str">
            <v>USD</v>
          </cell>
          <cell r="AK166">
            <v>122.00829285</v>
          </cell>
          <cell r="AL166" t="str">
            <v>DFCC35714</v>
          </cell>
          <cell r="AM166" t="str">
            <v>280DFCC STANDARD GENSET FAMILY</v>
          </cell>
        </row>
        <row r="167">
          <cell r="A167" t="str">
            <v>DEC04</v>
          </cell>
          <cell r="B167" t="str">
            <v>CENT</v>
          </cell>
          <cell r="C167" t="str">
            <v>Africa</v>
          </cell>
          <cell r="D167" t="str">
            <v>ZA</v>
          </cell>
          <cell r="E167" t="str">
            <v>BASE</v>
          </cell>
          <cell r="F167" t="str">
            <v>CD S&amp;S South Africa</v>
          </cell>
          <cell r="G167" t="str">
            <v>024860</v>
          </cell>
          <cell r="H167" t="str">
            <v>4ISB</v>
          </cell>
          <cell r="I167">
            <v>1</v>
          </cell>
          <cell r="J167">
            <v>6480.0861141011837</v>
          </cell>
          <cell r="K167">
            <v>7051.4997323369998</v>
          </cell>
          <cell r="L167" t="str">
            <v>21612771</v>
          </cell>
          <cell r="M167">
            <v>2469.5300000000002</v>
          </cell>
          <cell r="N167">
            <v>848.97</v>
          </cell>
          <cell r="O167" t="str">
            <v>6041</v>
          </cell>
          <cell r="P167" t="str">
            <v>6041</v>
          </cell>
          <cell r="Q167">
            <v>38195</v>
          </cell>
          <cell r="R167">
            <v>0</v>
          </cell>
          <cell r="S167" t="str">
            <v>4-ISBeG1           Genset</v>
          </cell>
          <cell r="T167" t="str">
            <v>1014</v>
          </cell>
          <cell r="U167" t="str">
            <v>1221638</v>
          </cell>
          <cell r="V167">
            <v>1</v>
          </cell>
          <cell r="W167" t="str">
            <v>1</v>
          </cell>
          <cell r="X167" t="str">
            <v>650</v>
          </cell>
          <cell r="Y167" t="str">
            <v>Commercial</v>
          </cell>
          <cell r="Z167" t="str">
            <v>Sales - Africa</v>
          </cell>
          <cell r="AA167" t="str">
            <v>Small</v>
          </cell>
          <cell r="AB167">
            <v>6480.0861141011837</v>
          </cell>
          <cell r="AC167" t="str">
            <v xml:space="preserve">  35157</v>
          </cell>
          <cell r="AD167" t="str">
            <v>J/N017543</v>
          </cell>
          <cell r="AE167">
            <v>5811.3232889999999</v>
          </cell>
          <cell r="AF167">
            <v>371.96349548000001</v>
          </cell>
          <cell r="AG167">
            <v>676.43927931999997</v>
          </cell>
          <cell r="AH167">
            <v>58.113232889999999</v>
          </cell>
          <cell r="AI167">
            <v>75.547202756999994</v>
          </cell>
          <cell r="AJ167" t="str">
            <v>USD</v>
          </cell>
          <cell r="AK167">
            <v>58.113232889999999</v>
          </cell>
          <cell r="AL167" t="str">
            <v>C110S5D</v>
          </cell>
          <cell r="AM167" t="str">
            <v>C110 D5 STD ENC STOCK SET</v>
          </cell>
        </row>
        <row r="168">
          <cell r="A168" t="str">
            <v>DEC04</v>
          </cell>
          <cell r="B168" t="str">
            <v>CENT</v>
          </cell>
          <cell r="C168" t="str">
            <v>Africa</v>
          </cell>
          <cell r="D168" t="str">
            <v>ZA</v>
          </cell>
          <cell r="E168" t="str">
            <v>BASE</v>
          </cell>
          <cell r="F168" t="str">
            <v>CD S&amp;S South Africa</v>
          </cell>
          <cell r="G168" t="str">
            <v>024882</v>
          </cell>
          <cell r="H168" t="str">
            <v>K50</v>
          </cell>
          <cell r="I168">
            <v>1</v>
          </cell>
          <cell r="J168">
            <v>75096.878363832075</v>
          </cell>
          <cell r="K168">
            <v>72329.056461005006</v>
          </cell>
          <cell r="L168" t="str">
            <v>33156269</v>
          </cell>
          <cell r="M168">
            <v>49321.2</v>
          </cell>
          <cell r="N168">
            <v>9587.59</v>
          </cell>
          <cell r="O168" t="str">
            <v>8036</v>
          </cell>
          <cell r="P168" t="str">
            <v>8036</v>
          </cell>
          <cell r="Q168">
            <v>38085</v>
          </cell>
          <cell r="R168">
            <v>0</v>
          </cell>
          <cell r="S168" t="str">
            <v>KTA50GS8 Adv       Genset</v>
          </cell>
          <cell r="T168" t="str">
            <v>1014</v>
          </cell>
          <cell r="U168" t="str">
            <v>1221638</v>
          </cell>
          <cell r="V168">
            <v>1</v>
          </cell>
          <cell r="W168" t="str">
            <v>1</v>
          </cell>
          <cell r="X168" t="str">
            <v>650</v>
          </cell>
          <cell r="Y168" t="str">
            <v>Commercial</v>
          </cell>
          <cell r="Z168" t="str">
            <v>Sales - Africa</v>
          </cell>
          <cell r="AA168" t="str">
            <v>Large</v>
          </cell>
          <cell r="AB168">
            <v>75096.878363832075</v>
          </cell>
          <cell r="AC168" t="str">
            <v xml:space="preserve">  43391</v>
          </cell>
          <cell r="AD168" t="str">
            <v>J/N016116 &amp; J/N016117</v>
          </cell>
          <cell r="AE168">
            <v>64774.120485000007</v>
          </cell>
          <cell r="AF168">
            <v>725.44</v>
          </cell>
          <cell r="AG168">
            <v>4691.95</v>
          </cell>
          <cell r="AH168">
            <v>647.74120485000003</v>
          </cell>
          <cell r="AI168">
            <v>842.06356630499999</v>
          </cell>
          <cell r="AJ168" t="str">
            <v>USD</v>
          </cell>
          <cell r="AK168">
            <v>647.74120485000003</v>
          </cell>
          <cell r="AL168" t="str">
            <v>DFLFPN31232</v>
          </cell>
          <cell r="AM168" t="str">
            <v>1200DFLF-5-NP---OPN-NT-QA-G-CG</v>
          </cell>
        </row>
        <row r="169">
          <cell r="A169" t="str">
            <v>DEC04</v>
          </cell>
          <cell r="B169" t="str">
            <v>CENT</v>
          </cell>
          <cell r="C169" t="str">
            <v>Africa</v>
          </cell>
          <cell r="D169" t="str">
            <v>ZA</v>
          </cell>
          <cell r="E169" t="str">
            <v>BASE</v>
          </cell>
          <cell r="F169" t="str">
            <v>CD S&amp;S South Africa</v>
          </cell>
          <cell r="G169" t="str">
            <v>025111</v>
          </cell>
          <cell r="H169" t="str">
            <v>QSX15</v>
          </cell>
          <cell r="I169">
            <v>1</v>
          </cell>
          <cell r="J169">
            <v>18030.139935414423</v>
          </cell>
          <cell r="K169">
            <v>23235.315579375241</v>
          </cell>
          <cell r="L169" t="str">
            <v>79070763</v>
          </cell>
          <cell r="M169">
            <v>12000</v>
          </cell>
          <cell r="N169">
            <v>2909</v>
          </cell>
          <cell r="O169" t="str">
            <v>7023</v>
          </cell>
          <cell r="P169" t="str">
            <v>7023</v>
          </cell>
          <cell r="Q169">
            <v>38296</v>
          </cell>
          <cell r="R169">
            <v>0</v>
          </cell>
          <cell r="S169" t="str">
            <v>QSX15G8            Genset</v>
          </cell>
          <cell r="T169" t="str">
            <v>1014</v>
          </cell>
          <cell r="U169" t="str">
            <v>1221638</v>
          </cell>
          <cell r="V169">
            <v>1</v>
          </cell>
          <cell r="W169" t="str">
            <v>1</v>
          </cell>
          <cell r="X169" t="str">
            <v>650</v>
          </cell>
          <cell r="Y169" t="str">
            <v>Commercial</v>
          </cell>
          <cell r="Z169" t="str">
            <v>Sales - Africa</v>
          </cell>
          <cell r="AA169" t="str">
            <v>Large</v>
          </cell>
          <cell r="AB169">
            <v>18030.139935414423</v>
          </cell>
          <cell r="AC169" t="str">
            <v xml:space="preserve">  42790</v>
          </cell>
          <cell r="AD169" t="str">
            <v>J/N 017168</v>
          </cell>
          <cell r="AE169">
            <v>20866.906982280001</v>
          </cell>
          <cell r="AF169">
            <v>383.29733333999997</v>
          </cell>
          <cell r="AG169">
            <v>1296.5033333399999</v>
          </cell>
          <cell r="AH169">
            <v>208.6690698228</v>
          </cell>
          <cell r="AI169">
            <v>271.26979076964</v>
          </cell>
          <cell r="AJ169" t="str">
            <v>USD</v>
          </cell>
          <cell r="AK169">
            <v>208.6690698228</v>
          </cell>
          <cell r="AL169" t="str">
            <v>C550D5O42790</v>
          </cell>
          <cell r="AM169" t="str">
            <v>C550D5 STANDARD GENSET FAMILY</v>
          </cell>
        </row>
        <row r="170">
          <cell r="A170" t="str">
            <v>DEC04</v>
          </cell>
          <cell r="B170" t="str">
            <v>CENT</v>
          </cell>
          <cell r="C170" t="str">
            <v>Africa</v>
          </cell>
          <cell r="D170" t="str">
            <v>ZA</v>
          </cell>
          <cell r="E170" t="str">
            <v>BASE</v>
          </cell>
          <cell r="F170" t="str">
            <v>CD S&amp;S South Africa</v>
          </cell>
          <cell r="G170" t="str">
            <v>025323</v>
          </cell>
          <cell r="I170">
            <v>1</v>
          </cell>
          <cell r="J170">
            <v>393.97201291711514</v>
          </cell>
          <cell r="K170">
            <v>287.48394131999999</v>
          </cell>
          <cell r="M170">
            <v>0</v>
          </cell>
          <cell r="N170">
            <v>0</v>
          </cell>
          <cell r="O170" t="str">
            <v>5070</v>
          </cell>
          <cell r="P170" t="str">
            <v>5070</v>
          </cell>
          <cell r="R170">
            <v>0</v>
          </cell>
          <cell r="S170" t="str">
            <v>ATS         Power Systems</v>
          </cell>
          <cell r="T170" t="str">
            <v>1014</v>
          </cell>
          <cell r="U170" t="str">
            <v>1221638</v>
          </cell>
          <cell r="V170">
            <v>1</v>
          </cell>
          <cell r="W170" t="str">
            <v>1</v>
          </cell>
          <cell r="X170" t="str">
            <v>650</v>
          </cell>
          <cell r="Y170" t="str">
            <v>Commercial</v>
          </cell>
          <cell r="Z170" t="str">
            <v>Sales - Africa</v>
          </cell>
          <cell r="AA170" t="str">
            <v>Small</v>
          </cell>
          <cell r="AB170">
            <v>393.97201291711514</v>
          </cell>
          <cell r="AC170" t="str">
            <v xml:space="preserve">  36926</v>
          </cell>
          <cell r="AD170" t="str">
            <v>J/N017167</v>
          </cell>
          <cell r="AE170">
            <v>278.30003999999997</v>
          </cell>
          <cell r="AF170">
            <v>0</v>
          </cell>
          <cell r="AG170">
            <v>0</v>
          </cell>
          <cell r="AH170">
            <v>2.7830004000000002</v>
          </cell>
          <cell r="AI170">
            <v>3.6179005200000001</v>
          </cell>
          <cell r="AJ170" t="str">
            <v>USD</v>
          </cell>
          <cell r="AK170">
            <v>2.7830004000000002</v>
          </cell>
          <cell r="AL170" t="str">
            <v>0319-5197-15</v>
          </cell>
          <cell r="AM170" t="str">
            <v>TRANSFER SWITCH 400V 32A</v>
          </cell>
        </row>
        <row r="171">
          <cell r="A171" t="str">
            <v>DEC04</v>
          </cell>
          <cell r="B171" t="str">
            <v>CENT</v>
          </cell>
          <cell r="C171" t="str">
            <v>Africa</v>
          </cell>
          <cell r="D171" t="str">
            <v>ZA</v>
          </cell>
          <cell r="E171" t="str">
            <v>BASE</v>
          </cell>
          <cell r="F171" t="str">
            <v>CD S&amp;S South Africa</v>
          </cell>
          <cell r="G171" t="str">
            <v>025327</v>
          </cell>
          <cell r="I171">
            <v>1</v>
          </cell>
          <cell r="J171">
            <v>393.97201291711514</v>
          </cell>
          <cell r="K171">
            <v>287.48394131999999</v>
          </cell>
          <cell r="M171">
            <v>0</v>
          </cell>
          <cell r="N171">
            <v>0</v>
          </cell>
          <cell r="O171" t="str">
            <v>5070</v>
          </cell>
          <cell r="P171" t="str">
            <v>5070</v>
          </cell>
          <cell r="R171">
            <v>0</v>
          </cell>
          <cell r="S171" t="str">
            <v>ATS         Power Systems</v>
          </cell>
          <cell r="T171" t="str">
            <v>1014</v>
          </cell>
          <cell r="U171" t="str">
            <v>1221638</v>
          </cell>
          <cell r="V171">
            <v>1</v>
          </cell>
          <cell r="W171" t="str">
            <v>1</v>
          </cell>
          <cell r="X171" t="str">
            <v>650</v>
          </cell>
          <cell r="Y171" t="str">
            <v>Commercial</v>
          </cell>
          <cell r="Z171" t="str">
            <v>Sales - Africa</v>
          </cell>
          <cell r="AA171" t="str">
            <v>Small</v>
          </cell>
          <cell r="AB171">
            <v>393.97201291711514</v>
          </cell>
          <cell r="AC171" t="str">
            <v xml:space="preserve">  36931</v>
          </cell>
          <cell r="AD171" t="str">
            <v>J/N017167</v>
          </cell>
          <cell r="AE171">
            <v>278.30003999999997</v>
          </cell>
          <cell r="AF171">
            <v>0</v>
          </cell>
          <cell r="AG171">
            <v>0</v>
          </cell>
          <cell r="AH171">
            <v>2.7830004000000002</v>
          </cell>
          <cell r="AI171">
            <v>3.6179005200000001</v>
          </cell>
          <cell r="AJ171" t="str">
            <v>USD</v>
          </cell>
          <cell r="AK171">
            <v>2.7830004000000002</v>
          </cell>
          <cell r="AL171" t="str">
            <v>0319-5197-15</v>
          </cell>
          <cell r="AM171" t="str">
            <v>TRANSFER SWITCH 400V 32A</v>
          </cell>
        </row>
        <row r="172">
          <cell r="A172" t="str">
            <v>DEC04</v>
          </cell>
          <cell r="B172" t="str">
            <v>CENT</v>
          </cell>
          <cell r="C172" t="str">
            <v>Africa</v>
          </cell>
          <cell r="D172" t="str">
            <v>ZA</v>
          </cell>
          <cell r="E172" t="str">
            <v>BASE</v>
          </cell>
          <cell r="F172" t="str">
            <v>CD S&amp;S South Africa</v>
          </cell>
          <cell r="G172" t="str">
            <v>025326</v>
          </cell>
          <cell r="I172">
            <v>1</v>
          </cell>
          <cell r="J172">
            <v>393.97201291711514</v>
          </cell>
          <cell r="K172">
            <v>287.48394131999999</v>
          </cell>
          <cell r="M172">
            <v>0</v>
          </cell>
          <cell r="N172">
            <v>0</v>
          </cell>
          <cell r="O172" t="str">
            <v>5070</v>
          </cell>
          <cell r="P172" t="str">
            <v>5070</v>
          </cell>
          <cell r="R172">
            <v>0</v>
          </cell>
          <cell r="S172" t="str">
            <v>ATS         Power Systems</v>
          </cell>
          <cell r="T172" t="str">
            <v>1014</v>
          </cell>
          <cell r="U172" t="str">
            <v>1221638</v>
          </cell>
          <cell r="V172">
            <v>1</v>
          </cell>
          <cell r="W172" t="str">
            <v>1</v>
          </cell>
          <cell r="X172" t="str">
            <v>650</v>
          </cell>
          <cell r="Y172" t="str">
            <v>Commercial</v>
          </cell>
          <cell r="Z172" t="str">
            <v>Sales - Africa</v>
          </cell>
          <cell r="AA172" t="str">
            <v>Small</v>
          </cell>
          <cell r="AB172">
            <v>393.97201291711514</v>
          </cell>
          <cell r="AC172" t="str">
            <v xml:space="preserve">  36930</v>
          </cell>
          <cell r="AD172" t="str">
            <v>J/N017167</v>
          </cell>
          <cell r="AE172">
            <v>278.30003999999997</v>
          </cell>
          <cell r="AF172">
            <v>0</v>
          </cell>
          <cell r="AG172">
            <v>0</v>
          </cell>
          <cell r="AH172">
            <v>2.7830004000000002</v>
          </cell>
          <cell r="AI172">
            <v>3.6179005200000001</v>
          </cell>
          <cell r="AJ172" t="str">
            <v>USD</v>
          </cell>
          <cell r="AK172">
            <v>2.7830004000000002</v>
          </cell>
          <cell r="AL172" t="str">
            <v>0319-5197-15</v>
          </cell>
          <cell r="AM172" t="str">
            <v>TRANSFER SWITCH 400V 32A</v>
          </cell>
        </row>
        <row r="173">
          <cell r="A173" t="str">
            <v>DEC04</v>
          </cell>
          <cell r="B173" t="str">
            <v>CENT</v>
          </cell>
          <cell r="C173" t="str">
            <v>Africa</v>
          </cell>
          <cell r="D173" t="str">
            <v>ZA</v>
          </cell>
          <cell r="E173" t="str">
            <v>BASE</v>
          </cell>
          <cell r="F173" t="str">
            <v>CD S&amp;S South Africa</v>
          </cell>
          <cell r="G173" t="str">
            <v>025326</v>
          </cell>
          <cell r="H173" t="str">
            <v>B3.3</v>
          </cell>
          <cell r="I173">
            <v>1</v>
          </cell>
          <cell r="J173">
            <v>3481.1625403659846</v>
          </cell>
          <cell r="K173">
            <v>3554.8271269741399</v>
          </cell>
          <cell r="L173" t="str">
            <v>68025389</v>
          </cell>
          <cell r="M173">
            <v>943.1</v>
          </cell>
          <cell r="N173">
            <v>340</v>
          </cell>
          <cell r="O173" t="str">
            <v>6001</v>
          </cell>
          <cell r="P173" t="str">
            <v>6001</v>
          </cell>
          <cell r="Q173">
            <v>38285</v>
          </cell>
          <cell r="R173">
            <v>0</v>
          </cell>
          <cell r="S173" t="str">
            <v>B3.3G1             Genset</v>
          </cell>
          <cell r="T173" t="str">
            <v>1014</v>
          </cell>
          <cell r="U173" t="str">
            <v>1221638</v>
          </cell>
          <cell r="V173">
            <v>1</v>
          </cell>
          <cell r="W173" t="str">
            <v>1</v>
          </cell>
          <cell r="X173" t="str">
            <v>650</v>
          </cell>
          <cell r="Y173" t="str">
            <v>Commercial</v>
          </cell>
          <cell r="Z173" t="str">
            <v>Sales - Africa</v>
          </cell>
          <cell r="AA173" t="str">
            <v>Small</v>
          </cell>
          <cell r="AB173">
            <v>3481.1625403659846</v>
          </cell>
          <cell r="AC173" t="str">
            <v xml:space="preserve">  36930</v>
          </cell>
          <cell r="AD173" t="str">
            <v>J/N017167</v>
          </cell>
          <cell r="AE173">
            <v>2715.1687455800002</v>
          </cell>
          <cell r="AF173">
            <v>284.25262877</v>
          </cell>
          <cell r="AG173">
            <v>465.80518401999996</v>
          </cell>
          <cell r="AH173">
            <v>27.151687455800001</v>
          </cell>
          <cell r="AI173">
            <v>35.297193692539999</v>
          </cell>
          <cell r="AJ173" t="str">
            <v>USD</v>
          </cell>
          <cell r="AK173">
            <v>27.151687455800001</v>
          </cell>
          <cell r="AL173" t="str">
            <v>C22-S5D</v>
          </cell>
          <cell r="AM173" t="str">
            <v>C22 D5 STD ENCLOSED STOCK SET</v>
          </cell>
        </row>
        <row r="174">
          <cell r="A174" t="str">
            <v>DEC04</v>
          </cell>
          <cell r="B174" t="str">
            <v>CENT</v>
          </cell>
          <cell r="C174" t="str">
            <v>Africa</v>
          </cell>
          <cell r="D174" t="str">
            <v>ZA</v>
          </cell>
          <cell r="E174" t="str">
            <v>BASE</v>
          </cell>
          <cell r="F174" t="str">
            <v>CD S&amp;S South Africa</v>
          </cell>
          <cell r="G174" t="str">
            <v>025325</v>
          </cell>
          <cell r="I174">
            <v>1</v>
          </cell>
          <cell r="J174">
            <v>393.97201291711514</v>
          </cell>
          <cell r="K174">
            <v>287.48394131999999</v>
          </cell>
          <cell r="M174">
            <v>0</v>
          </cell>
          <cell r="N174">
            <v>0</v>
          </cell>
          <cell r="O174" t="str">
            <v>5070</v>
          </cell>
          <cell r="P174" t="str">
            <v>5070</v>
          </cell>
          <cell r="R174">
            <v>0</v>
          </cell>
          <cell r="S174" t="str">
            <v>ATS         Power Systems</v>
          </cell>
          <cell r="T174" t="str">
            <v>1014</v>
          </cell>
          <cell r="U174" t="str">
            <v>1221638</v>
          </cell>
          <cell r="V174">
            <v>1</v>
          </cell>
          <cell r="W174" t="str">
            <v>1</v>
          </cell>
          <cell r="X174" t="str">
            <v>650</v>
          </cell>
          <cell r="Y174" t="str">
            <v>Commercial</v>
          </cell>
          <cell r="Z174" t="str">
            <v>Sales - Africa</v>
          </cell>
          <cell r="AA174" t="str">
            <v>Small</v>
          </cell>
          <cell r="AB174">
            <v>393.97201291711514</v>
          </cell>
          <cell r="AC174" t="str">
            <v xml:space="preserve">  36929</v>
          </cell>
          <cell r="AD174" t="str">
            <v>J/N017167</v>
          </cell>
          <cell r="AE174">
            <v>278.30003999999997</v>
          </cell>
          <cell r="AF174">
            <v>0</v>
          </cell>
          <cell r="AG174">
            <v>0</v>
          </cell>
          <cell r="AH174">
            <v>2.7830004000000002</v>
          </cell>
          <cell r="AI174">
            <v>3.6179005200000001</v>
          </cell>
          <cell r="AJ174" t="str">
            <v>USD</v>
          </cell>
          <cell r="AK174">
            <v>2.7830004000000002</v>
          </cell>
          <cell r="AL174" t="str">
            <v>0319-5197-15</v>
          </cell>
          <cell r="AM174" t="str">
            <v>TRANSFER SWITCH 400V 32A</v>
          </cell>
        </row>
        <row r="175">
          <cell r="A175" t="str">
            <v>DEC04</v>
          </cell>
          <cell r="B175" t="str">
            <v>CENT</v>
          </cell>
          <cell r="C175" t="str">
            <v>Africa</v>
          </cell>
          <cell r="D175" t="str">
            <v>ZA</v>
          </cell>
          <cell r="E175" t="str">
            <v>BASE</v>
          </cell>
          <cell r="F175" t="str">
            <v>CD S&amp;S South Africa</v>
          </cell>
          <cell r="G175" t="str">
            <v>025325</v>
          </cell>
          <cell r="H175" t="str">
            <v>B3.3</v>
          </cell>
          <cell r="I175">
            <v>1</v>
          </cell>
          <cell r="J175">
            <v>3481.1625403659846</v>
          </cell>
          <cell r="K175">
            <v>3554.8271269741399</v>
          </cell>
          <cell r="L175" t="str">
            <v>68025391</v>
          </cell>
          <cell r="M175">
            <v>943.1</v>
          </cell>
          <cell r="N175">
            <v>340</v>
          </cell>
          <cell r="O175" t="str">
            <v>6001</v>
          </cell>
          <cell r="P175" t="str">
            <v>6001</v>
          </cell>
          <cell r="Q175">
            <v>38285</v>
          </cell>
          <cell r="R175">
            <v>0</v>
          </cell>
          <cell r="S175" t="str">
            <v>B3.3G1             Genset</v>
          </cell>
          <cell r="T175" t="str">
            <v>1014</v>
          </cell>
          <cell r="U175" t="str">
            <v>1221638</v>
          </cell>
          <cell r="V175">
            <v>1</v>
          </cell>
          <cell r="W175" t="str">
            <v>1</v>
          </cell>
          <cell r="X175" t="str">
            <v>650</v>
          </cell>
          <cell r="Y175" t="str">
            <v>Commercial</v>
          </cell>
          <cell r="Z175" t="str">
            <v>Sales - Africa</v>
          </cell>
          <cell r="AA175" t="str">
            <v>Small</v>
          </cell>
          <cell r="AB175">
            <v>3481.1625403659846</v>
          </cell>
          <cell r="AC175" t="str">
            <v xml:space="preserve">  36929</v>
          </cell>
          <cell r="AD175" t="str">
            <v>J/N017167</v>
          </cell>
          <cell r="AE175">
            <v>2715.1687455800002</v>
          </cell>
          <cell r="AF175">
            <v>284.25262877</v>
          </cell>
          <cell r="AG175">
            <v>465.80518401999996</v>
          </cell>
          <cell r="AH175">
            <v>27.151687455800001</v>
          </cell>
          <cell r="AI175">
            <v>35.297193692539999</v>
          </cell>
          <cell r="AJ175" t="str">
            <v>USD</v>
          </cell>
          <cell r="AK175">
            <v>27.151687455800001</v>
          </cell>
          <cell r="AL175" t="str">
            <v>C22-S5D</v>
          </cell>
          <cell r="AM175" t="str">
            <v>C22 D5 STD ENCLOSED STOCK SET</v>
          </cell>
        </row>
        <row r="176">
          <cell r="A176" t="str">
            <v>DEC04</v>
          </cell>
          <cell r="B176" t="str">
            <v>CENT</v>
          </cell>
          <cell r="C176" t="str">
            <v>Africa</v>
          </cell>
          <cell r="D176" t="str">
            <v>ZA</v>
          </cell>
          <cell r="E176" t="str">
            <v>BASE</v>
          </cell>
          <cell r="F176" t="str">
            <v>CD S&amp;S South Africa</v>
          </cell>
          <cell r="G176" t="str">
            <v>025324</v>
          </cell>
          <cell r="H176" t="str">
            <v>B3.3</v>
          </cell>
          <cell r="I176">
            <v>1</v>
          </cell>
          <cell r="J176">
            <v>3481.1625403659846</v>
          </cell>
          <cell r="K176">
            <v>3554.8271269741399</v>
          </cell>
          <cell r="L176" t="str">
            <v>68024880</v>
          </cell>
          <cell r="M176">
            <v>943.1</v>
          </cell>
          <cell r="N176">
            <v>340</v>
          </cell>
          <cell r="O176" t="str">
            <v>6001</v>
          </cell>
          <cell r="P176" t="str">
            <v>6001</v>
          </cell>
          <cell r="Q176">
            <v>38278</v>
          </cell>
          <cell r="R176">
            <v>0</v>
          </cell>
          <cell r="S176" t="str">
            <v>B3.3G1             Genset</v>
          </cell>
          <cell r="T176" t="str">
            <v>1014</v>
          </cell>
          <cell r="U176" t="str">
            <v>1221638</v>
          </cell>
          <cell r="V176">
            <v>1</v>
          </cell>
          <cell r="W176" t="str">
            <v>1</v>
          </cell>
          <cell r="X176" t="str">
            <v>650</v>
          </cell>
          <cell r="Y176" t="str">
            <v>Commercial</v>
          </cell>
          <cell r="Z176" t="str">
            <v>Sales - Africa</v>
          </cell>
          <cell r="AA176" t="str">
            <v>Small</v>
          </cell>
          <cell r="AB176">
            <v>3481.1625403659846</v>
          </cell>
          <cell r="AC176" t="str">
            <v xml:space="preserve">  36928</v>
          </cell>
          <cell r="AD176" t="str">
            <v>J/N017167</v>
          </cell>
          <cell r="AE176">
            <v>2715.1687455800002</v>
          </cell>
          <cell r="AF176">
            <v>284.25262877</v>
          </cell>
          <cell r="AG176">
            <v>465.80518401999996</v>
          </cell>
          <cell r="AH176">
            <v>27.151687455800001</v>
          </cell>
          <cell r="AI176">
            <v>35.297193692539999</v>
          </cell>
          <cell r="AJ176" t="str">
            <v>USD</v>
          </cell>
          <cell r="AK176">
            <v>27.151687455800001</v>
          </cell>
          <cell r="AL176" t="str">
            <v>C22-S5D</v>
          </cell>
          <cell r="AM176" t="str">
            <v>C22 D5 STD ENCLOSED STOCK SET</v>
          </cell>
        </row>
        <row r="177">
          <cell r="A177" t="str">
            <v>DEC04</v>
          </cell>
          <cell r="B177" t="str">
            <v>CENT</v>
          </cell>
          <cell r="C177" t="str">
            <v>Africa</v>
          </cell>
          <cell r="D177" t="str">
            <v>ZA</v>
          </cell>
          <cell r="E177" t="str">
            <v>BASE</v>
          </cell>
          <cell r="F177" t="str">
            <v>CD S&amp;S South Africa</v>
          </cell>
          <cell r="G177" t="str">
            <v>025324</v>
          </cell>
          <cell r="I177">
            <v>1</v>
          </cell>
          <cell r="J177">
            <v>393.97201291711514</v>
          </cell>
          <cell r="K177">
            <v>287.48394131999999</v>
          </cell>
          <cell r="M177">
            <v>0</v>
          </cell>
          <cell r="N177">
            <v>0</v>
          </cell>
          <cell r="O177" t="str">
            <v>5070</v>
          </cell>
          <cell r="P177" t="str">
            <v>5070</v>
          </cell>
          <cell r="R177">
            <v>0</v>
          </cell>
          <cell r="S177" t="str">
            <v>ATS         Power Systems</v>
          </cell>
          <cell r="T177" t="str">
            <v>1014</v>
          </cell>
          <cell r="U177" t="str">
            <v>1221638</v>
          </cell>
          <cell r="V177">
            <v>1</v>
          </cell>
          <cell r="W177" t="str">
            <v>1</v>
          </cell>
          <cell r="X177" t="str">
            <v>650</v>
          </cell>
          <cell r="Y177" t="str">
            <v>Commercial</v>
          </cell>
          <cell r="Z177" t="str">
            <v>Sales - Africa</v>
          </cell>
          <cell r="AA177" t="str">
            <v>Small</v>
          </cell>
          <cell r="AB177">
            <v>393.97201291711514</v>
          </cell>
          <cell r="AC177" t="str">
            <v xml:space="preserve">  36928</v>
          </cell>
          <cell r="AD177" t="str">
            <v>J/N017167</v>
          </cell>
          <cell r="AE177">
            <v>278.30003999999997</v>
          </cell>
          <cell r="AF177">
            <v>0</v>
          </cell>
          <cell r="AG177">
            <v>0</v>
          </cell>
          <cell r="AH177">
            <v>2.7830004000000002</v>
          </cell>
          <cell r="AI177">
            <v>3.6179005200000001</v>
          </cell>
          <cell r="AJ177" t="str">
            <v>USD</v>
          </cell>
          <cell r="AK177">
            <v>2.7830004000000002</v>
          </cell>
          <cell r="AL177" t="str">
            <v>0319-5197-15</v>
          </cell>
          <cell r="AM177" t="str">
            <v>TRANSFER SWITCH 400V 32A</v>
          </cell>
        </row>
        <row r="178">
          <cell r="A178" t="str">
            <v>DEC04</v>
          </cell>
          <cell r="B178" t="str">
            <v>CENT</v>
          </cell>
          <cell r="C178" t="str">
            <v>Africa</v>
          </cell>
          <cell r="D178" t="str">
            <v>ZA</v>
          </cell>
          <cell r="E178" t="str">
            <v>BASE</v>
          </cell>
          <cell r="F178" t="str">
            <v>CD S&amp;S South Africa</v>
          </cell>
          <cell r="G178" t="str">
            <v>025327</v>
          </cell>
          <cell r="H178" t="str">
            <v>B3.3</v>
          </cell>
          <cell r="I178">
            <v>1</v>
          </cell>
          <cell r="J178">
            <v>3481.1625403659846</v>
          </cell>
          <cell r="K178">
            <v>3554.8271269741399</v>
          </cell>
          <cell r="L178" t="str">
            <v>68024859</v>
          </cell>
          <cell r="M178">
            <v>943.1</v>
          </cell>
          <cell r="N178">
            <v>340</v>
          </cell>
          <cell r="O178" t="str">
            <v>6001</v>
          </cell>
          <cell r="P178" t="str">
            <v>6001</v>
          </cell>
          <cell r="Q178">
            <v>38278</v>
          </cell>
          <cell r="R178">
            <v>0</v>
          </cell>
          <cell r="S178" t="str">
            <v>B3.3G1             Genset</v>
          </cell>
          <cell r="T178" t="str">
            <v>1014</v>
          </cell>
          <cell r="U178" t="str">
            <v>1221638</v>
          </cell>
          <cell r="V178">
            <v>1</v>
          </cell>
          <cell r="W178" t="str">
            <v>1</v>
          </cell>
          <cell r="X178" t="str">
            <v>650</v>
          </cell>
          <cell r="Y178" t="str">
            <v>Commercial</v>
          </cell>
          <cell r="Z178" t="str">
            <v>Sales - Africa</v>
          </cell>
          <cell r="AA178" t="str">
            <v>Small</v>
          </cell>
          <cell r="AB178">
            <v>3481.1625403659846</v>
          </cell>
          <cell r="AC178" t="str">
            <v xml:space="preserve">  36931</v>
          </cell>
          <cell r="AD178" t="str">
            <v>J/N017167</v>
          </cell>
          <cell r="AE178">
            <v>2715.1687455800002</v>
          </cell>
          <cell r="AF178">
            <v>284.25262877</v>
          </cell>
          <cell r="AG178">
            <v>465.80518401999996</v>
          </cell>
          <cell r="AH178">
            <v>27.151687455800001</v>
          </cell>
          <cell r="AI178">
            <v>35.297193692539999</v>
          </cell>
          <cell r="AJ178" t="str">
            <v>USD</v>
          </cell>
          <cell r="AK178">
            <v>27.151687455800001</v>
          </cell>
          <cell r="AL178" t="str">
            <v>C22-S5D</v>
          </cell>
          <cell r="AM178" t="str">
            <v>C22 D5 STD ENCLOSED STOCK SET</v>
          </cell>
        </row>
        <row r="179">
          <cell r="A179" t="str">
            <v>DEC04</v>
          </cell>
          <cell r="B179" t="str">
            <v>CENT</v>
          </cell>
          <cell r="C179" t="str">
            <v>Africa</v>
          </cell>
          <cell r="D179" t="str">
            <v>ZA</v>
          </cell>
          <cell r="E179" t="str">
            <v>BASE</v>
          </cell>
          <cell r="F179" t="str">
            <v>CD S&amp;S South Africa</v>
          </cell>
          <cell r="G179" t="str">
            <v>025323</v>
          </cell>
          <cell r="H179" t="str">
            <v>B3.3</v>
          </cell>
          <cell r="I179">
            <v>1</v>
          </cell>
          <cell r="J179">
            <v>3481.1625403659846</v>
          </cell>
          <cell r="K179">
            <v>3554.8271269741399</v>
          </cell>
          <cell r="L179" t="str">
            <v>68024887</v>
          </cell>
          <cell r="M179">
            <v>943.1</v>
          </cell>
          <cell r="N179">
            <v>340</v>
          </cell>
          <cell r="O179" t="str">
            <v>6001</v>
          </cell>
          <cell r="P179" t="str">
            <v>6001</v>
          </cell>
          <cell r="Q179">
            <v>38278</v>
          </cell>
          <cell r="R179">
            <v>0</v>
          </cell>
          <cell r="S179" t="str">
            <v>B3.3G1             Genset</v>
          </cell>
          <cell r="T179" t="str">
            <v>1014</v>
          </cell>
          <cell r="U179" t="str">
            <v>1221638</v>
          </cell>
          <cell r="V179">
            <v>1</v>
          </cell>
          <cell r="W179" t="str">
            <v>1</v>
          </cell>
          <cell r="X179" t="str">
            <v>650</v>
          </cell>
          <cell r="Y179" t="str">
            <v>Commercial</v>
          </cell>
          <cell r="Z179" t="str">
            <v>Sales - Africa</v>
          </cell>
          <cell r="AA179" t="str">
            <v>Small</v>
          </cell>
          <cell r="AB179">
            <v>3481.1625403659846</v>
          </cell>
          <cell r="AC179" t="str">
            <v xml:space="preserve">  36926</v>
          </cell>
          <cell r="AD179" t="str">
            <v>J/N017167</v>
          </cell>
          <cell r="AE179">
            <v>2715.1687455800002</v>
          </cell>
          <cell r="AF179">
            <v>284.25262877</v>
          </cell>
          <cell r="AG179">
            <v>465.80518401999996</v>
          </cell>
          <cell r="AH179">
            <v>27.151687455800001</v>
          </cell>
          <cell r="AI179">
            <v>35.297193692539999</v>
          </cell>
          <cell r="AJ179" t="str">
            <v>USD</v>
          </cell>
          <cell r="AK179">
            <v>27.151687455800001</v>
          </cell>
          <cell r="AL179" t="str">
            <v>C22-S5D</v>
          </cell>
          <cell r="AM179" t="str">
            <v>C22 D5 STD ENCLOSED STOCK SET</v>
          </cell>
        </row>
        <row r="180">
          <cell r="A180" t="str">
            <v>DEC04</v>
          </cell>
          <cell r="B180" t="str">
            <v>CENT</v>
          </cell>
          <cell r="C180" t="str">
            <v>Africa</v>
          </cell>
          <cell r="D180" t="str">
            <v>ZA</v>
          </cell>
          <cell r="E180" t="str">
            <v>BASE</v>
          </cell>
          <cell r="F180" t="str">
            <v>CD S&amp;S South Africa</v>
          </cell>
          <cell r="G180" t="str">
            <v>025328</v>
          </cell>
          <cell r="I180">
            <v>1</v>
          </cell>
          <cell r="J180">
            <v>393.97201291711514</v>
          </cell>
          <cell r="K180">
            <v>287.48394131999999</v>
          </cell>
          <cell r="M180">
            <v>0</v>
          </cell>
          <cell r="N180">
            <v>0</v>
          </cell>
          <cell r="O180" t="str">
            <v>5070</v>
          </cell>
          <cell r="P180" t="str">
            <v>5070</v>
          </cell>
          <cell r="R180">
            <v>0</v>
          </cell>
          <cell r="S180" t="str">
            <v>ATS         Power Systems</v>
          </cell>
          <cell r="T180" t="str">
            <v>1014</v>
          </cell>
          <cell r="U180" t="str">
            <v>1221638</v>
          </cell>
          <cell r="V180">
            <v>1</v>
          </cell>
          <cell r="W180" t="str">
            <v>1</v>
          </cell>
          <cell r="X180" t="str">
            <v>650</v>
          </cell>
          <cell r="Y180" t="str">
            <v>Commercial</v>
          </cell>
          <cell r="Z180" t="str">
            <v>Sales - Africa</v>
          </cell>
          <cell r="AA180" t="str">
            <v>Small</v>
          </cell>
          <cell r="AB180">
            <v>393.97201291711514</v>
          </cell>
          <cell r="AC180" t="str">
            <v xml:space="preserve">  36932</v>
          </cell>
          <cell r="AD180" t="str">
            <v>J/N017167</v>
          </cell>
          <cell r="AE180">
            <v>278.30003999999997</v>
          </cell>
          <cell r="AF180">
            <v>0</v>
          </cell>
          <cell r="AG180">
            <v>0</v>
          </cell>
          <cell r="AH180">
            <v>2.7830004000000002</v>
          </cell>
          <cell r="AI180">
            <v>3.6179005200000001</v>
          </cell>
          <cell r="AJ180" t="str">
            <v>USD</v>
          </cell>
          <cell r="AK180">
            <v>2.7830004000000002</v>
          </cell>
          <cell r="AL180" t="str">
            <v>0319-5197-15</v>
          </cell>
          <cell r="AM180" t="str">
            <v>TRANSFER SWITCH 400V 32A</v>
          </cell>
        </row>
        <row r="181">
          <cell r="A181" t="str">
            <v>DEC04</v>
          </cell>
          <cell r="B181" t="str">
            <v>CENT</v>
          </cell>
          <cell r="C181" t="str">
            <v>Africa</v>
          </cell>
          <cell r="D181" t="str">
            <v>ZA</v>
          </cell>
          <cell r="E181" t="str">
            <v>BASE</v>
          </cell>
          <cell r="F181" t="str">
            <v>CD S&amp;S South Africa</v>
          </cell>
          <cell r="G181" t="str">
            <v>025322</v>
          </cell>
          <cell r="I181">
            <v>1</v>
          </cell>
          <cell r="J181">
            <v>393.97201291711514</v>
          </cell>
          <cell r="K181">
            <v>287.48394131999999</v>
          </cell>
          <cell r="M181">
            <v>0</v>
          </cell>
          <cell r="N181">
            <v>0</v>
          </cell>
          <cell r="O181" t="str">
            <v>5070</v>
          </cell>
          <cell r="P181" t="str">
            <v>5070</v>
          </cell>
          <cell r="R181">
            <v>0</v>
          </cell>
          <cell r="S181" t="str">
            <v>ATS         Power Systems</v>
          </cell>
          <cell r="T181" t="str">
            <v>1014</v>
          </cell>
          <cell r="U181" t="str">
            <v>1221638</v>
          </cell>
          <cell r="V181">
            <v>1</v>
          </cell>
          <cell r="W181" t="str">
            <v>1</v>
          </cell>
          <cell r="X181" t="str">
            <v>650</v>
          </cell>
          <cell r="Y181" t="str">
            <v>Commercial</v>
          </cell>
          <cell r="Z181" t="str">
            <v>Sales - Africa</v>
          </cell>
          <cell r="AA181" t="str">
            <v>Small</v>
          </cell>
          <cell r="AB181">
            <v>393.97201291711514</v>
          </cell>
          <cell r="AC181" t="str">
            <v xml:space="preserve">  36917</v>
          </cell>
          <cell r="AD181" t="str">
            <v>J/N017167</v>
          </cell>
          <cell r="AE181">
            <v>278.30003999999997</v>
          </cell>
          <cell r="AF181">
            <v>0</v>
          </cell>
          <cell r="AG181">
            <v>0</v>
          </cell>
          <cell r="AH181">
            <v>2.7830004000000002</v>
          </cell>
          <cell r="AI181">
            <v>3.6179005200000001</v>
          </cell>
          <cell r="AJ181" t="str">
            <v>USD</v>
          </cell>
          <cell r="AK181">
            <v>2.7830004000000002</v>
          </cell>
          <cell r="AL181" t="str">
            <v>0319-5197-15</v>
          </cell>
          <cell r="AM181" t="str">
            <v>TRANSFER SWITCH 400V 32A</v>
          </cell>
        </row>
        <row r="182">
          <cell r="A182" t="str">
            <v>DEC04</v>
          </cell>
          <cell r="B182" t="str">
            <v>CENT</v>
          </cell>
          <cell r="C182" t="str">
            <v>Africa</v>
          </cell>
          <cell r="D182" t="str">
            <v>ZA</v>
          </cell>
          <cell r="E182" t="str">
            <v>BASE</v>
          </cell>
          <cell r="F182" t="str">
            <v>CD S&amp;S South Africa</v>
          </cell>
          <cell r="G182" t="str">
            <v>025322</v>
          </cell>
          <cell r="H182" t="str">
            <v>B3.3</v>
          </cell>
          <cell r="I182">
            <v>1</v>
          </cell>
          <cell r="J182">
            <v>3481.1625403659846</v>
          </cell>
          <cell r="K182">
            <v>3554.8271269741399</v>
          </cell>
          <cell r="L182" t="str">
            <v>68024879</v>
          </cell>
          <cell r="M182">
            <v>943.1</v>
          </cell>
          <cell r="N182">
            <v>340</v>
          </cell>
          <cell r="O182" t="str">
            <v>6001</v>
          </cell>
          <cell r="P182" t="str">
            <v>6001</v>
          </cell>
          <cell r="Q182">
            <v>38278</v>
          </cell>
          <cell r="R182">
            <v>0</v>
          </cell>
          <cell r="S182" t="str">
            <v>B3.3G1             Genset</v>
          </cell>
          <cell r="T182" t="str">
            <v>1014</v>
          </cell>
          <cell r="U182" t="str">
            <v>1221638</v>
          </cell>
          <cell r="V182">
            <v>1</v>
          </cell>
          <cell r="W182" t="str">
            <v>1</v>
          </cell>
          <cell r="X182" t="str">
            <v>650</v>
          </cell>
          <cell r="Y182" t="str">
            <v>Commercial</v>
          </cell>
          <cell r="Z182" t="str">
            <v>Sales - Africa</v>
          </cell>
          <cell r="AA182" t="str">
            <v>Small</v>
          </cell>
          <cell r="AB182">
            <v>3481.1625403659846</v>
          </cell>
          <cell r="AC182" t="str">
            <v xml:space="preserve">  36917</v>
          </cell>
          <cell r="AD182" t="str">
            <v>J/N017167</v>
          </cell>
          <cell r="AE182">
            <v>2715.1687455800002</v>
          </cell>
          <cell r="AF182">
            <v>284.25262877</v>
          </cell>
          <cell r="AG182">
            <v>465.80518401999996</v>
          </cell>
          <cell r="AH182">
            <v>27.151687455800001</v>
          </cell>
          <cell r="AI182">
            <v>35.297193692539999</v>
          </cell>
          <cell r="AJ182" t="str">
            <v>USD</v>
          </cell>
          <cell r="AK182">
            <v>27.151687455800001</v>
          </cell>
          <cell r="AL182" t="str">
            <v>C22-S5D</v>
          </cell>
          <cell r="AM182" t="str">
            <v>C22 D5 STD ENCLOSED STOCK SET</v>
          </cell>
        </row>
        <row r="183">
          <cell r="A183" t="str">
            <v>DEC04</v>
          </cell>
          <cell r="B183" t="str">
            <v>CENT</v>
          </cell>
          <cell r="C183" t="str">
            <v>Africa</v>
          </cell>
          <cell r="D183" t="str">
            <v>ZA</v>
          </cell>
          <cell r="E183" t="str">
            <v>BASE</v>
          </cell>
          <cell r="F183" t="str">
            <v>CD S&amp;S South Africa</v>
          </cell>
          <cell r="G183" t="str">
            <v>025321</v>
          </cell>
          <cell r="H183" t="str">
            <v>B3.3</v>
          </cell>
          <cell r="I183">
            <v>1</v>
          </cell>
          <cell r="J183">
            <v>3481.1625403659846</v>
          </cell>
          <cell r="K183">
            <v>3554.8271269741399</v>
          </cell>
          <cell r="L183" t="str">
            <v>68024882</v>
          </cell>
          <cell r="M183">
            <v>943.1</v>
          </cell>
          <cell r="N183">
            <v>340</v>
          </cell>
          <cell r="O183" t="str">
            <v>6001</v>
          </cell>
          <cell r="P183" t="str">
            <v>6001</v>
          </cell>
          <cell r="Q183">
            <v>38278</v>
          </cell>
          <cell r="R183">
            <v>0</v>
          </cell>
          <cell r="S183" t="str">
            <v>B3.3G1             Genset</v>
          </cell>
          <cell r="T183" t="str">
            <v>1014</v>
          </cell>
          <cell r="U183" t="str">
            <v>1221638</v>
          </cell>
          <cell r="V183">
            <v>1</v>
          </cell>
          <cell r="W183" t="str">
            <v>1</v>
          </cell>
          <cell r="X183" t="str">
            <v>650</v>
          </cell>
          <cell r="Y183" t="str">
            <v>Commercial</v>
          </cell>
          <cell r="Z183" t="str">
            <v>Sales - Africa</v>
          </cell>
          <cell r="AA183" t="str">
            <v>Small</v>
          </cell>
          <cell r="AB183">
            <v>3481.1625403659846</v>
          </cell>
          <cell r="AC183" t="str">
            <v xml:space="preserve">  36915</v>
          </cell>
          <cell r="AD183" t="str">
            <v>J/N017167</v>
          </cell>
          <cell r="AE183">
            <v>2715.1687455800002</v>
          </cell>
          <cell r="AF183">
            <v>284.25262877</v>
          </cell>
          <cell r="AG183">
            <v>465.80518401999996</v>
          </cell>
          <cell r="AH183">
            <v>27.151687455800001</v>
          </cell>
          <cell r="AI183">
            <v>35.297193692539999</v>
          </cell>
          <cell r="AJ183" t="str">
            <v>USD</v>
          </cell>
          <cell r="AK183">
            <v>27.151687455800001</v>
          </cell>
          <cell r="AL183" t="str">
            <v>C22-S5D</v>
          </cell>
          <cell r="AM183" t="str">
            <v>C22 D5 STD ENCLOSED STOCK SET</v>
          </cell>
        </row>
        <row r="184">
          <cell r="A184" t="str">
            <v>DEC04</v>
          </cell>
          <cell r="B184" t="str">
            <v>CENT</v>
          </cell>
          <cell r="C184" t="str">
            <v>Africa</v>
          </cell>
          <cell r="D184" t="str">
            <v>ZA</v>
          </cell>
          <cell r="E184" t="str">
            <v>BASE</v>
          </cell>
          <cell r="F184" t="str">
            <v>CD S&amp;S South Africa</v>
          </cell>
          <cell r="G184" t="str">
            <v>025321</v>
          </cell>
          <cell r="I184">
            <v>1</v>
          </cell>
          <cell r="J184">
            <v>393.97201291711514</v>
          </cell>
          <cell r="K184">
            <v>287.48394131999999</v>
          </cell>
          <cell r="M184">
            <v>0</v>
          </cell>
          <cell r="N184">
            <v>0</v>
          </cell>
          <cell r="O184" t="str">
            <v>5070</v>
          </cell>
          <cell r="P184" t="str">
            <v>5070</v>
          </cell>
          <cell r="R184">
            <v>0</v>
          </cell>
          <cell r="S184" t="str">
            <v>ATS         Power Systems</v>
          </cell>
          <cell r="T184" t="str">
            <v>1014</v>
          </cell>
          <cell r="U184" t="str">
            <v>1221638</v>
          </cell>
          <cell r="V184">
            <v>1</v>
          </cell>
          <cell r="W184" t="str">
            <v>1</v>
          </cell>
          <cell r="X184" t="str">
            <v>650</v>
          </cell>
          <cell r="Y184" t="str">
            <v>Commercial</v>
          </cell>
          <cell r="Z184" t="str">
            <v>Sales - Africa</v>
          </cell>
          <cell r="AA184" t="str">
            <v>Small</v>
          </cell>
          <cell r="AB184">
            <v>393.97201291711514</v>
          </cell>
          <cell r="AC184" t="str">
            <v xml:space="preserve">  36915</v>
          </cell>
          <cell r="AD184" t="str">
            <v>J/N017167</v>
          </cell>
          <cell r="AE184">
            <v>278.30003999999997</v>
          </cell>
          <cell r="AF184">
            <v>0</v>
          </cell>
          <cell r="AG184">
            <v>0</v>
          </cell>
          <cell r="AH184">
            <v>2.7830004000000002</v>
          </cell>
          <cell r="AI184">
            <v>3.6179005200000001</v>
          </cell>
          <cell r="AJ184" t="str">
            <v>USD</v>
          </cell>
          <cell r="AK184">
            <v>2.7830004000000002</v>
          </cell>
          <cell r="AL184" t="str">
            <v>0319-5197-15</v>
          </cell>
          <cell r="AM184" t="str">
            <v>TRANSFER SWITCH 400V 32A</v>
          </cell>
        </row>
        <row r="185">
          <cell r="A185" t="str">
            <v>DEC04</v>
          </cell>
          <cell r="B185" t="str">
            <v>CENT</v>
          </cell>
          <cell r="C185" t="str">
            <v>Africa</v>
          </cell>
          <cell r="D185" t="str">
            <v>ZA</v>
          </cell>
          <cell r="E185" t="str">
            <v>BASE</v>
          </cell>
          <cell r="F185" t="str">
            <v>CD S&amp;S South Africa</v>
          </cell>
          <cell r="G185" t="str">
            <v>025320</v>
          </cell>
          <cell r="I185">
            <v>1</v>
          </cell>
          <cell r="J185">
            <v>393.97201291711514</v>
          </cell>
          <cell r="K185">
            <v>287.48394131999999</v>
          </cell>
          <cell r="M185">
            <v>0</v>
          </cell>
          <cell r="N185">
            <v>0</v>
          </cell>
          <cell r="O185" t="str">
            <v>5070</v>
          </cell>
          <cell r="P185" t="str">
            <v>5070</v>
          </cell>
          <cell r="R185">
            <v>0</v>
          </cell>
          <cell r="S185" t="str">
            <v>ATS         Power Systems</v>
          </cell>
          <cell r="T185" t="str">
            <v>1014</v>
          </cell>
          <cell r="U185" t="str">
            <v>1221638</v>
          </cell>
          <cell r="V185">
            <v>1</v>
          </cell>
          <cell r="W185" t="str">
            <v>1</v>
          </cell>
          <cell r="X185" t="str">
            <v>650</v>
          </cell>
          <cell r="Y185" t="str">
            <v>Commercial</v>
          </cell>
          <cell r="Z185" t="str">
            <v>Sales - Africa</v>
          </cell>
          <cell r="AA185" t="str">
            <v>Small</v>
          </cell>
          <cell r="AB185">
            <v>393.97201291711514</v>
          </cell>
          <cell r="AC185" t="str">
            <v xml:space="preserve">  36910</v>
          </cell>
          <cell r="AD185" t="str">
            <v>J/N017197</v>
          </cell>
          <cell r="AE185">
            <v>278.30003999999997</v>
          </cell>
          <cell r="AF185">
            <v>0</v>
          </cell>
          <cell r="AG185">
            <v>0</v>
          </cell>
          <cell r="AH185">
            <v>2.7830004000000002</v>
          </cell>
          <cell r="AI185">
            <v>3.6179005200000001</v>
          </cell>
          <cell r="AJ185" t="str">
            <v>USD</v>
          </cell>
          <cell r="AK185">
            <v>2.7830004000000002</v>
          </cell>
          <cell r="AL185" t="str">
            <v>0319-5197-15</v>
          </cell>
          <cell r="AM185" t="str">
            <v>TRANSFER SWITCH 400V 32A</v>
          </cell>
        </row>
        <row r="186">
          <cell r="A186" t="str">
            <v>DEC04</v>
          </cell>
          <cell r="B186" t="str">
            <v>CENT</v>
          </cell>
          <cell r="C186" t="str">
            <v>Africa</v>
          </cell>
          <cell r="D186" t="str">
            <v>ZA</v>
          </cell>
          <cell r="E186" t="str">
            <v>BASE</v>
          </cell>
          <cell r="F186" t="str">
            <v>CD S&amp;S South Africa</v>
          </cell>
          <cell r="G186" t="str">
            <v>025320</v>
          </cell>
          <cell r="H186" t="str">
            <v>B3.3</v>
          </cell>
          <cell r="I186">
            <v>1</v>
          </cell>
          <cell r="J186">
            <v>3481.1625403659846</v>
          </cell>
          <cell r="K186">
            <v>3554.8271269741399</v>
          </cell>
          <cell r="L186" t="str">
            <v>68019315</v>
          </cell>
          <cell r="M186">
            <v>943.1</v>
          </cell>
          <cell r="N186">
            <v>340</v>
          </cell>
          <cell r="O186" t="str">
            <v>6001</v>
          </cell>
          <cell r="P186" t="str">
            <v>6001</v>
          </cell>
          <cell r="Q186">
            <v>38169</v>
          </cell>
          <cell r="R186">
            <v>0</v>
          </cell>
          <cell r="S186" t="str">
            <v>B3.3G1             Genset</v>
          </cell>
          <cell r="T186" t="str">
            <v>1014</v>
          </cell>
          <cell r="U186" t="str">
            <v>1221638</v>
          </cell>
          <cell r="V186">
            <v>1</v>
          </cell>
          <cell r="W186" t="str">
            <v>1</v>
          </cell>
          <cell r="X186" t="str">
            <v>650</v>
          </cell>
          <cell r="Y186" t="str">
            <v>Commercial</v>
          </cell>
          <cell r="Z186" t="str">
            <v>Sales - Africa</v>
          </cell>
          <cell r="AA186" t="str">
            <v>Small</v>
          </cell>
          <cell r="AB186">
            <v>3481.1625403659846</v>
          </cell>
          <cell r="AC186" t="str">
            <v xml:space="preserve">  36910</v>
          </cell>
          <cell r="AD186" t="str">
            <v>J/N017197</v>
          </cell>
          <cell r="AE186">
            <v>2715.1687455800002</v>
          </cell>
          <cell r="AF186">
            <v>284.25262877</v>
          </cell>
          <cell r="AG186">
            <v>465.80518401999996</v>
          </cell>
          <cell r="AH186">
            <v>27.151687455800001</v>
          </cell>
          <cell r="AI186">
            <v>35.297193692539999</v>
          </cell>
          <cell r="AJ186" t="str">
            <v>USD</v>
          </cell>
          <cell r="AK186">
            <v>27.151687455800001</v>
          </cell>
          <cell r="AL186" t="str">
            <v>C22-S5D</v>
          </cell>
          <cell r="AM186" t="str">
            <v>C22 D5 STD ENCLOSED STOCK SET</v>
          </cell>
        </row>
        <row r="187">
          <cell r="A187" t="str">
            <v>DEC04</v>
          </cell>
          <cell r="B187" t="str">
            <v>CENT</v>
          </cell>
          <cell r="C187" t="str">
            <v>Africa</v>
          </cell>
          <cell r="D187" t="str">
            <v>ZA</v>
          </cell>
          <cell r="E187" t="str">
            <v>BASE</v>
          </cell>
          <cell r="F187" t="str">
            <v>CD S&amp;S South Africa</v>
          </cell>
          <cell r="G187" t="str">
            <v>025319</v>
          </cell>
          <cell r="I187">
            <v>1</v>
          </cell>
          <cell r="J187">
            <v>393.97201291711514</v>
          </cell>
          <cell r="K187">
            <v>287.48394131999999</v>
          </cell>
          <cell r="M187">
            <v>0</v>
          </cell>
          <cell r="N187">
            <v>0</v>
          </cell>
          <cell r="O187" t="str">
            <v>5070</v>
          </cell>
          <cell r="P187" t="str">
            <v>5070</v>
          </cell>
          <cell r="R187">
            <v>0</v>
          </cell>
          <cell r="S187" t="str">
            <v>ATS         Power Systems</v>
          </cell>
          <cell r="T187" t="str">
            <v>1014</v>
          </cell>
          <cell r="U187" t="str">
            <v>1221638</v>
          </cell>
          <cell r="V187">
            <v>1</v>
          </cell>
          <cell r="W187" t="str">
            <v>1</v>
          </cell>
          <cell r="X187" t="str">
            <v>650</v>
          </cell>
          <cell r="Y187" t="str">
            <v>Commercial</v>
          </cell>
          <cell r="Z187" t="str">
            <v>Sales - Africa</v>
          </cell>
          <cell r="AA187" t="str">
            <v>Small</v>
          </cell>
          <cell r="AB187">
            <v>393.97201291711514</v>
          </cell>
          <cell r="AC187" t="str">
            <v xml:space="preserve">  36909</v>
          </cell>
          <cell r="AD187" t="str">
            <v>J/N017167</v>
          </cell>
          <cell r="AE187">
            <v>278.30003999999997</v>
          </cell>
          <cell r="AF187">
            <v>0</v>
          </cell>
          <cell r="AG187">
            <v>0</v>
          </cell>
          <cell r="AH187">
            <v>2.7830004000000002</v>
          </cell>
          <cell r="AI187">
            <v>3.6179005200000001</v>
          </cell>
          <cell r="AJ187" t="str">
            <v>USD</v>
          </cell>
          <cell r="AK187">
            <v>2.7830004000000002</v>
          </cell>
          <cell r="AL187" t="str">
            <v>0319-5197-15</v>
          </cell>
          <cell r="AM187" t="str">
            <v>TRANSFER SWITCH 400V 32A</v>
          </cell>
        </row>
        <row r="188">
          <cell r="A188" t="str">
            <v>DEC04</v>
          </cell>
          <cell r="B188" t="str">
            <v>CENT</v>
          </cell>
          <cell r="C188" t="str">
            <v>Africa</v>
          </cell>
          <cell r="D188" t="str">
            <v>ZA</v>
          </cell>
          <cell r="E188" t="str">
            <v>BASE</v>
          </cell>
          <cell r="F188" t="str">
            <v>CD S&amp;S South Africa</v>
          </cell>
          <cell r="G188" t="str">
            <v>025319</v>
          </cell>
          <cell r="H188" t="str">
            <v>B3.3</v>
          </cell>
          <cell r="I188">
            <v>1</v>
          </cell>
          <cell r="J188">
            <v>3481.1625403659846</v>
          </cell>
          <cell r="K188">
            <v>3554.8271269741399</v>
          </cell>
          <cell r="L188" t="str">
            <v>68019308</v>
          </cell>
          <cell r="M188">
            <v>943.1</v>
          </cell>
          <cell r="N188">
            <v>340</v>
          </cell>
          <cell r="O188" t="str">
            <v>6001</v>
          </cell>
          <cell r="P188" t="str">
            <v>6001</v>
          </cell>
          <cell r="Q188">
            <v>38169</v>
          </cell>
          <cell r="R188">
            <v>0</v>
          </cell>
          <cell r="S188" t="str">
            <v>B3.3G1             Genset</v>
          </cell>
          <cell r="T188" t="str">
            <v>1014</v>
          </cell>
          <cell r="U188" t="str">
            <v>1221638</v>
          </cell>
          <cell r="V188">
            <v>1</v>
          </cell>
          <cell r="W188" t="str">
            <v>1</v>
          </cell>
          <cell r="X188" t="str">
            <v>650</v>
          </cell>
          <cell r="Y188" t="str">
            <v>Commercial</v>
          </cell>
          <cell r="Z188" t="str">
            <v>Sales - Africa</v>
          </cell>
          <cell r="AA188" t="str">
            <v>Small</v>
          </cell>
          <cell r="AB188">
            <v>3481.1625403659846</v>
          </cell>
          <cell r="AC188" t="str">
            <v xml:space="preserve">  36909</v>
          </cell>
          <cell r="AD188" t="str">
            <v>J/N017167</v>
          </cell>
          <cell r="AE188">
            <v>2715.1687455800002</v>
          </cell>
          <cell r="AF188">
            <v>284.25262877</v>
          </cell>
          <cell r="AG188">
            <v>465.80518401999996</v>
          </cell>
          <cell r="AH188">
            <v>27.151687455800001</v>
          </cell>
          <cell r="AI188">
            <v>35.297193692539999</v>
          </cell>
          <cell r="AJ188" t="str">
            <v>USD</v>
          </cell>
          <cell r="AK188">
            <v>27.151687455800001</v>
          </cell>
          <cell r="AL188" t="str">
            <v>C22-S5D</v>
          </cell>
          <cell r="AM188" t="str">
            <v>C22 D5 STD ENCLOSED STOCK SET</v>
          </cell>
        </row>
        <row r="189">
          <cell r="A189" t="str">
            <v>DEC04</v>
          </cell>
          <cell r="B189" t="str">
            <v>CENT</v>
          </cell>
          <cell r="C189" t="str">
            <v>Africa</v>
          </cell>
          <cell r="D189" t="str">
            <v>ZA</v>
          </cell>
          <cell r="E189" t="str">
            <v>BASE</v>
          </cell>
          <cell r="F189" t="str">
            <v>CD S&amp;S South Africa</v>
          </cell>
          <cell r="G189" t="str">
            <v>025328</v>
          </cell>
          <cell r="H189" t="str">
            <v>B3.3</v>
          </cell>
          <cell r="I189">
            <v>1</v>
          </cell>
          <cell r="J189">
            <v>3481.1625403659846</v>
          </cell>
          <cell r="K189">
            <v>3554.8271269741399</v>
          </cell>
          <cell r="L189" t="str">
            <v>68024866</v>
          </cell>
          <cell r="M189">
            <v>943.1</v>
          </cell>
          <cell r="N189">
            <v>340</v>
          </cell>
          <cell r="O189" t="str">
            <v>6001</v>
          </cell>
          <cell r="P189" t="str">
            <v>6001</v>
          </cell>
          <cell r="Q189">
            <v>38278</v>
          </cell>
          <cell r="R189">
            <v>0</v>
          </cell>
          <cell r="S189" t="str">
            <v>B3.3G1             Genset</v>
          </cell>
          <cell r="T189" t="str">
            <v>1014</v>
          </cell>
          <cell r="U189" t="str">
            <v>1221638</v>
          </cell>
          <cell r="V189">
            <v>1</v>
          </cell>
          <cell r="W189" t="str">
            <v>1</v>
          </cell>
          <cell r="X189" t="str">
            <v>650</v>
          </cell>
          <cell r="Y189" t="str">
            <v>Commercial</v>
          </cell>
          <cell r="Z189" t="str">
            <v>Sales - Africa</v>
          </cell>
          <cell r="AA189" t="str">
            <v>Small</v>
          </cell>
          <cell r="AB189">
            <v>3481.1625403659846</v>
          </cell>
          <cell r="AC189" t="str">
            <v xml:space="preserve">  36932</v>
          </cell>
          <cell r="AD189" t="str">
            <v>J/N017167</v>
          </cell>
          <cell r="AE189">
            <v>2715.1687455800002</v>
          </cell>
          <cell r="AF189">
            <v>284.25262877</v>
          </cell>
          <cell r="AG189">
            <v>465.80518401999996</v>
          </cell>
          <cell r="AH189">
            <v>27.151687455800001</v>
          </cell>
          <cell r="AI189">
            <v>35.297193692539999</v>
          </cell>
          <cell r="AJ189" t="str">
            <v>USD</v>
          </cell>
          <cell r="AK189">
            <v>27.151687455800001</v>
          </cell>
          <cell r="AL189" t="str">
            <v>C22-S5D</v>
          </cell>
          <cell r="AM189" t="str">
            <v>C22 D5 STD ENCLOSED STOCK SET</v>
          </cell>
        </row>
        <row r="190">
          <cell r="A190" t="str">
            <v>DEC04</v>
          </cell>
          <cell r="B190" t="str">
            <v>CENT</v>
          </cell>
          <cell r="C190" t="str">
            <v>Africa</v>
          </cell>
          <cell r="D190" t="str">
            <v>ZA</v>
          </cell>
          <cell r="E190" t="str">
            <v>BASE</v>
          </cell>
          <cell r="F190" t="str">
            <v>CD S&amp;S South Africa</v>
          </cell>
          <cell r="G190" t="str">
            <v>025233</v>
          </cell>
          <cell r="H190" t="str">
            <v>D17</v>
          </cell>
          <cell r="I190">
            <v>1</v>
          </cell>
          <cell r="J190">
            <v>2406.3509149623251</v>
          </cell>
          <cell r="K190">
            <v>2375.9323113906398</v>
          </cell>
          <cell r="L190" t="str">
            <v>S04L0469</v>
          </cell>
          <cell r="M190">
            <v>915.85</v>
          </cell>
          <cell r="N190">
            <v>327</v>
          </cell>
          <cell r="O190" t="str">
            <v>6054</v>
          </cell>
          <cell r="P190" t="str">
            <v>6054</v>
          </cell>
          <cell r="Q190">
            <v>38225</v>
          </cell>
          <cell r="R190">
            <v>0</v>
          </cell>
          <cell r="S190" t="str">
            <v>D1703 (Kubota)     Genset</v>
          </cell>
          <cell r="T190" t="str">
            <v>1014</v>
          </cell>
          <cell r="U190" t="str">
            <v>1221638</v>
          </cell>
          <cell r="V190">
            <v>1</v>
          </cell>
          <cell r="W190" t="str">
            <v>1</v>
          </cell>
          <cell r="X190" t="str">
            <v>650</v>
          </cell>
          <cell r="Y190" t="str">
            <v>Commercial</v>
          </cell>
          <cell r="Z190" t="str">
            <v>Sales - Africa</v>
          </cell>
          <cell r="AA190" t="str">
            <v>Small</v>
          </cell>
          <cell r="AB190">
            <v>2406.3509149623251</v>
          </cell>
          <cell r="AC190" t="str">
            <v xml:space="preserve">  36409</v>
          </cell>
          <cell r="AD190" t="str">
            <v>J/N017658</v>
          </cell>
          <cell r="AE190">
            <v>1994.2616760799999</v>
          </cell>
          <cell r="AF190">
            <v>108.5</v>
          </cell>
          <cell r="AG190">
            <v>207.36</v>
          </cell>
          <cell r="AH190">
            <v>19.9426167608</v>
          </cell>
          <cell r="AI190">
            <v>25.925401789039999</v>
          </cell>
          <cell r="AJ190" t="str">
            <v>USD</v>
          </cell>
          <cell r="AK190">
            <v>19.9426167608</v>
          </cell>
          <cell r="AL190" t="str">
            <v>C15-O5D</v>
          </cell>
          <cell r="AM190" t="str">
            <v>C15 D5 STD OPEN STOCK SET</v>
          </cell>
        </row>
        <row r="191">
          <cell r="A191" t="str">
            <v>DEC04</v>
          </cell>
          <cell r="B191" t="str">
            <v>CENT</v>
          </cell>
          <cell r="C191" t="str">
            <v>Western Europe</v>
          </cell>
          <cell r="D191" t="str">
            <v>ES</v>
          </cell>
          <cell r="E191" t="str">
            <v>BASE</v>
          </cell>
          <cell r="F191" t="str">
            <v>Cummins Ventas y Servicio S.A.</v>
          </cell>
          <cell r="G191" t="str">
            <v>024813</v>
          </cell>
          <cell r="H191" t="str">
            <v>V28</v>
          </cell>
          <cell r="I191">
            <v>1</v>
          </cell>
          <cell r="J191">
            <v>30783.083961248652</v>
          </cell>
          <cell r="K191">
            <v>34891.169585304997</v>
          </cell>
          <cell r="L191" t="str">
            <v>25296022</v>
          </cell>
          <cell r="M191">
            <v>21087.53</v>
          </cell>
          <cell r="N191">
            <v>4955.3599999999997</v>
          </cell>
          <cell r="O191" t="str">
            <v>8002</v>
          </cell>
          <cell r="P191" t="str">
            <v>8002</v>
          </cell>
          <cell r="Q191">
            <v>38222</v>
          </cell>
          <cell r="R191">
            <v>0</v>
          </cell>
          <cell r="S191" t="str">
            <v>VTA28G6 Adv        Genset</v>
          </cell>
          <cell r="T191" t="str">
            <v>1011</v>
          </cell>
          <cell r="U191" t="str">
            <v>1701000</v>
          </cell>
          <cell r="V191">
            <v>1</v>
          </cell>
          <cell r="W191" t="str">
            <v>1</v>
          </cell>
          <cell r="X191" t="str">
            <v>650</v>
          </cell>
          <cell r="Y191" t="str">
            <v>Commercial</v>
          </cell>
          <cell r="Z191" t="str">
            <v>Sales - West Europe</v>
          </cell>
          <cell r="AA191" t="str">
            <v>Large</v>
          </cell>
          <cell r="AB191">
            <v>30783.083961248652</v>
          </cell>
          <cell r="AC191" t="str">
            <v xml:space="preserve">  35468</v>
          </cell>
          <cell r="AD191" t="str">
            <v>CPG 9100</v>
          </cell>
          <cell r="AE191">
            <v>29229.757584999999</v>
          </cell>
          <cell r="AF191">
            <v>640.34</v>
          </cell>
          <cell r="AG191">
            <v>4056.49</v>
          </cell>
          <cell r="AH191">
            <v>292.29757584999999</v>
          </cell>
          <cell r="AI191">
            <v>379.98684860499998</v>
          </cell>
          <cell r="AJ191" t="str">
            <v>EUR</v>
          </cell>
          <cell r="AK191">
            <v>292.29757584999999</v>
          </cell>
          <cell r="AL191" t="str">
            <v>DFGD--E</v>
          </cell>
          <cell r="AM191" t="str">
            <v>660DFGD STD OPEN STOCK SET</v>
          </cell>
        </row>
        <row r="192">
          <cell r="A192" t="str">
            <v>DEC04</v>
          </cell>
          <cell r="B192" t="str">
            <v>CENT</v>
          </cell>
          <cell r="C192" t="str">
            <v>Eastern Europe</v>
          </cell>
          <cell r="D192" t="str">
            <v>HU</v>
          </cell>
          <cell r="E192" t="str">
            <v>BASE</v>
          </cell>
          <cell r="F192" t="str">
            <v>CAD Server</v>
          </cell>
          <cell r="G192" t="str">
            <v>024809</v>
          </cell>
          <cell r="H192" t="str">
            <v>6C</v>
          </cell>
          <cell r="I192">
            <v>1</v>
          </cell>
          <cell r="J192">
            <v>12743.692142088266</v>
          </cell>
          <cell r="K192">
            <v>10288.514221525</v>
          </cell>
          <cell r="L192" t="str">
            <v>21606755</v>
          </cell>
          <cell r="M192">
            <v>3820.04</v>
          </cell>
          <cell r="N192">
            <v>1279.31</v>
          </cell>
          <cell r="O192" t="str">
            <v>6035</v>
          </cell>
          <cell r="P192" t="str">
            <v>6035</v>
          </cell>
          <cell r="Q192">
            <v>38145</v>
          </cell>
          <cell r="R192">
            <v>0</v>
          </cell>
          <cell r="S192" t="str">
            <v>6CTAA8.3G1         Genset</v>
          </cell>
          <cell r="T192" t="str">
            <v>1012</v>
          </cell>
          <cell r="U192" t="str">
            <v>1701000</v>
          </cell>
          <cell r="V192">
            <v>1</v>
          </cell>
          <cell r="W192" t="str">
            <v>1</v>
          </cell>
          <cell r="X192" t="str">
            <v>650</v>
          </cell>
          <cell r="Y192" t="str">
            <v>Commercial</v>
          </cell>
          <cell r="Z192" t="str">
            <v>Sales - East Europe</v>
          </cell>
          <cell r="AA192" t="str">
            <v>Small</v>
          </cell>
          <cell r="AB192">
            <v>12743.692142088266</v>
          </cell>
          <cell r="AC192" t="str">
            <v xml:space="preserve">  32452</v>
          </cell>
          <cell r="AD192" t="str">
            <v>CPG-216</v>
          </cell>
          <cell r="AE192">
            <v>9299.1041649999988</v>
          </cell>
          <cell r="AF192">
            <v>222.36866667999999</v>
          </cell>
          <cell r="AG192">
            <v>460.17095239999998</v>
          </cell>
          <cell r="AH192">
            <v>92.99104165</v>
          </cell>
          <cell r="AI192">
            <v>120.88835414499999</v>
          </cell>
          <cell r="AJ192" t="str">
            <v>EUR</v>
          </cell>
          <cell r="AK192">
            <v>92.99104165</v>
          </cell>
          <cell r="AL192" t="str">
            <v>C200S5D</v>
          </cell>
          <cell r="AM192" t="str">
            <v>C200 D5 STD ENC STOCK SET</v>
          </cell>
        </row>
        <row r="193">
          <cell r="A193" t="str">
            <v>DEC04</v>
          </cell>
          <cell r="B193" t="str">
            <v>CENT</v>
          </cell>
          <cell r="C193" t="str">
            <v>Western Europe</v>
          </cell>
          <cell r="D193" t="str">
            <v>EE</v>
          </cell>
          <cell r="E193" t="str">
            <v>BASE</v>
          </cell>
          <cell r="F193" t="str">
            <v>Tallmac</v>
          </cell>
          <cell r="G193" t="str">
            <v>024817</v>
          </cell>
          <cell r="I193">
            <v>1</v>
          </cell>
          <cell r="J193">
            <v>128.94241119483314</v>
          </cell>
          <cell r="K193">
            <v>107.74292066</v>
          </cell>
          <cell r="M193">
            <v>0</v>
          </cell>
          <cell r="N193">
            <v>0</v>
          </cell>
          <cell r="O193" t="str">
            <v>8888</v>
          </cell>
          <cell r="P193" t="str">
            <v>8888</v>
          </cell>
          <cell r="R193">
            <v>0</v>
          </cell>
          <cell r="S193" t="str">
            <v>Non gen Set End Item</v>
          </cell>
          <cell r="T193" t="str">
            <v>1012</v>
          </cell>
          <cell r="U193" t="str">
            <v>1701000</v>
          </cell>
          <cell r="V193">
            <v>1</v>
          </cell>
          <cell r="W193" t="str">
            <v>1</v>
          </cell>
          <cell r="X193" t="str">
            <v>650</v>
          </cell>
          <cell r="Y193" t="str">
            <v>Commercial</v>
          </cell>
          <cell r="Z193" t="str">
            <v>Sales - East Europe</v>
          </cell>
          <cell r="AA193" t="str">
            <v>Small</v>
          </cell>
          <cell r="AB193">
            <v>128.94241119483314</v>
          </cell>
          <cell r="AC193" t="str">
            <v xml:space="preserve">  32136</v>
          </cell>
          <cell r="AD193" t="str">
            <v>3</v>
          </cell>
          <cell r="AE193">
            <v>104.30002</v>
          </cell>
          <cell r="AF193">
            <v>5.0000000000000001E-4</v>
          </cell>
          <cell r="AG193">
            <v>5.0000000000000001E-4</v>
          </cell>
          <cell r="AH193">
            <v>1.0430002</v>
          </cell>
          <cell r="AI193">
            <v>1.3559002600000001</v>
          </cell>
          <cell r="AJ193" t="str">
            <v>EUR</v>
          </cell>
          <cell r="AK193">
            <v>1.0430002</v>
          </cell>
          <cell r="AL193" t="str">
            <v>MISCPN32136</v>
          </cell>
          <cell r="AM193" t="str">
            <v>LOOSE ITEMS</v>
          </cell>
        </row>
        <row r="194">
          <cell r="A194" t="str">
            <v>DEC04</v>
          </cell>
          <cell r="B194" t="str">
            <v>CENT</v>
          </cell>
          <cell r="C194" t="str">
            <v>Western Europe</v>
          </cell>
          <cell r="D194" t="str">
            <v>PT</v>
          </cell>
          <cell r="E194" t="str">
            <v>BASE</v>
          </cell>
          <cell r="F194" t="str">
            <v>Electro Central Vulcanizadora Lda</v>
          </cell>
          <cell r="G194" t="str">
            <v>024828</v>
          </cell>
          <cell r="H194" t="str">
            <v>K50</v>
          </cell>
          <cell r="I194">
            <v>1</v>
          </cell>
          <cell r="J194">
            <v>63302.360064585569</v>
          </cell>
          <cell r="K194">
            <v>64471.756553466999</v>
          </cell>
          <cell r="L194" t="str">
            <v>25296991</v>
          </cell>
          <cell r="M194">
            <v>45473.29</v>
          </cell>
          <cell r="N194">
            <v>6415</v>
          </cell>
          <cell r="O194" t="str">
            <v>8031</v>
          </cell>
          <cell r="P194" t="str">
            <v>8031</v>
          </cell>
          <cell r="Q194">
            <v>38278</v>
          </cell>
          <cell r="R194">
            <v>0</v>
          </cell>
          <cell r="S194" t="str">
            <v>KTA50G3            Genset</v>
          </cell>
          <cell r="T194" t="str">
            <v>1011</v>
          </cell>
          <cell r="U194" t="str">
            <v>1701000</v>
          </cell>
          <cell r="V194">
            <v>1</v>
          </cell>
          <cell r="W194" t="str">
            <v>1</v>
          </cell>
          <cell r="X194" t="str">
            <v>650</v>
          </cell>
          <cell r="Y194" t="str">
            <v>Commercial</v>
          </cell>
          <cell r="Z194" t="str">
            <v>Sales - West Europe</v>
          </cell>
          <cell r="AA194" t="str">
            <v>Large</v>
          </cell>
          <cell r="AB194">
            <v>63302.360064585569</v>
          </cell>
          <cell r="AC194" t="str">
            <v xml:space="preserve">  42539</v>
          </cell>
          <cell r="AD194" t="str">
            <v>DM04-429</v>
          </cell>
          <cell r="AE194">
            <v>56128.486499000006</v>
          </cell>
          <cell r="AF194">
            <v>848.64</v>
          </cell>
          <cell r="AG194">
            <v>5642.39</v>
          </cell>
          <cell r="AH194">
            <v>561.28486498999996</v>
          </cell>
          <cell r="AI194">
            <v>729.67032448700002</v>
          </cell>
          <cell r="AJ194" t="str">
            <v>EUR</v>
          </cell>
          <cell r="AK194">
            <v>561.28486498999996</v>
          </cell>
          <cell r="AL194" t="str">
            <v>C1400D5O42539</v>
          </cell>
          <cell r="AM194" t="str">
            <v>C1400D5O STANDARD GENSET FAMIL</v>
          </cell>
        </row>
        <row r="195">
          <cell r="A195" t="str">
            <v>DEC04</v>
          </cell>
          <cell r="B195" t="str">
            <v>CENT</v>
          </cell>
          <cell r="C195" t="str">
            <v>Middle East</v>
          </cell>
          <cell r="D195" t="str">
            <v>EG</v>
          </cell>
          <cell r="E195" t="str">
            <v>BASE</v>
          </cell>
          <cell r="F195" t="str">
            <v>Egyptian International Investment</v>
          </cell>
          <cell r="G195" t="str">
            <v>024825</v>
          </cell>
          <cell r="H195" t="str">
            <v>6C</v>
          </cell>
          <cell r="I195">
            <v>1</v>
          </cell>
          <cell r="J195">
            <v>9115.7099999999991</v>
          </cell>
          <cell r="K195">
            <v>9124.2092298650005</v>
          </cell>
          <cell r="L195" t="str">
            <v>21620734</v>
          </cell>
          <cell r="M195">
            <v>4115.32</v>
          </cell>
          <cell r="N195">
            <v>1802</v>
          </cell>
          <cell r="O195" t="str">
            <v>6036</v>
          </cell>
          <cell r="P195" t="str">
            <v>6036</v>
          </cell>
          <cell r="Q195">
            <v>38278</v>
          </cell>
          <cell r="R195">
            <v>0</v>
          </cell>
          <cell r="S195" t="str">
            <v>6CTAA8.3G2 Adv     Genset</v>
          </cell>
          <cell r="T195" t="str">
            <v>1013</v>
          </cell>
          <cell r="U195" t="str">
            <v>1701000</v>
          </cell>
          <cell r="V195">
            <v>1</v>
          </cell>
          <cell r="W195" t="str">
            <v>1</v>
          </cell>
          <cell r="X195" t="str">
            <v>650</v>
          </cell>
          <cell r="Y195" t="str">
            <v>Commercial</v>
          </cell>
          <cell r="Z195" t="str">
            <v>Sales - Middle East</v>
          </cell>
          <cell r="AA195" t="str">
            <v>Small</v>
          </cell>
          <cell r="AB195">
            <v>9987.08288482239</v>
          </cell>
          <cell r="AC195" t="str">
            <v xml:space="preserve">  37778</v>
          </cell>
          <cell r="AD195" t="str">
            <v>CM16/062004</v>
          </cell>
          <cell r="AE195">
            <v>8194.3171449999991</v>
          </cell>
          <cell r="AF195">
            <v>227.54866668</v>
          </cell>
          <cell r="AG195">
            <v>431.93095240000002</v>
          </cell>
          <cell r="AH195">
            <v>81.943171449999994</v>
          </cell>
          <cell r="AI195">
            <v>106.52612288500001</v>
          </cell>
          <cell r="AJ195" t="str">
            <v>USD</v>
          </cell>
          <cell r="AK195">
            <v>81.943171449999994</v>
          </cell>
          <cell r="AL195" t="str">
            <v>C250D5O37778</v>
          </cell>
          <cell r="AM195" t="str">
            <v>C250D5 STANDARD OPEN GENSE</v>
          </cell>
        </row>
        <row r="196">
          <cell r="A196" t="str">
            <v>DEC04</v>
          </cell>
          <cell r="B196" t="str">
            <v>CENT</v>
          </cell>
          <cell r="C196" t="str">
            <v>Middle East</v>
          </cell>
          <cell r="D196" t="str">
            <v>EG</v>
          </cell>
          <cell r="E196" t="str">
            <v>BASE</v>
          </cell>
          <cell r="F196" t="str">
            <v>Egyptian International Investment</v>
          </cell>
          <cell r="G196" t="str">
            <v>024824</v>
          </cell>
          <cell r="H196" t="str">
            <v>QSX15</v>
          </cell>
          <cell r="I196">
            <v>1</v>
          </cell>
          <cell r="J196">
            <v>17379.439999999999</v>
          </cell>
          <cell r="K196">
            <v>26743.692835278001</v>
          </cell>
          <cell r="L196" t="str">
            <v>79061400</v>
          </cell>
          <cell r="M196">
            <v>11937.91</v>
          </cell>
          <cell r="N196">
            <v>3842</v>
          </cell>
          <cell r="O196" t="str">
            <v>7023</v>
          </cell>
          <cell r="P196" t="str">
            <v>7023</v>
          </cell>
          <cell r="Q196">
            <v>38250</v>
          </cell>
          <cell r="R196">
            <v>0</v>
          </cell>
          <cell r="S196" t="str">
            <v>QSX15G8            Genset</v>
          </cell>
          <cell r="T196" t="str">
            <v>1013</v>
          </cell>
          <cell r="U196" t="str">
            <v>1701000</v>
          </cell>
          <cell r="V196">
            <v>1</v>
          </cell>
          <cell r="W196" t="str">
            <v>1</v>
          </cell>
          <cell r="X196" t="str">
            <v>650</v>
          </cell>
          <cell r="Y196" t="str">
            <v>Commercial</v>
          </cell>
          <cell r="Z196" t="str">
            <v>Sales - Middle East</v>
          </cell>
          <cell r="AA196" t="str">
            <v>Medium</v>
          </cell>
          <cell r="AB196">
            <v>22012.37890204521</v>
          </cell>
          <cell r="AC196" t="str">
            <v xml:space="preserve">  37748</v>
          </cell>
          <cell r="AD196" t="str">
            <v>CM19/072004</v>
          </cell>
          <cell r="AE196">
            <v>22314.668765999999</v>
          </cell>
          <cell r="AF196">
            <v>846.96</v>
          </cell>
          <cell r="AG196">
            <v>2845.68</v>
          </cell>
          <cell r="AH196">
            <v>223.14668766</v>
          </cell>
          <cell r="AI196">
            <v>290.09069395799997</v>
          </cell>
          <cell r="AJ196" t="str">
            <v>USD</v>
          </cell>
          <cell r="AK196">
            <v>223.14668766</v>
          </cell>
          <cell r="AL196" t="str">
            <v>DFEK37733</v>
          </cell>
          <cell r="AM196" t="str">
            <v>400DFEK STANDARD GENSET FAMILY</v>
          </cell>
        </row>
        <row r="197">
          <cell r="A197" t="str">
            <v>DEC04</v>
          </cell>
          <cell r="B197" t="str">
            <v>CENT</v>
          </cell>
          <cell r="C197" t="str">
            <v>Middle East</v>
          </cell>
          <cell r="D197" t="str">
            <v>EG</v>
          </cell>
          <cell r="E197" t="str">
            <v>BASE</v>
          </cell>
          <cell r="F197" t="str">
            <v>Egyptian International Investment</v>
          </cell>
          <cell r="G197" t="str">
            <v>024823</v>
          </cell>
          <cell r="H197" t="str">
            <v>QSX15</v>
          </cell>
          <cell r="I197">
            <v>1</v>
          </cell>
          <cell r="J197">
            <v>17379.439999999999</v>
          </cell>
          <cell r="K197">
            <v>26743.692835278001</v>
          </cell>
          <cell r="L197" t="str">
            <v>79060451</v>
          </cell>
          <cell r="M197">
            <v>11937.91</v>
          </cell>
          <cell r="N197">
            <v>3842</v>
          </cell>
          <cell r="O197" t="str">
            <v>7023</v>
          </cell>
          <cell r="P197" t="str">
            <v>7023</v>
          </cell>
          <cell r="Q197">
            <v>38251</v>
          </cell>
          <cell r="R197">
            <v>0</v>
          </cell>
          <cell r="S197" t="str">
            <v>QSX15G8            Genset</v>
          </cell>
          <cell r="T197" t="str">
            <v>1013</v>
          </cell>
          <cell r="U197" t="str">
            <v>1701000</v>
          </cell>
          <cell r="V197">
            <v>1</v>
          </cell>
          <cell r="W197" t="str">
            <v>1</v>
          </cell>
          <cell r="X197" t="str">
            <v>650</v>
          </cell>
          <cell r="Y197" t="str">
            <v>Commercial</v>
          </cell>
          <cell r="Z197" t="str">
            <v>Sales - Middle East</v>
          </cell>
          <cell r="AA197" t="str">
            <v>Medium</v>
          </cell>
          <cell r="AB197">
            <v>22012.37890204521</v>
          </cell>
          <cell r="AC197" t="str">
            <v xml:space="preserve">  37747</v>
          </cell>
          <cell r="AD197" t="str">
            <v>CM19/072004</v>
          </cell>
          <cell r="AE197">
            <v>22314.668765999999</v>
          </cell>
          <cell r="AF197">
            <v>846.96</v>
          </cell>
          <cell r="AG197">
            <v>2845.68</v>
          </cell>
          <cell r="AH197">
            <v>223.14668766</v>
          </cell>
          <cell r="AI197">
            <v>290.09069395799997</v>
          </cell>
          <cell r="AJ197" t="str">
            <v>USD</v>
          </cell>
          <cell r="AK197">
            <v>223.14668766</v>
          </cell>
          <cell r="AL197" t="str">
            <v>DFEK37733</v>
          </cell>
          <cell r="AM197" t="str">
            <v>400DFEK STANDARD GENSET FAMILY</v>
          </cell>
        </row>
        <row r="198">
          <cell r="A198" t="str">
            <v>DEC04</v>
          </cell>
          <cell r="B198" t="str">
            <v>CENT</v>
          </cell>
          <cell r="C198" t="str">
            <v>Middle East</v>
          </cell>
          <cell r="D198" t="str">
            <v>EG</v>
          </cell>
          <cell r="E198" t="str">
            <v>BASE</v>
          </cell>
          <cell r="F198" t="str">
            <v>Egyptian International Investment</v>
          </cell>
          <cell r="G198" t="str">
            <v>003157</v>
          </cell>
          <cell r="I198">
            <v>0</v>
          </cell>
          <cell r="J198">
            <v>-48.439181916038748</v>
          </cell>
          <cell r="K198">
            <v>0</v>
          </cell>
          <cell r="M198">
            <v>0</v>
          </cell>
          <cell r="N198">
            <v>0</v>
          </cell>
          <cell r="O198" t="str">
            <v>AMIS</v>
          </cell>
          <cell r="P198" t="str">
            <v>AMIS</v>
          </cell>
          <cell r="R198">
            <v>0</v>
          </cell>
          <cell r="S198" t="str">
            <v>misc revenue</v>
          </cell>
          <cell r="T198" t="str">
            <v>1013</v>
          </cell>
          <cell r="U198" t="str">
            <v>1701000</v>
          </cell>
          <cell r="V198">
            <v>1</v>
          </cell>
          <cell r="W198" t="str">
            <v>1</v>
          </cell>
          <cell r="X198" t="str">
            <v>650</v>
          </cell>
          <cell r="Y198" t="str">
            <v>Commercial</v>
          </cell>
          <cell r="Z198" t="str">
            <v>Sales - Middle East</v>
          </cell>
          <cell r="AA198" t="str">
            <v>Medium</v>
          </cell>
          <cell r="AB198">
            <v>-48.439181916038748</v>
          </cell>
          <cell r="AC198" t="str">
            <v xml:space="preserve">  23457</v>
          </cell>
          <cell r="AE198">
            <v>0</v>
          </cell>
          <cell r="AF198">
            <v>0</v>
          </cell>
          <cell r="AG198">
            <v>0</v>
          </cell>
          <cell r="AH198">
            <v>0</v>
          </cell>
          <cell r="AI198">
            <v>0</v>
          </cell>
          <cell r="AJ198" t="str">
            <v>USD</v>
          </cell>
          <cell r="AK198">
            <v>0</v>
          </cell>
          <cell r="AL198" t="str">
            <v>CO35533</v>
          </cell>
          <cell r="AM198" t="str">
            <v>Inv.24640</v>
          </cell>
        </row>
        <row r="199">
          <cell r="A199" t="str">
            <v>DEC04</v>
          </cell>
          <cell r="B199" t="str">
            <v>CENT</v>
          </cell>
          <cell r="C199" t="str">
            <v>Western Europe</v>
          </cell>
          <cell r="D199" t="str">
            <v>FR</v>
          </cell>
          <cell r="E199" t="str">
            <v>BASE</v>
          </cell>
          <cell r="F199" t="str">
            <v>Cummins Diesel SA</v>
          </cell>
          <cell r="G199" t="str">
            <v>024821</v>
          </cell>
          <cell r="H199" t="str">
            <v>V28</v>
          </cell>
          <cell r="I199">
            <v>1</v>
          </cell>
          <cell r="J199">
            <v>32282.300861141011</v>
          </cell>
          <cell r="K199">
            <v>34236.589091939997</v>
          </cell>
          <cell r="L199" t="str">
            <v>25297371</v>
          </cell>
          <cell r="M199">
            <v>18105.86</v>
          </cell>
          <cell r="N199">
            <v>3535.17</v>
          </cell>
          <cell r="O199" t="str">
            <v>8001</v>
          </cell>
          <cell r="P199" t="str">
            <v>8001</v>
          </cell>
          <cell r="Q199">
            <v>38289</v>
          </cell>
          <cell r="R199">
            <v>0</v>
          </cell>
          <cell r="S199" t="str">
            <v>VTA28G5            Genset</v>
          </cell>
          <cell r="T199" t="str">
            <v>1011</v>
          </cell>
          <cell r="U199" t="str">
            <v>1701000</v>
          </cell>
          <cell r="V199">
            <v>1</v>
          </cell>
          <cell r="W199" t="str">
            <v>1</v>
          </cell>
          <cell r="X199" t="str">
            <v>650</v>
          </cell>
          <cell r="Y199" t="str">
            <v>Commercial</v>
          </cell>
          <cell r="Z199" t="str">
            <v>Sales - West Europe</v>
          </cell>
          <cell r="AA199" t="str">
            <v>Large</v>
          </cell>
          <cell r="AB199">
            <v>32282.300861141011</v>
          </cell>
          <cell r="AC199" t="str">
            <v xml:space="preserve">  42527</v>
          </cell>
          <cell r="AD199" t="str">
            <v>2020412</v>
          </cell>
          <cell r="AE199">
            <v>25787.482179999999</v>
          </cell>
          <cell r="AF199">
            <v>961.8</v>
          </cell>
          <cell r="AG199">
            <v>6636.32</v>
          </cell>
          <cell r="AH199">
            <v>257.87482180000001</v>
          </cell>
          <cell r="AI199">
            <v>335.23726834000001</v>
          </cell>
          <cell r="AJ199" t="str">
            <v>EUR</v>
          </cell>
          <cell r="AK199">
            <v>257.87482180000001</v>
          </cell>
          <cell r="AL199" t="str">
            <v>DFGB42527</v>
          </cell>
          <cell r="AM199" t="str">
            <v>512DFGB STANDARD GENSET FAMILY</v>
          </cell>
        </row>
        <row r="200">
          <cell r="A200" t="str">
            <v>DEC04</v>
          </cell>
          <cell r="B200" t="str">
            <v>CENT</v>
          </cell>
          <cell r="C200" t="str">
            <v>Western Europe</v>
          </cell>
          <cell r="D200" t="str">
            <v>FR</v>
          </cell>
          <cell r="E200" t="str">
            <v>BASE</v>
          </cell>
          <cell r="F200" t="str">
            <v>Cummins Diesel SA</v>
          </cell>
          <cell r="G200" t="str">
            <v>024820</v>
          </cell>
          <cell r="H200" t="str">
            <v>V28</v>
          </cell>
          <cell r="I200">
            <v>1</v>
          </cell>
          <cell r="J200">
            <v>32085.053821313239</v>
          </cell>
          <cell r="K200">
            <v>33482.658251940004</v>
          </cell>
          <cell r="L200" t="str">
            <v>25297372</v>
          </cell>
          <cell r="M200">
            <v>18105.86</v>
          </cell>
          <cell r="N200">
            <v>3535.17</v>
          </cell>
          <cell r="O200" t="str">
            <v>8001</v>
          </cell>
          <cell r="P200" t="str">
            <v>8001</v>
          </cell>
          <cell r="Q200">
            <v>38289</v>
          </cell>
          <cell r="R200">
            <v>0</v>
          </cell>
          <cell r="S200" t="str">
            <v>VTA28G5            Genset</v>
          </cell>
          <cell r="T200" t="str">
            <v>1011</v>
          </cell>
          <cell r="U200" t="str">
            <v>1701000</v>
          </cell>
          <cell r="V200">
            <v>1</v>
          </cell>
          <cell r="W200" t="str">
            <v>1</v>
          </cell>
          <cell r="X200" t="str">
            <v>650</v>
          </cell>
          <cell r="Y200" t="str">
            <v>Commercial</v>
          </cell>
          <cell r="Z200" t="str">
            <v>Sales - West Europe</v>
          </cell>
          <cell r="AA200" t="str">
            <v>Large</v>
          </cell>
          <cell r="AB200">
            <v>32085.053821313239</v>
          </cell>
          <cell r="AC200" t="str">
            <v xml:space="preserve">  42198</v>
          </cell>
          <cell r="AD200" t="str">
            <v>2020320</v>
          </cell>
          <cell r="AE200">
            <v>25792.002179999999</v>
          </cell>
          <cell r="AF200">
            <v>873.8</v>
          </cell>
          <cell r="AG200">
            <v>5965.72</v>
          </cell>
          <cell r="AH200">
            <v>257.92002179999997</v>
          </cell>
          <cell r="AI200">
            <v>335.29602834000002</v>
          </cell>
          <cell r="AJ200" t="str">
            <v>EUR</v>
          </cell>
          <cell r="AK200">
            <v>257.92002179999997</v>
          </cell>
          <cell r="AL200" t="str">
            <v>DFGB42198</v>
          </cell>
          <cell r="AM200" t="str">
            <v>512DFGB STANDARD GENSET FAMILY</v>
          </cell>
        </row>
        <row r="201">
          <cell r="A201" t="str">
            <v>DEC04</v>
          </cell>
          <cell r="B201" t="str">
            <v>CENT</v>
          </cell>
          <cell r="C201" t="str">
            <v>Western Europe</v>
          </cell>
          <cell r="D201" t="str">
            <v>IT</v>
          </cell>
          <cell r="E201" t="str">
            <v>BASE</v>
          </cell>
          <cell r="F201" t="str">
            <v>Bertoli SRL</v>
          </cell>
          <cell r="G201" t="str">
            <v>024659</v>
          </cell>
          <cell r="H201" t="str">
            <v>K50</v>
          </cell>
          <cell r="I201">
            <v>1</v>
          </cell>
          <cell r="J201">
            <v>82968.783638320776</v>
          </cell>
          <cell r="K201">
            <v>65576.398785625002</v>
          </cell>
          <cell r="L201" t="str">
            <v>33158086</v>
          </cell>
          <cell r="M201">
            <v>49321.2</v>
          </cell>
          <cell r="N201">
            <v>26923</v>
          </cell>
          <cell r="O201" t="str">
            <v>8036</v>
          </cell>
          <cell r="P201" t="str">
            <v>8036</v>
          </cell>
          <cell r="Q201">
            <v>38299</v>
          </cell>
          <cell r="R201">
            <v>0</v>
          </cell>
          <cell r="S201" t="str">
            <v>KTA50GS8 Adv       Genset</v>
          </cell>
          <cell r="T201" t="str">
            <v>1011</v>
          </cell>
          <cell r="U201" t="str">
            <v>1701000</v>
          </cell>
          <cell r="V201">
            <v>1</v>
          </cell>
          <cell r="W201" t="str">
            <v>1</v>
          </cell>
          <cell r="X201" t="str">
            <v>650</v>
          </cell>
          <cell r="Y201" t="str">
            <v>Commercial</v>
          </cell>
          <cell r="Z201" t="str">
            <v>Sales - West Europe</v>
          </cell>
          <cell r="AA201" t="str">
            <v>Large</v>
          </cell>
          <cell r="AB201">
            <v>82968.783638320776</v>
          </cell>
          <cell r="AC201" t="str">
            <v xml:space="preserve">  34625</v>
          </cell>
          <cell r="AD201" t="str">
            <v>PO-BER04-001/3</v>
          </cell>
          <cell r="AE201">
            <v>57433.580625000002</v>
          </cell>
          <cell r="AF201">
            <v>849.46</v>
          </cell>
          <cell r="AG201">
            <v>5398.05</v>
          </cell>
          <cell r="AH201">
            <v>574.33580625000002</v>
          </cell>
          <cell r="AI201">
            <v>746.63654812499999</v>
          </cell>
          <cell r="AJ201" t="str">
            <v>USD</v>
          </cell>
          <cell r="AK201">
            <v>574.33580625000002</v>
          </cell>
          <cell r="AL201" t="str">
            <v>DFLFPN34623</v>
          </cell>
          <cell r="AM201" t="str">
            <v>1200DFLF-5--PCC-OPN-SH-QA-G-CG</v>
          </cell>
        </row>
        <row r="202">
          <cell r="A202" t="str">
            <v>DEC04</v>
          </cell>
          <cell r="B202" t="str">
            <v>CENT</v>
          </cell>
          <cell r="C202" t="str">
            <v>Middle East</v>
          </cell>
          <cell r="D202" t="str">
            <v>EG</v>
          </cell>
          <cell r="E202" t="str">
            <v>BASE</v>
          </cell>
          <cell r="F202" t="str">
            <v>Egyptian International Investment</v>
          </cell>
          <cell r="G202" t="str">
            <v>024595</v>
          </cell>
          <cell r="H202" t="str">
            <v>B3.3</v>
          </cell>
          <cell r="I202">
            <v>1</v>
          </cell>
          <cell r="J202">
            <v>3435.4144241119479</v>
          </cell>
          <cell r="K202">
            <v>3859.4218165299999</v>
          </cell>
          <cell r="L202" t="str">
            <v>68020660</v>
          </cell>
          <cell r="M202">
            <v>1698</v>
          </cell>
          <cell r="N202">
            <v>755.86</v>
          </cell>
          <cell r="O202" t="str">
            <v>6002</v>
          </cell>
          <cell r="P202" t="str">
            <v>6002</v>
          </cell>
          <cell r="Q202">
            <v>38261</v>
          </cell>
          <cell r="R202">
            <v>0</v>
          </cell>
          <cell r="S202" t="str">
            <v>B3.3G2             Genset</v>
          </cell>
          <cell r="T202" t="str">
            <v>1013</v>
          </cell>
          <cell r="U202" t="str">
            <v>1701000</v>
          </cell>
          <cell r="V202">
            <v>1</v>
          </cell>
          <cell r="W202" t="str">
            <v>1</v>
          </cell>
          <cell r="X202" t="str">
            <v>650</v>
          </cell>
          <cell r="Y202" t="str">
            <v>Commercial</v>
          </cell>
          <cell r="Z202" t="str">
            <v>Sales - Middle East</v>
          </cell>
          <cell r="AA202" t="str">
            <v>Small</v>
          </cell>
          <cell r="AB202">
            <v>3435.4144241119479</v>
          </cell>
          <cell r="AC202" t="str">
            <v xml:space="preserve">  41802</v>
          </cell>
          <cell r="AD202" t="str">
            <v>CM12/052004</v>
          </cell>
          <cell r="AE202">
            <v>3390.9214099999999</v>
          </cell>
          <cell r="AF202">
            <v>126</v>
          </cell>
          <cell r="AG202">
            <v>230.6</v>
          </cell>
          <cell r="AH202">
            <v>33.9092141</v>
          </cell>
          <cell r="AI202">
            <v>44.081978329999998</v>
          </cell>
          <cell r="AJ202" t="str">
            <v>USD</v>
          </cell>
          <cell r="AK202">
            <v>33.9092141</v>
          </cell>
          <cell r="AL202" t="str">
            <v>C55D5O41802</v>
          </cell>
          <cell r="AM202" t="str">
            <v>C55D5 STANDARD OPEN GENSET</v>
          </cell>
        </row>
        <row r="203">
          <cell r="A203" t="str">
            <v>DEC04</v>
          </cell>
          <cell r="B203" t="str">
            <v>CENT</v>
          </cell>
          <cell r="C203" t="str">
            <v>Middle East</v>
          </cell>
          <cell r="D203" t="str">
            <v>IL</v>
          </cell>
          <cell r="E203" t="str">
            <v>BASE</v>
          </cell>
          <cell r="F203" t="str">
            <v>Israel Engines &amp; Trailers</v>
          </cell>
          <cell r="G203" t="str">
            <v>024937</v>
          </cell>
          <cell r="H203" t="str">
            <v>4B</v>
          </cell>
          <cell r="I203">
            <v>1</v>
          </cell>
          <cell r="J203">
            <v>4264.8008611410114</v>
          </cell>
          <cell r="K203">
            <v>4637.5230425480004</v>
          </cell>
          <cell r="L203" t="str">
            <v>21617924</v>
          </cell>
          <cell r="M203">
            <v>2309.17</v>
          </cell>
          <cell r="N203">
            <v>578.62</v>
          </cell>
          <cell r="O203" t="str">
            <v>6015</v>
          </cell>
          <cell r="P203" t="str">
            <v>6015</v>
          </cell>
          <cell r="Q203">
            <v>38247</v>
          </cell>
          <cell r="R203">
            <v>0</v>
          </cell>
          <cell r="S203" t="str">
            <v>4BTA3.9G1          Genset</v>
          </cell>
          <cell r="T203" t="str">
            <v>1013</v>
          </cell>
          <cell r="U203" t="str">
            <v>1701000</v>
          </cell>
          <cell r="V203">
            <v>1</v>
          </cell>
          <cell r="W203" t="str">
            <v>1</v>
          </cell>
          <cell r="X203" t="str">
            <v>650</v>
          </cell>
          <cell r="Y203" t="str">
            <v>Commercial</v>
          </cell>
          <cell r="Z203" t="str">
            <v>Sales - Middle East</v>
          </cell>
          <cell r="AA203" t="str">
            <v>Small</v>
          </cell>
          <cell r="AB203">
            <v>4264.8008611410114</v>
          </cell>
          <cell r="AC203" t="str">
            <v xml:space="preserve">  39941</v>
          </cell>
          <cell r="AD203" t="str">
            <v>240025</v>
          </cell>
          <cell r="AE203">
            <v>4056.2638360000001</v>
          </cell>
          <cell r="AF203">
            <v>147.10749998</v>
          </cell>
          <cell r="AG203">
            <v>300.29499998</v>
          </cell>
          <cell r="AH203">
            <v>40.562638360000001</v>
          </cell>
          <cell r="AI203">
            <v>52.731429867999999</v>
          </cell>
          <cell r="AJ203" t="str">
            <v>USD</v>
          </cell>
          <cell r="AK203">
            <v>40.562638360000001</v>
          </cell>
          <cell r="AL203" t="str">
            <v>C80D5O39941</v>
          </cell>
          <cell r="AM203" t="str">
            <v>C80D5 STANDARD OPEN GENSET</v>
          </cell>
        </row>
        <row r="204">
          <cell r="A204" t="str">
            <v>DEC04</v>
          </cell>
          <cell r="B204" t="str">
            <v>CENT</v>
          </cell>
          <cell r="C204" t="str">
            <v>Africa</v>
          </cell>
          <cell r="D204" t="str">
            <v>SN</v>
          </cell>
          <cell r="E204" t="str">
            <v>BASE</v>
          </cell>
          <cell r="F204" t="str">
            <v>Matforce S.A.</v>
          </cell>
          <cell r="G204" t="str">
            <v>024672</v>
          </cell>
          <cell r="H204" t="str">
            <v>6B</v>
          </cell>
          <cell r="I204">
            <v>1</v>
          </cell>
          <cell r="J204">
            <v>10058.902045209903</v>
          </cell>
          <cell r="K204">
            <v>9065.8109641770006</v>
          </cell>
          <cell r="L204" t="str">
            <v>21611786</v>
          </cell>
          <cell r="M204">
            <v>3848.82</v>
          </cell>
          <cell r="N204">
            <v>1000.69</v>
          </cell>
          <cell r="O204" t="str">
            <v>6028</v>
          </cell>
          <cell r="P204" t="str">
            <v>6028</v>
          </cell>
          <cell r="Q204">
            <v>38183</v>
          </cell>
          <cell r="R204">
            <v>0</v>
          </cell>
          <cell r="S204" t="str">
            <v>6BTA5.9G2-I        Genset</v>
          </cell>
          <cell r="T204" t="str">
            <v>1014</v>
          </cell>
          <cell r="U204" t="str">
            <v>1701000</v>
          </cell>
          <cell r="V204">
            <v>1</v>
          </cell>
          <cell r="W204" t="str">
            <v>1</v>
          </cell>
          <cell r="X204" t="str">
            <v>650</v>
          </cell>
          <cell r="Y204" t="str">
            <v>Commercial</v>
          </cell>
          <cell r="Z204" t="str">
            <v>Sales - Africa</v>
          </cell>
          <cell r="AA204" t="str">
            <v>Small</v>
          </cell>
          <cell r="AB204">
            <v>10058.902045209903</v>
          </cell>
          <cell r="AC204" t="str">
            <v xml:space="preserve">  34213</v>
          </cell>
          <cell r="AD204" t="str">
            <v>639</v>
          </cell>
          <cell r="AE204">
            <v>7766.5029890000005</v>
          </cell>
          <cell r="AF204">
            <v>378.21374326</v>
          </cell>
          <cell r="AG204">
            <v>664.79963328000008</v>
          </cell>
          <cell r="AH204">
            <v>77.66502989</v>
          </cell>
          <cell r="AI204">
            <v>100.96453885699999</v>
          </cell>
          <cell r="AJ204" t="str">
            <v>EUR</v>
          </cell>
          <cell r="AK204">
            <v>77.66502989</v>
          </cell>
          <cell r="AL204" t="str">
            <v>C150D5S34213</v>
          </cell>
          <cell r="AM204" t="str">
            <v>C150 D5 STD 50HZ ENCLOSED SET</v>
          </cell>
        </row>
        <row r="205">
          <cell r="A205" t="str">
            <v>DEC04</v>
          </cell>
          <cell r="B205" t="str">
            <v>CENT</v>
          </cell>
          <cell r="C205" t="str">
            <v>Middle East</v>
          </cell>
          <cell r="D205" t="str">
            <v>SA</v>
          </cell>
          <cell r="E205" t="str">
            <v>BASE</v>
          </cell>
          <cell r="F205" t="str">
            <v>General Contracting Company</v>
          </cell>
          <cell r="G205" t="str">
            <v>024671</v>
          </cell>
          <cell r="H205" t="str">
            <v>6ISB</v>
          </cell>
          <cell r="I205">
            <v>1</v>
          </cell>
          <cell r="J205">
            <v>8247.5780409041981</v>
          </cell>
          <cell r="K205">
            <v>6829.940462085</v>
          </cell>
          <cell r="L205" t="str">
            <v>21618764</v>
          </cell>
          <cell r="M205">
            <v>3042.93</v>
          </cell>
          <cell r="N205">
            <v>1046.9000000000001</v>
          </cell>
          <cell r="O205" t="str">
            <v>6051</v>
          </cell>
          <cell r="P205" t="str">
            <v>6051</v>
          </cell>
          <cell r="Q205">
            <v>38260</v>
          </cell>
          <cell r="R205">
            <v>0</v>
          </cell>
          <cell r="S205" t="str">
            <v>6-ISBeG1           Genset</v>
          </cell>
          <cell r="T205" t="str">
            <v>1013</v>
          </cell>
          <cell r="U205" t="str">
            <v>1701000</v>
          </cell>
          <cell r="V205">
            <v>1</v>
          </cell>
          <cell r="W205" t="str">
            <v>1</v>
          </cell>
          <cell r="X205" t="str">
            <v>650</v>
          </cell>
          <cell r="Y205" t="str">
            <v>Commercial</v>
          </cell>
          <cell r="Z205" t="str">
            <v>Sales - Middle East</v>
          </cell>
          <cell r="AA205" t="str">
            <v>Small</v>
          </cell>
          <cell r="AB205">
            <v>8247.5780409041981</v>
          </cell>
          <cell r="AC205" t="str">
            <v xml:space="preserve">  40209</v>
          </cell>
          <cell r="AD205" t="str">
            <v>E0940PSJ</v>
          </cell>
          <cell r="AE205">
            <v>6035.673245</v>
          </cell>
          <cell r="AF205">
            <v>195.27</v>
          </cell>
          <cell r="AG205">
            <v>399.82</v>
          </cell>
          <cell r="AH205">
            <v>60.356732450000003</v>
          </cell>
          <cell r="AI205">
            <v>78.463752185000004</v>
          </cell>
          <cell r="AJ205" t="str">
            <v>USD</v>
          </cell>
          <cell r="AK205">
            <v>60.356732450000003</v>
          </cell>
          <cell r="AL205" t="str">
            <v>C165PN40217</v>
          </cell>
          <cell r="AM205" t="str">
            <v>C165D6(O)---PCC-OPN-ST-QA-G-CG</v>
          </cell>
        </row>
        <row r="206">
          <cell r="A206" t="str">
            <v>DEC04</v>
          </cell>
          <cell r="B206" t="str">
            <v>CENT</v>
          </cell>
          <cell r="C206" t="str">
            <v>Middle East</v>
          </cell>
          <cell r="D206" t="str">
            <v>SA</v>
          </cell>
          <cell r="E206" t="str">
            <v>BASE</v>
          </cell>
          <cell r="F206" t="str">
            <v>General Contracting Company</v>
          </cell>
          <cell r="G206" t="str">
            <v>024670</v>
          </cell>
          <cell r="H206" t="str">
            <v>6ISB</v>
          </cell>
          <cell r="I206">
            <v>1</v>
          </cell>
          <cell r="J206">
            <v>8247.5780409041981</v>
          </cell>
          <cell r="K206">
            <v>6829.940462085</v>
          </cell>
          <cell r="L206" t="str">
            <v>21620240</v>
          </cell>
          <cell r="M206">
            <v>3042.93</v>
          </cell>
          <cell r="N206">
            <v>1046.9000000000001</v>
          </cell>
          <cell r="O206" t="str">
            <v>6051</v>
          </cell>
          <cell r="P206" t="str">
            <v>6051</v>
          </cell>
          <cell r="Q206">
            <v>38278</v>
          </cell>
          <cell r="R206">
            <v>0</v>
          </cell>
          <cell r="S206" t="str">
            <v>6-ISBeG1           Genset</v>
          </cell>
          <cell r="T206" t="str">
            <v>1013</v>
          </cell>
          <cell r="U206" t="str">
            <v>1701000</v>
          </cell>
          <cell r="V206">
            <v>1</v>
          </cell>
          <cell r="W206" t="str">
            <v>1</v>
          </cell>
          <cell r="X206" t="str">
            <v>650</v>
          </cell>
          <cell r="Y206" t="str">
            <v>Commercial</v>
          </cell>
          <cell r="Z206" t="str">
            <v>Sales - Middle East</v>
          </cell>
          <cell r="AA206" t="str">
            <v>Small</v>
          </cell>
          <cell r="AB206">
            <v>8247.5780409041981</v>
          </cell>
          <cell r="AC206" t="str">
            <v xml:space="preserve">  40201</v>
          </cell>
          <cell r="AD206" t="str">
            <v>E0940PSJ</v>
          </cell>
          <cell r="AE206">
            <v>6035.673245</v>
          </cell>
          <cell r="AF206">
            <v>195.27</v>
          </cell>
          <cell r="AG206">
            <v>399.82</v>
          </cell>
          <cell r="AH206">
            <v>60.356732450000003</v>
          </cell>
          <cell r="AI206">
            <v>78.463752185000004</v>
          </cell>
          <cell r="AJ206" t="str">
            <v>USD</v>
          </cell>
          <cell r="AK206">
            <v>60.356732450000003</v>
          </cell>
          <cell r="AL206" t="str">
            <v>C165PN40217</v>
          </cell>
          <cell r="AM206" t="str">
            <v>C165D6(O)---PCC-OPN-ST-QA-G-CG</v>
          </cell>
        </row>
        <row r="207">
          <cell r="A207" t="str">
            <v>DEC04</v>
          </cell>
          <cell r="B207" t="str">
            <v>CENT</v>
          </cell>
          <cell r="C207" t="str">
            <v>Middle East</v>
          </cell>
          <cell r="D207" t="str">
            <v>SA</v>
          </cell>
          <cell r="E207" t="str">
            <v>BASE</v>
          </cell>
          <cell r="F207" t="str">
            <v>General Contracting Company</v>
          </cell>
          <cell r="G207" t="str">
            <v>024669</v>
          </cell>
          <cell r="H207" t="str">
            <v>4B</v>
          </cell>
          <cell r="I207">
            <v>1</v>
          </cell>
          <cell r="J207">
            <v>4019.9138858988158</v>
          </cell>
          <cell r="K207">
            <v>4283.3590287030001</v>
          </cell>
          <cell r="L207" t="str">
            <v>21623313</v>
          </cell>
          <cell r="M207">
            <v>1873.45</v>
          </cell>
          <cell r="N207">
            <v>578.62</v>
          </cell>
          <cell r="O207" t="str">
            <v>6017</v>
          </cell>
          <cell r="P207" t="str">
            <v>6017</v>
          </cell>
          <cell r="Q207">
            <v>38292</v>
          </cell>
          <cell r="R207">
            <v>0</v>
          </cell>
          <cell r="S207" t="str">
            <v>4BT3.9G4           Genset</v>
          </cell>
          <cell r="T207" t="str">
            <v>1013</v>
          </cell>
          <cell r="U207" t="str">
            <v>1701000</v>
          </cell>
          <cell r="V207">
            <v>1</v>
          </cell>
          <cell r="W207" t="str">
            <v>1</v>
          </cell>
          <cell r="X207" t="str">
            <v>650</v>
          </cell>
          <cell r="Y207" t="str">
            <v>Commercial</v>
          </cell>
          <cell r="Z207" t="str">
            <v>Sales - Middle East</v>
          </cell>
          <cell r="AA207" t="str">
            <v>Small</v>
          </cell>
          <cell r="AB207">
            <v>4019.9138858988158</v>
          </cell>
          <cell r="AC207" t="str">
            <v xml:space="preserve">  40143</v>
          </cell>
          <cell r="AD207" t="str">
            <v>E0936PSJ</v>
          </cell>
          <cell r="AE207">
            <v>3713.4138710000002</v>
          </cell>
          <cell r="AF207">
            <v>147.10749998</v>
          </cell>
          <cell r="AG207">
            <v>300.29499998</v>
          </cell>
          <cell r="AH207">
            <v>37.134138710000002</v>
          </cell>
          <cell r="AI207">
            <v>48.274380323000003</v>
          </cell>
          <cell r="AJ207" t="str">
            <v>USD</v>
          </cell>
          <cell r="AK207">
            <v>37.134138710000002</v>
          </cell>
          <cell r="AL207" t="str">
            <v>C60D6O40144</v>
          </cell>
          <cell r="AM207" t="str">
            <v>C60 D6 STD 60HZ OPEN SET</v>
          </cell>
        </row>
        <row r="208">
          <cell r="A208" t="str">
            <v>DEC04</v>
          </cell>
          <cell r="B208" t="str">
            <v>CENT</v>
          </cell>
          <cell r="C208" t="str">
            <v>Middle East</v>
          </cell>
          <cell r="D208" t="str">
            <v>SA</v>
          </cell>
          <cell r="E208" t="str">
            <v>BASE</v>
          </cell>
          <cell r="F208" t="str">
            <v>General Contracting Company</v>
          </cell>
          <cell r="G208" t="str">
            <v>024668</v>
          </cell>
          <cell r="H208" t="str">
            <v>4B</v>
          </cell>
          <cell r="I208">
            <v>1</v>
          </cell>
          <cell r="J208">
            <v>4019.9138858988158</v>
          </cell>
          <cell r="K208">
            <v>4283.3590287030001</v>
          </cell>
          <cell r="L208" t="str">
            <v>21619671</v>
          </cell>
          <cell r="M208">
            <v>1873.45</v>
          </cell>
          <cell r="N208">
            <v>578.62</v>
          </cell>
          <cell r="O208" t="str">
            <v>6017</v>
          </cell>
          <cell r="P208" t="str">
            <v>6017</v>
          </cell>
          <cell r="Q208">
            <v>38260</v>
          </cell>
          <cell r="R208">
            <v>0</v>
          </cell>
          <cell r="S208" t="str">
            <v>4BT3.9G4           Genset</v>
          </cell>
          <cell r="T208" t="str">
            <v>1013</v>
          </cell>
          <cell r="U208" t="str">
            <v>1701000</v>
          </cell>
          <cell r="V208">
            <v>1</v>
          </cell>
          <cell r="W208" t="str">
            <v>1</v>
          </cell>
          <cell r="X208" t="str">
            <v>650</v>
          </cell>
          <cell r="Y208" t="str">
            <v>Commercial</v>
          </cell>
          <cell r="Z208" t="str">
            <v>Sales - Middle East</v>
          </cell>
          <cell r="AA208" t="str">
            <v>Small</v>
          </cell>
          <cell r="AB208">
            <v>4019.9138858988158</v>
          </cell>
          <cell r="AC208" t="str">
            <v xml:space="preserve">  40141</v>
          </cell>
          <cell r="AD208" t="str">
            <v>E0936PSJ</v>
          </cell>
          <cell r="AE208">
            <v>3713.4138710000002</v>
          </cell>
          <cell r="AF208">
            <v>147.10749998</v>
          </cell>
          <cell r="AG208">
            <v>300.29499998</v>
          </cell>
          <cell r="AH208">
            <v>37.134138710000002</v>
          </cell>
          <cell r="AI208">
            <v>48.274380323000003</v>
          </cell>
          <cell r="AJ208" t="str">
            <v>USD</v>
          </cell>
          <cell r="AK208">
            <v>37.134138710000002</v>
          </cell>
          <cell r="AL208" t="str">
            <v>C60D6O40144</v>
          </cell>
          <cell r="AM208" t="str">
            <v>C60 D6 STD 60HZ OPEN SET</v>
          </cell>
        </row>
        <row r="209">
          <cell r="A209" t="str">
            <v>DEC04</v>
          </cell>
          <cell r="B209" t="str">
            <v>CENT</v>
          </cell>
          <cell r="C209" t="str">
            <v>Middle East</v>
          </cell>
          <cell r="D209" t="str">
            <v>SA</v>
          </cell>
          <cell r="E209" t="str">
            <v>BASE</v>
          </cell>
          <cell r="F209" t="str">
            <v>General Contracting Company</v>
          </cell>
          <cell r="G209" t="str">
            <v>024667</v>
          </cell>
          <cell r="H209" t="str">
            <v>B3.3</v>
          </cell>
          <cell r="I209">
            <v>1</v>
          </cell>
          <cell r="J209">
            <v>3446.7168998923571</v>
          </cell>
          <cell r="K209">
            <v>4405.0812006699998</v>
          </cell>
          <cell r="L209" t="str">
            <v>68019893</v>
          </cell>
          <cell r="M209">
            <v>1576</v>
          </cell>
          <cell r="N209">
            <v>451</v>
          </cell>
          <cell r="O209" t="str">
            <v>6001</v>
          </cell>
          <cell r="P209" t="str">
            <v>6001</v>
          </cell>
          <cell r="Q209">
            <v>38184</v>
          </cell>
          <cell r="R209">
            <v>0</v>
          </cell>
          <cell r="S209" t="str">
            <v>B3.3G1             Genset</v>
          </cell>
          <cell r="T209" t="str">
            <v>1013</v>
          </cell>
          <cell r="U209" t="str">
            <v>1701000</v>
          </cell>
          <cell r="V209">
            <v>1</v>
          </cell>
          <cell r="W209" t="str">
            <v>1</v>
          </cell>
          <cell r="X209" t="str">
            <v>650</v>
          </cell>
          <cell r="Y209" t="str">
            <v>Commercial</v>
          </cell>
          <cell r="Z209" t="str">
            <v>Sales - Middle East</v>
          </cell>
          <cell r="AA209" t="str">
            <v>Small</v>
          </cell>
          <cell r="AB209">
            <v>3446.7168998923571</v>
          </cell>
          <cell r="AC209" t="str">
            <v xml:space="preserve">  37772</v>
          </cell>
          <cell r="AD209" t="str">
            <v>E0874PSJ</v>
          </cell>
          <cell r="AE209">
            <v>3474.0669899999998</v>
          </cell>
          <cell r="AF209">
            <v>310.64</v>
          </cell>
          <cell r="AG209">
            <v>505.73</v>
          </cell>
          <cell r="AH209">
            <v>34.7406699</v>
          </cell>
          <cell r="AI209">
            <v>45.162870869999999</v>
          </cell>
          <cell r="AJ209" t="str">
            <v>USD</v>
          </cell>
          <cell r="AK209">
            <v>34.7406699</v>
          </cell>
          <cell r="AL209" t="str">
            <v>C25D6S37772</v>
          </cell>
          <cell r="AM209" t="str">
            <v>C25D6 STANDARD ENCLOSED GENSET</v>
          </cell>
        </row>
        <row r="210">
          <cell r="A210" t="str">
            <v>DEC04</v>
          </cell>
          <cell r="B210" t="str">
            <v>CENT</v>
          </cell>
          <cell r="C210" t="str">
            <v>Middle East</v>
          </cell>
          <cell r="D210" t="str">
            <v>SA</v>
          </cell>
          <cell r="E210" t="str">
            <v>BASE</v>
          </cell>
          <cell r="F210" t="str">
            <v>General Contracting Company</v>
          </cell>
          <cell r="G210" t="str">
            <v>024666</v>
          </cell>
          <cell r="H210" t="str">
            <v>D17</v>
          </cell>
          <cell r="I210">
            <v>1</v>
          </cell>
          <cell r="J210">
            <v>2724.4348762109794</v>
          </cell>
          <cell r="K210">
            <v>3250.6920762499999</v>
          </cell>
          <cell r="L210" t="str">
            <v>S04L1292</v>
          </cell>
          <cell r="M210">
            <v>934.55</v>
          </cell>
          <cell r="N210">
            <v>364.14</v>
          </cell>
          <cell r="O210" t="str">
            <v>6054</v>
          </cell>
          <cell r="P210" t="str">
            <v>6054</v>
          </cell>
          <cell r="Q210">
            <v>38225</v>
          </cell>
          <cell r="R210">
            <v>0</v>
          </cell>
          <cell r="S210" t="str">
            <v>D1703 (Kubota)     Genset</v>
          </cell>
          <cell r="T210" t="str">
            <v>1013</v>
          </cell>
          <cell r="U210" t="str">
            <v>1701000</v>
          </cell>
          <cell r="V210">
            <v>1</v>
          </cell>
          <cell r="W210" t="str">
            <v>1</v>
          </cell>
          <cell r="X210" t="str">
            <v>650</v>
          </cell>
          <cell r="Y210" t="str">
            <v>Commercial</v>
          </cell>
          <cell r="Z210" t="str">
            <v>Sales - Middle East</v>
          </cell>
          <cell r="AA210" t="str">
            <v>Small</v>
          </cell>
          <cell r="AB210">
            <v>2724.4348762109794</v>
          </cell>
          <cell r="AC210" t="str">
            <v xml:space="preserve">  37770</v>
          </cell>
          <cell r="AD210" t="str">
            <v>E0872PSJ</v>
          </cell>
          <cell r="AE210">
            <v>2807.1462499999998</v>
          </cell>
          <cell r="AF210">
            <v>118.98</v>
          </cell>
          <cell r="AG210">
            <v>231.93</v>
          </cell>
          <cell r="AH210">
            <v>28.071462499999999</v>
          </cell>
          <cell r="AI210">
            <v>36.492901250000003</v>
          </cell>
          <cell r="AJ210" t="str">
            <v>USD</v>
          </cell>
          <cell r="AK210">
            <v>28.071462499999999</v>
          </cell>
          <cell r="AL210" t="str">
            <v>C15D6S37770</v>
          </cell>
          <cell r="AM210" t="str">
            <v>C15D6 STANDARD ENCLOSED GENSET</v>
          </cell>
        </row>
        <row r="211">
          <cell r="A211" t="str">
            <v>DEC04</v>
          </cell>
          <cell r="B211" t="str">
            <v>CENT</v>
          </cell>
          <cell r="C211" t="str">
            <v>Middle East</v>
          </cell>
          <cell r="D211" t="str">
            <v>SA</v>
          </cell>
          <cell r="E211" t="str">
            <v>BASE</v>
          </cell>
          <cell r="F211" t="str">
            <v>General Contracting Company</v>
          </cell>
          <cell r="G211" t="str">
            <v>024665</v>
          </cell>
          <cell r="H211" t="str">
            <v>D17</v>
          </cell>
          <cell r="I211">
            <v>1</v>
          </cell>
          <cell r="J211">
            <v>2445.6404736275563</v>
          </cell>
          <cell r="K211">
            <v>3181.1395255900002</v>
          </cell>
          <cell r="L211" t="str">
            <v>S04G0296</v>
          </cell>
          <cell r="M211">
            <v>934.55</v>
          </cell>
          <cell r="N211">
            <v>309.66000000000003</v>
          </cell>
          <cell r="O211" t="str">
            <v>6054</v>
          </cell>
          <cell r="P211" t="str">
            <v>6054</v>
          </cell>
          <cell r="Q211">
            <v>38231</v>
          </cell>
          <cell r="R211">
            <v>0</v>
          </cell>
          <cell r="S211" t="str">
            <v>D1703 (Kubota)     Genset</v>
          </cell>
          <cell r="T211" t="str">
            <v>1013</v>
          </cell>
          <cell r="U211" t="str">
            <v>1701000</v>
          </cell>
          <cell r="V211">
            <v>1</v>
          </cell>
          <cell r="W211" t="str">
            <v>1</v>
          </cell>
          <cell r="X211" t="str">
            <v>650</v>
          </cell>
          <cell r="Y211" t="str">
            <v>Commercial</v>
          </cell>
          <cell r="Z211" t="str">
            <v>Sales - Middle East</v>
          </cell>
          <cell r="AA211" t="str">
            <v>Small</v>
          </cell>
          <cell r="AB211">
            <v>2445.6404736275563</v>
          </cell>
          <cell r="AC211" t="str">
            <v xml:space="preserve">  35914</v>
          </cell>
          <cell r="AD211" t="str">
            <v>E0870PSJ</v>
          </cell>
          <cell r="AE211">
            <v>2743.73623</v>
          </cell>
          <cell r="AF211">
            <v>117.46</v>
          </cell>
          <cell r="AG211">
            <v>229.4</v>
          </cell>
          <cell r="AH211">
            <v>27.4373623</v>
          </cell>
          <cell r="AI211">
            <v>35.668570989999999</v>
          </cell>
          <cell r="AJ211" t="str">
            <v>USD</v>
          </cell>
          <cell r="AK211">
            <v>27.4373623</v>
          </cell>
          <cell r="AL211" t="str">
            <v>C11D6S35914</v>
          </cell>
          <cell r="AM211" t="str">
            <v>C11D6 STANDARD ENCLOSED GENSET</v>
          </cell>
        </row>
        <row r="212">
          <cell r="A212" t="str">
            <v>DEC04</v>
          </cell>
          <cell r="B212" t="str">
            <v>CENT</v>
          </cell>
          <cell r="C212" t="str">
            <v>Eastern Europe</v>
          </cell>
          <cell r="D212" t="str">
            <v>RU</v>
          </cell>
          <cell r="E212" t="str">
            <v>BASE</v>
          </cell>
          <cell r="F212" t="str">
            <v>OOO Cummins</v>
          </cell>
          <cell r="G212" t="str">
            <v>024594</v>
          </cell>
          <cell r="H212" t="str">
            <v>4ISB</v>
          </cell>
          <cell r="I212">
            <v>1</v>
          </cell>
          <cell r="J212">
            <v>5440.2583423035521</v>
          </cell>
          <cell r="K212">
            <v>5803.066649978</v>
          </cell>
          <cell r="L212" t="str">
            <v>21601642</v>
          </cell>
          <cell r="M212">
            <v>2469.5300000000002</v>
          </cell>
          <cell r="N212">
            <v>848.97</v>
          </cell>
          <cell r="O212" t="str">
            <v>6041</v>
          </cell>
          <cell r="P212" t="str">
            <v>6041</v>
          </cell>
          <cell r="Q212">
            <v>38104</v>
          </cell>
          <cell r="R212">
            <v>0</v>
          </cell>
          <cell r="S212" t="str">
            <v>4-ISBeG1           Genset</v>
          </cell>
          <cell r="T212" t="str">
            <v>1012</v>
          </cell>
          <cell r="U212" t="str">
            <v>1701000</v>
          </cell>
          <cell r="V212">
            <v>1</v>
          </cell>
          <cell r="W212" t="str">
            <v>1</v>
          </cell>
          <cell r="X212" t="str">
            <v>650</v>
          </cell>
          <cell r="Y212" t="str">
            <v>Commercial</v>
          </cell>
          <cell r="Z212" t="str">
            <v>Sales - East Europe</v>
          </cell>
          <cell r="AA212" t="str">
            <v>Small</v>
          </cell>
          <cell r="AB212">
            <v>5440.2583423035521</v>
          </cell>
          <cell r="AC212" t="str">
            <v xml:space="preserve">  32165</v>
          </cell>
          <cell r="AD212" t="str">
            <v>300-CUM</v>
          </cell>
          <cell r="AE212">
            <v>5049.4425460000002</v>
          </cell>
          <cell r="AF212">
            <v>190.66749998</v>
          </cell>
          <cell r="AG212">
            <v>396.32499998000003</v>
          </cell>
          <cell r="AH212">
            <v>50.494425460000002</v>
          </cell>
          <cell r="AI212">
            <v>65.642753098</v>
          </cell>
          <cell r="AJ212" t="str">
            <v>USD</v>
          </cell>
          <cell r="AK212">
            <v>50.494425460000002</v>
          </cell>
          <cell r="AL212" t="str">
            <v>C110O5D</v>
          </cell>
          <cell r="AM212" t="str">
            <v>C110 D5 STD OPEN STOCK SET</v>
          </cell>
        </row>
        <row r="213">
          <cell r="A213" t="str">
            <v>DEC04</v>
          </cell>
          <cell r="B213" t="str">
            <v>CENT</v>
          </cell>
          <cell r="C213" t="str">
            <v>Middle East</v>
          </cell>
          <cell r="D213" t="str">
            <v>EG</v>
          </cell>
          <cell r="E213" t="str">
            <v>BASE</v>
          </cell>
          <cell r="F213" t="str">
            <v>Egyptian International Investment</v>
          </cell>
          <cell r="G213" t="str">
            <v>024643</v>
          </cell>
          <cell r="H213" t="str">
            <v>B3.3</v>
          </cell>
          <cell r="I213">
            <v>1</v>
          </cell>
          <cell r="J213">
            <v>2805.7050592034443</v>
          </cell>
          <cell r="K213">
            <v>3504.9168662000002</v>
          </cell>
          <cell r="L213" t="str">
            <v>68019904</v>
          </cell>
          <cell r="M213">
            <v>1576</v>
          </cell>
          <cell r="N213">
            <v>574</v>
          </cell>
          <cell r="O213" t="str">
            <v>6001</v>
          </cell>
          <cell r="P213" t="str">
            <v>6001</v>
          </cell>
          <cell r="Q213">
            <v>38184</v>
          </cell>
          <cell r="R213">
            <v>0</v>
          </cell>
          <cell r="S213" t="str">
            <v>B3.3G1             Genset</v>
          </cell>
          <cell r="T213" t="str">
            <v>1013</v>
          </cell>
          <cell r="U213" t="str">
            <v>1701000</v>
          </cell>
          <cell r="V213">
            <v>1</v>
          </cell>
          <cell r="W213" t="str">
            <v>1</v>
          </cell>
          <cell r="X213" t="str">
            <v>650</v>
          </cell>
          <cell r="Y213" t="str">
            <v>Commercial</v>
          </cell>
          <cell r="Z213" t="str">
            <v>Sales - Middle East</v>
          </cell>
          <cell r="AA213" t="str">
            <v>Small</v>
          </cell>
          <cell r="AB213">
            <v>2805.7050592034443</v>
          </cell>
          <cell r="AC213" t="str">
            <v xml:space="preserve">  41801</v>
          </cell>
          <cell r="AD213" t="str">
            <v>CM12/052004</v>
          </cell>
          <cell r="AE213">
            <v>3047.7413999999999</v>
          </cell>
          <cell r="AF213">
            <v>126</v>
          </cell>
          <cell r="AG213">
            <v>230.6</v>
          </cell>
          <cell r="AH213">
            <v>30.477414</v>
          </cell>
          <cell r="AI213">
            <v>39.620638200000002</v>
          </cell>
          <cell r="AJ213" t="str">
            <v>USD</v>
          </cell>
          <cell r="AK213">
            <v>30.477414</v>
          </cell>
          <cell r="AL213" t="str">
            <v>C33D5O41801</v>
          </cell>
          <cell r="AM213" t="str">
            <v>C33D5 STANDARD OPEN GENSET</v>
          </cell>
        </row>
        <row r="214">
          <cell r="A214" t="str">
            <v>DEC04</v>
          </cell>
          <cell r="B214" t="str">
            <v>CENT</v>
          </cell>
          <cell r="C214" t="str">
            <v>Middle East</v>
          </cell>
          <cell r="D214" t="str">
            <v>EG</v>
          </cell>
          <cell r="E214" t="str">
            <v>BASE</v>
          </cell>
          <cell r="F214" t="str">
            <v>Egyptian International Investment</v>
          </cell>
          <cell r="G214" t="str">
            <v>024643</v>
          </cell>
          <cell r="H214" t="str">
            <v>B3.3</v>
          </cell>
          <cell r="I214">
            <v>1</v>
          </cell>
          <cell r="J214">
            <v>2805.7050592034443</v>
          </cell>
          <cell r="K214">
            <v>3504.9168662000002</v>
          </cell>
          <cell r="L214" t="str">
            <v>68019903</v>
          </cell>
          <cell r="M214">
            <v>1576</v>
          </cell>
          <cell r="N214">
            <v>574</v>
          </cell>
          <cell r="O214" t="str">
            <v>6001</v>
          </cell>
          <cell r="P214" t="str">
            <v>6001</v>
          </cell>
          <cell r="Q214">
            <v>38260</v>
          </cell>
          <cell r="R214">
            <v>0</v>
          </cell>
          <cell r="S214" t="str">
            <v>B3.3G1             Genset</v>
          </cell>
          <cell r="T214" t="str">
            <v>1013</v>
          </cell>
          <cell r="U214" t="str">
            <v>1701000</v>
          </cell>
          <cell r="V214">
            <v>1</v>
          </cell>
          <cell r="W214" t="str">
            <v>1</v>
          </cell>
          <cell r="X214" t="str">
            <v>650</v>
          </cell>
          <cell r="Y214" t="str">
            <v>Commercial</v>
          </cell>
          <cell r="Z214" t="str">
            <v>Sales - Middle East</v>
          </cell>
          <cell r="AA214" t="str">
            <v>Small</v>
          </cell>
          <cell r="AB214">
            <v>2805.7050592034443</v>
          </cell>
          <cell r="AC214" t="str">
            <v xml:space="preserve">  41801</v>
          </cell>
          <cell r="AD214" t="str">
            <v>CM12/052004</v>
          </cell>
          <cell r="AE214">
            <v>3047.7413999999999</v>
          </cell>
          <cell r="AF214">
            <v>126</v>
          </cell>
          <cell r="AG214">
            <v>230.6</v>
          </cell>
          <cell r="AH214">
            <v>30.477414</v>
          </cell>
          <cell r="AI214">
            <v>39.620638200000002</v>
          </cell>
          <cell r="AJ214" t="str">
            <v>USD</v>
          </cell>
          <cell r="AK214">
            <v>30.477414</v>
          </cell>
          <cell r="AL214" t="str">
            <v>C33D5O41801</v>
          </cell>
          <cell r="AM214" t="str">
            <v>C33D5 STANDARD OPEN GENSET</v>
          </cell>
        </row>
        <row r="215">
          <cell r="A215" t="str">
            <v>DEC04</v>
          </cell>
          <cell r="B215" t="str">
            <v>CENT</v>
          </cell>
          <cell r="C215" t="str">
            <v>Middle East</v>
          </cell>
          <cell r="D215" t="str">
            <v>EG</v>
          </cell>
          <cell r="E215" t="str">
            <v>BASE</v>
          </cell>
          <cell r="F215" t="str">
            <v>Egyptian International Investment</v>
          </cell>
          <cell r="G215" t="str">
            <v>024643</v>
          </cell>
          <cell r="H215" t="str">
            <v>B3.3</v>
          </cell>
          <cell r="I215">
            <v>1</v>
          </cell>
          <cell r="J215">
            <v>2805.7050592034443</v>
          </cell>
          <cell r="K215">
            <v>3504.9168662000002</v>
          </cell>
          <cell r="L215" t="str">
            <v>68019901</v>
          </cell>
          <cell r="M215">
            <v>1576</v>
          </cell>
          <cell r="N215">
            <v>574</v>
          </cell>
          <cell r="O215" t="str">
            <v>6001</v>
          </cell>
          <cell r="P215" t="str">
            <v>6001</v>
          </cell>
          <cell r="Q215">
            <v>38184</v>
          </cell>
          <cell r="R215">
            <v>0</v>
          </cell>
          <cell r="S215" t="str">
            <v>B3.3G1             Genset</v>
          </cell>
          <cell r="T215" t="str">
            <v>1013</v>
          </cell>
          <cell r="U215" t="str">
            <v>1701000</v>
          </cell>
          <cell r="V215">
            <v>1</v>
          </cell>
          <cell r="W215" t="str">
            <v>1</v>
          </cell>
          <cell r="X215" t="str">
            <v>650</v>
          </cell>
          <cell r="Y215" t="str">
            <v>Commercial</v>
          </cell>
          <cell r="Z215" t="str">
            <v>Sales - Middle East</v>
          </cell>
          <cell r="AA215" t="str">
            <v>Small</v>
          </cell>
          <cell r="AB215">
            <v>2805.7050592034443</v>
          </cell>
          <cell r="AC215" t="str">
            <v xml:space="preserve">  41801</v>
          </cell>
          <cell r="AD215" t="str">
            <v>CM12/052004</v>
          </cell>
          <cell r="AE215">
            <v>3047.7413999999999</v>
          </cell>
          <cell r="AF215">
            <v>126</v>
          </cell>
          <cell r="AG215">
            <v>230.6</v>
          </cell>
          <cell r="AH215">
            <v>30.477414</v>
          </cell>
          <cell r="AI215">
            <v>39.620638200000002</v>
          </cell>
          <cell r="AJ215" t="str">
            <v>USD</v>
          </cell>
          <cell r="AK215">
            <v>30.477414</v>
          </cell>
          <cell r="AL215" t="str">
            <v>C33D5O41801</v>
          </cell>
          <cell r="AM215" t="str">
            <v>C33D5 STANDARD OPEN GENSET</v>
          </cell>
        </row>
        <row r="216">
          <cell r="A216" t="str">
            <v>DEC04</v>
          </cell>
          <cell r="B216" t="str">
            <v>CENT</v>
          </cell>
          <cell r="C216" t="str">
            <v>Middle East</v>
          </cell>
          <cell r="D216" t="str">
            <v>EG</v>
          </cell>
          <cell r="E216" t="str">
            <v>BASE</v>
          </cell>
          <cell r="F216" t="str">
            <v>Egyptian International Investment</v>
          </cell>
          <cell r="G216" t="str">
            <v>024642</v>
          </cell>
          <cell r="H216" t="str">
            <v>6ISB</v>
          </cell>
          <cell r="I216">
            <v>1</v>
          </cell>
          <cell r="J216">
            <v>6694.83</v>
          </cell>
          <cell r="K216">
            <v>6975.2975217849998</v>
          </cell>
          <cell r="L216" t="str">
            <v>21618763</v>
          </cell>
          <cell r="M216">
            <v>3042.93</v>
          </cell>
          <cell r="N216">
            <v>1046.9000000000001</v>
          </cell>
          <cell r="O216" t="str">
            <v>6051</v>
          </cell>
          <cell r="P216" t="str">
            <v>6051</v>
          </cell>
          <cell r="Q216">
            <v>38260</v>
          </cell>
          <cell r="R216">
            <v>0</v>
          </cell>
          <cell r="S216" t="str">
            <v>6-ISBeG1           Genset</v>
          </cell>
          <cell r="T216" t="str">
            <v>1013</v>
          </cell>
          <cell r="U216" t="str">
            <v>1701000</v>
          </cell>
          <cell r="V216">
            <v>1</v>
          </cell>
          <cell r="W216" t="str">
            <v>1</v>
          </cell>
          <cell r="X216" t="str">
            <v>650</v>
          </cell>
          <cell r="Y216" t="str">
            <v>Commercial</v>
          </cell>
          <cell r="Z216" t="str">
            <v>Sales - Middle East</v>
          </cell>
          <cell r="AA216" t="str">
            <v>Small</v>
          </cell>
          <cell r="AB216">
            <v>8237.8902045209907</v>
          </cell>
          <cell r="AC216" t="str">
            <v xml:space="preserve">  37794</v>
          </cell>
          <cell r="AD216" t="str">
            <v>CM16/062004</v>
          </cell>
          <cell r="AE216">
            <v>6068.2841450000005</v>
          </cell>
          <cell r="AF216">
            <v>243.29</v>
          </cell>
          <cell r="AG216">
            <v>463.47</v>
          </cell>
          <cell r="AH216">
            <v>60.682841449999998</v>
          </cell>
          <cell r="AI216">
            <v>78.887693885000004</v>
          </cell>
          <cell r="AJ216" t="str">
            <v>USD</v>
          </cell>
          <cell r="AK216">
            <v>60.682841449999998</v>
          </cell>
          <cell r="AL216" t="str">
            <v>C180D5O37795</v>
          </cell>
          <cell r="AM216" t="str">
            <v>C180D5(O) STANDARD GENSET FAMI</v>
          </cell>
        </row>
        <row r="217">
          <cell r="A217" t="str">
            <v>DEC04</v>
          </cell>
          <cell r="B217" t="str">
            <v>CENT</v>
          </cell>
          <cell r="C217" t="str">
            <v>Middle East</v>
          </cell>
          <cell r="D217" t="str">
            <v>EG</v>
          </cell>
          <cell r="E217" t="str">
            <v>BASE</v>
          </cell>
          <cell r="F217" t="str">
            <v>Egyptian International Investment</v>
          </cell>
          <cell r="G217" t="str">
            <v>024641</v>
          </cell>
          <cell r="H217" t="str">
            <v>QSX15</v>
          </cell>
          <cell r="I217">
            <v>1</v>
          </cell>
          <cell r="J217">
            <v>16417.98</v>
          </cell>
          <cell r="K217">
            <v>25805.492196137999</v>
          </cell>
          <cell r="L217" t="str">
            <v>79062281</v>
          </cell>
          <cell r="M217">
            <v>11937.91</v>
          </cell>
          <cell r="N217">
            <v>3842</v>
          </cell>
          <cell r="O217" t="str">
            <v>7023</v>
          </cell>
          <cell r="P217" t="str">
            <v>7023</v>
          </cell>
          <cell r="Q217">
            <v>38250</v>
          </cell>
          <cell r="R217">
            <v>0</v>
          </cell>
          <cell r="S217" t="str">
            <v>QSX15G8            Genset</v>
          </cell>
          <cell r="T217" t="str">
            <v>1013</v>
          </cell>
          <cell r="U217" t="str">
            <v>1701000</v>
          </cell>
          <cell r="V217">
            <v>1</v>
          </cell>
          <cell r="W217" t="str">
            <v>1</v>
          </cell>
          <cell r="X217" t="str">
            <v>650</v>
          </cell>
          <cell r="Y217" t="str">
            <v>Commercial</v>
          </cell>
          <cell r="Z217" t="str">
            <v>Sales - Middle East</v>
          </cell>
          <cell r="AA217" t="str">
            <v>Medium</v>
          </cell>
          <cell r="AB217">
            <v>17393.433799784714</v>
          </cell>
          <cell r="AC217" t="str">
            <v xml:space="preserve">  35540</v>
          </cell>
          <cell r="AD217" t="str">
            <v>CM13/052004</v>
          </cell>
          <cell r="AE217">
            <v>22006.788185999998</v>
          </cell>
          <cell r="AF217">
            <v>591.6</v>
          </cell>
          <cell r="AG217">
            <v>2480.88</v>
          </cell>
          <cell r="AH217">
            <v>220.06788186</v>
          </cell>
          <cell r="AI217">
            <v>286.08824641799998</v>
          </cell>
          <cell r="AJ217" t="str">
            <v>USD</v>
          </cell>
          <cell r="AK217">
            <v>220.06788186</v>
          </cell>
          <cell r="AL217" t="str">
            <v>DFEK35541</v>
          </cell>
          <cell r="AM217" t="str">
            <v>400DFEK STD GENSET FAMILY</v>
          </cell>
        </row>
        <row r="218">
          <cell r="A218" t="str">
            <v>DEC04</v>
          </cell>
          <cell r="B218" t="str">
            <v>CENT</v>
          </cell>
          <cell r="C218" t="str">
            <v>Middle East</v>
          </cell>
          <cell r="D218" t="str">
            <v>EG</v>
          </cell>
          <cell r="E218" t="str">
            <v>BASE</v>
          </cell>
          <cell r="F218" t="str">
            <v>Egyptian International Investment</v>
          </cell>
          <cell r="G218" t="str">
            <v>024640</v>
          </cell>
          <cell r="H218" t="str">
            <v>NH</v>
          </cell>
          <cell r="I218">
            <v>1</v>
          </cell>
          <cell r="J218">
            <v>11166.09</v>
          </cell>
          <cell r="K218">
            <v>13147.520295120001</v>
          </cell>
          <cell r="L218" t="str">
            <v>25296621</v>
          </cell>
          <cell r="M218">
            <v>6163.97</v>
          </cell>
          <cell r="N218">
            <v>1957.93</v>
          </cell>
          <cell r="O218" t="str">
            <v>7011</v>
          </cell>
          <cell r="P218" t="str">
            <v>7011</v>
          </cell>
          <cell r="Q218">
            <v>38264</v>
          </cell>
          <cell r="R218">
            <v>0</v>
          </cell>
          <cell r="S218" t="str">
            <v>NT855G6            Genset</v>
          </cell>
          <cell r="T218" t="str">
            <v>1013</v>
          </cell>
          <cell r="U218" t="str">
            <v>1701000</v>
          </cell>
          <cell r="V218">
            <v>1</v>
          </cell>
          <cell r="W218" t="str">
            <v>1</v>
          </cell>
          <cell r="X218" t="str">
            <v>650</v>
          </cell>
          <cell r="Y218" t="str">
            <v>Commercial</v>
          </cell>
          <cell r="Z218" t="str">
            <v>Sales - Middle East</v>
          </cell>
          <cell r="AA218" t="str">
            <v>Medium</v>
          </cell>
          <cell r="AB218">
            <v>12135.629709364908</v>
          </cell>
          <cell r="AC218" t="str">
            <v xml:space="preserve">  35533</v>
          </cell>
          <cell r="AD218" t="str">
            <v>CM13/052004</v>
          </cell>
          <cell r="AE218">
            <v>10494.898639999999</v>
          </cell>
          <cell r="AF218">
            <v>411.2</v>
          </cell>
          <cell r="AG218">
            <v>1895.09</v>
          </cell>
          <cell r="AH218">
            <v>104.9489864</v>
          </cell>
          <cell r="AI218">
            <v>136.43368232</v>
          </cell>
          <cell r="AJ218" t="str">
            <v>USD</v>
          </cell>
          <cell r="AK218">
            <v>104.9489864</v>
          </cell>
          <cell r="AL218" t="str">
            <v>DFBH35532</v>
          </cell>
          <cell r="AM218" t="str">
            <v>252DFBH STD GENSET FAMILY</v>
          </cell>
        </row>
        <row r="219">
          <cell r="A219" t="str">
            <v>DEC04</v>
          </cell>
          <cell r="B219" t="str">
            <v>CENT</v>
          </cell>
          <cell r="C219" t="str">
            <v>Eastern Europe</v>
          </cell>
          <cell r="D219" t="str">
            <v>HU</v>
          </cell>
          <cell r="E219" t="str">
            <v>BASE</v>
          </cell>
          <cell r="F219" t="str">
            <v>CAD Server</v>
          </cell>
          <cell r="G219" t="str">
            <v>024992</v>
          </cell>
          <cell r="H219" t="str">
            <v>V28</v>
          </cell>
          <cell r="I219">
            <v>1</v>
          </cell>
          <cell r="J219">
            <v>33607.968245425189</v>
          </cell>
          <cell r="K219">
            <v>33585.453229145001</v>
          </cell>
          <cell r="L219" t="str">
            <v>25296685</v>
          </cell>
          <cell r="M219">
            <v>18105.86</v>
          </cell>
          <cell r="N219">
            <v>3535.17</v>
          </cell>
          <cell r="O219" t="str">
            <v>8001</v>
          </cell>
          <cell r="P219" t="str">
            <v>8001</v>
          </cell>
          <cell r="Q219">
            <v>38266</v>
          </cell>
          <cell r="R219">
            <v>0</v>
          </cell>
          <cell r="S219" t="str">
            <v>VTA28G5            Genset</v>
          </cell>
          <cell r="T219" t="str">
            <v>1012</v>
          </cell>
          <cell r="U219" t="str">
            <v>1701000</v>
          </cell>
          <cell r="V219">
            <v>1</v>
          </cell>
          <cell r="W219" t="str">
            <v>1</v>
          </cell>
          <cell r="X219" t="str">
            <v>650</v>
          </cell>
          <cell r="Y219" t="str">
            <v>Commercial</v>
          </cell>
          <cell r="Z219" t="str">
            <v>Sales - East Europe</v>
          </cell>
          <cell r="AA219" t="str">
            <v>Large</v>
          </cell>
          <cell r="AB219">
            <v>33607.968245425189</v>
          </cell>
          <cell r="AC219" t="str">
            <v xml:space="preserve">  35796</v>
          </cell>
          <cell r="AD219" t="str">
            <v>CPG197</v>
          </cell>
          <cell r="AE219">
            <v>25753.914065000001</v>
          </cell>
          <cell r="AF219">
            <v>1056.32</v>
          </cell>
          <cell r="AG219">
            <v>5925.34</v>
          </cell>
          <cell r="AH219">
            <v>257.53914064999998</v>
          </cell>
          <cell r="AI219">
            <v>334.80088284499999</v>
          </cell>
          <cell r="AJ219" t="str">
            <v>EUR</v>
          </cell>
          <cell r="AK219">
            <v>257.53914064999998</v>
          </cell>
          <cell r="AL219" t="str">
            <v>DFGB35796</v>
          </cell>
          <cell r="AM219" t="str">
            <v>565DFGB STANDARD GENSET FAMILY</v>
          </cell>
        </row>
        <row r="220">
          <cell r="A220" t="str">
            <v>DEC04</v>
          </cell>
          <cell r="B220" t="str">
            <v>CENT</v>
          </cell>
          <cell r="C220" t="str">
            <v>Eastern Europe</v>
          </cell>
          <cell r="D220" t="str">
            <v>RU</v>
          </cell>
          <cell r="E220" t="str">
            <v>BASE</v>
          </cell>
          <cell r="F220" t="str">
            <v>Neuhaus</v>
          </cell>
          <cell r="G220" t="str">
            <v>024904</v>
          </cell>
          <cell r="H220" t="str">
            <v>6C</v>
          </cell>
          <cell r="I220">
            <v>1</v>
          </cell>
          <cell r="J220">
            <v>10593.110871905274</v>
          </cell>
          <cell r="K220">
            <v>8103.5734718550002</v>
          </cell>
          <cell r="L220" t="str">
            <v>21595526</v>
          </cell>
          <cell r="M220">
            <v>3820.04</v>
          </cell>
          <cell r="N220">
            <v>1279.31</v>
          </cell>
          <cell r="O220" t="str">
            <v>6035</v>
          </cell>
          <cell r="P220" t="str">
            <v>6035</v>
          </cell>
          <cell r="Q220">
            <v>38057</v>
          </cell>
          <cell r="R220">
            <v>0</v>
          </cell>
          <cell r="S220" t="str">
            <v>6CTAA8.3G1         Genset</v>
          </cell>
          <cell r="T220" t="str">
            <v>1012</v>
          </cell>
          <cell r="U220" t="str">
            <v>1701000</v>
          </cell>
          <cell r="V220">
            <v>1</v>
          </cell>
          <cell r="W220" t="str">
            <v>1</v>
          </cell>
          <cell r="X220" t="str">
            <v>650</v>
          </cell>
          <cell r="Y220" t="str">
            <v>Commercial</v>
          </cell>
          <cell r="Z220" t="str">
            <v>Sales - East Europe</v>
          </cell>
          <cell r="AA220" t="str">
            <v>Small</v>
          </cell>
          <cell r="AB220">
            <v>10593.110871905274</v>
          </cell>
          <cell r="AC220" t="str">
            <v xml:space="preserve">  32256</v>
          </cell>
          <cell r="AD220" t="str">
            <v>302-NHS</v>
          </cell>
          <cell r="AE220">
            <v>7289.3841750000001</v>
          </cell>
          <cell r="AF220">
            <v>188.48866667999999</v>
          </cell>
          <cell r="AG220">
            <v>385.15095239999999</v>
          </cell>
          <cell r="AH220">
            <v>72.893841750000007</v>
          </cell>
          <cell r="AI220">
            <v>94.761994275000006</v>
          </cell>
          <cell r="AJ220" t="str">
            <v>USD</v>
          </cell>
          <cell r="AK220">
            <v>72.893841750000007</v>
          </cell>
          <cell r="AL220" t="str">
            <v>C220O5D</v>
          </cell>
          <cell r="AM220" t="str">
            <v>C220 D5 STD OPEN STOCK SET</v>
          </cell>
        </row>
        <row r="221">
          <cell r="A221" t="str">
            <v>DEC04</v>
          </cell>
          <cell r="B221" t="str">
            <v>CENT</v>
          </cell>
          <cell r="C221" t="str">
            <v>Middle East</v>
          </cell>
          <cell r="D221" t="str">
            <v>IR</v>
          </cell>
          <cell r="E221" t="str">
            <v>BASE</v>
          </cell>
          <cell r="F221" t="str">
            <v>Komin Zad Niroo Co Ltd</v>
          </cell>
          <cell r="G221" t="str">
            <v>024963</v>
          </cell>
          <cell r="H221" t="str">
            <v>K50</v>
          </cell>
          <cell r="I221">
            <v>1</v>
          </cell>
          <cell r="J221">
            <v>108135.0914962325</v>
          </cell>
          <cell r="K221">
            <v>103375.45403288701</v>
          </cell>
          <cell r="L221" t="str">
            <v>33157770</v>
          </cell>
          <cell r="M221">
            <v>49321.2</v>
          </cell>
          <cell r="N221">
            <v>34721</v>
          </cell>
          <cell r="O221" t="str">
            <v>8034</v>
          </cell>
          <cell r="P221" t="str">
            <v>8034</v>
          </cell>
          <cell r="Q221">
            <v>38266</v>
          </cell>
          <cell r="R221">
            <v>0</v>
          </cell>
          <cell r="S221" t="str">
            <v>KTA50G8            Genset</v>
          </cell>
          <cell r="T221" t="str">
            <v>1013</v>
          </cell>
          <cell r="U221" t="str">
            <v>1701000</v>
          </cell>
          <cell r="V221">
            <v>1</v>
          </cell>
          <cell r="W221" t="str">
            <v>1</v>
          </cell>
          <cell r="X221" t="str">
            <v>650</v>
          </cell>
          <cell r="Y221" t="str">
            <v>Commercial</v>
          </cell>
          <cell r="Z221" t="str">
            <v>Sales - Middle East</v>
          </cell>
          <cell r="AA221" t="str">
            <v>Large</v>
          </cell>
          <cell r="AB221">
            <v>108135.0914962325</v>
          </cell>
          <cell r="AC221" t="str">
            <v xml:space="preserve">  33898</v>
          </cell>
          <cell r="AD221" t="str">
            <v>04/0246KNC</v>
          </cell>
          <cell r="AE221">
            <v>94778.842239000005</v>
          </cell>
          <cell r="AF221">
            <v>800.36</v>
          </cell>
          <cell r="AG221">
            <v>4668.55</v>
          </cell>
          <cell r="AH221">
            <v>947.78842239000005</v>
          </cell>
          <cell r="AI221">
            <v>1232.124949107</v>
          </cell>
          <cell r="AJ221" t="str">
            <v>USD</v>
          </cell>
          <cell r="AK221">
            <v>947.78842239000005</v>
          </cell>
          <cell r="AL221" t="str">
            <v>DFLEPN33898</v>
          </cell>
          <cell r="AM221" t="str">
            <v>1340DFLE-5--PCC-OPN-SH-QA-G-CG</v>
          </cell>
        </row>
        <row r="222">
          <cell r="A222" t="str">
            <v>DEC04</v>
          </cell>
          <cell r="B222" t="str">
            <v>CENT</v>
          </cell>
          <cell r="C222" t="str">
            <v>Western Europe</v>
          </cell>
          <cell r="D222" t="str">
            <v>FR</v>
          </cell>
          <cell r="E222" t="str">
            <v>BASE</v>
          </cell>
          <cell r="F222" t="str">
            <v>Cummins Diesel SA</v>
          </cell>
          <cell r="G222" t="str">
            <v>024944</v>
          </cell>
          <cell r="H222" t="str">
            <v>V28</v>
          </cell>
          <cell r="I222">
            <v>1</v>
          </cell>
          <cell r="J222">
            <v>31212.427341227125</v>
          </cell>
          <cell r="K222">
            <v>31128.538418085001</v>
          </cell>
          <cell r="L222" t="str">
            <v>25298220</v>
          </cell>
          <cell r="M222">
            <v>18105.86</v>
          </cell>
          <cell r="N222">
            <v>3535.17</v>
          </cell>
          <cell r="O222" t="str">
            <v>8001</v>
          </cell>
          <cell r="P222" t="str">
            <v>8001</v>
          </cell>
          <cell r="Q222">
            <v>38315</v>
          </cell>
          <cell r="R222">
            <v>0</v>
          </cell>
          <cell r="S222" t="str">
            <v>VTA28G5            Genset</v>
          </cell>
          <cell r="T222" t="str">
            <v>1011</v>
          </cell>
          <cell r="U222" t="str">
            <v>1701000</v>
          </cell>
          <cell r="V222">
            <v>1</v>
          </cell>
          <cell r="W222" t="str">
            <v>1</v>
          </cell>
          <cell r="X222" t="str">
            <v>650</v>
          </cell>
          <cell r="Y222" t="str">
            <v>Commercial</v>
          </cell>
          <cell r="Z222" t="str">
            <v>Sales - West Europe</v>
          </cell>
          <cell r="AA222" t="str">
            <v>Large</v>
          </cell>
          <cell r="AB222">
            <v>31212.427341227125</v>
          </cell>
          <cell r="AC222" t="str">
            <v xml:space="preserve">  35457</v>
          </cell>
          <cell r="AD222" t="str">
            <v>2020319-S</v>
          </cell>
          <cell r="AE222">
            <v>24571.005245</v>
          </cell>
          <cell r="AF222">
            <v>750.4</v>
          </cell>
          <cell r="AG222">
            <v>4996.29</v>
          </cell>
          <cell r="AH222">
            <v>245.71005245000001</v>
          </cell>
          <cell r="AI222">
            <v>319.42306818499998</v>
          </cell>
          <cell r="AJ222" t="str">
            <v>EUR</v>
          </cell>
          <cell r="AK222">
            <v>245.71005245000001</v>
          </cell>
          <cell r="AL222" t="str">
            <v>DFGB--E</v>
          </cell>
          <cell r="AM222" t="str">
            <v>DFGB STD OPEN STOCK SET</v>
          </cell>
        </row>
        <row r="223">
          <cell r="A223" t="str">
            <v>DEC04</v>
          </cell>
          <cell r="B223" t="str">
            <v>CENT</v>
          </cell>
          <cell r="C223" t="str">
            <v>Western Europe</v>
          </cell>
          <cell r="D223" t="str">
            <v>FR</v>
          </cell>
          <cell r="E223" t="str">
            <v>BASE</v>
          </cell>
          <cell r="F223" t="str">
            <v>Cummins Diesel SA</v>
          </cell>
          <cell r="G223" t="str">
            <v>024943</v>
          </cell>
          <cell r="H223" t="str">
            <v>6C</v>
          </cell>
          <cell r="I223">
            <v>1</v>
          </cell>
          <cell r="J223">
            <v>11682.879440258343</v>
          </cell>
          <cell r="K223">
            <v>9238.3233748279999</v>
          </cell>
          <cell r="L223" t="str">
            <v>21623220</v>
          </cell>
          <cell r="M223">
            <v>4115.32</v>
          </cell>
          <cell r="N223">
            <v>1802</v>
          </cell>
          <cell r="O223" t="str">
            <v>6036</v>
          </cell>
          <cell r="P223" t="str">
            <v>6036</v>
          </cell>
          <cell r="Q223">
            <v>38292</v>
          </cell>
          <cell r="R223">
            <v>0</v>
          </cell>
          <cell r="S223" t="str">
            <v>6CTAA8.3G2 Adv     Genset</v>
          </cell>
          <cell r="T223" t="str">
            <v>1011</v>
          </cell>
          <cell r="U223" t="str">
            <v>1701000</v>
          </cell>
          <cell r="V223">
            <v>1</v>
          </cell>
          <cell r="W223" t="str">
            <v>1</v>
          </cell>
          <cell r="X223" t="str">
            <v>650</v>
          </cell>
          <cell r="Y223" t="str">
            <v>Commercial</v>
          </cell>
          <cell r="Z223" t="str">
            <v>Sales - West Europe</v>
          </cell>
          <cell r="AA223" t="str">
            <v>Small</v>
          </cell>
          <cell r="AB223">
            <v>11682.879440258343</v>
          </cell>
          <cell r="AC223" t="str">
            <v xml:space="preserve">  35343</v>
          </cell>
          <cell r="AD223" t="str">
            <v>2019876</v>
          </cell>
          <cell r="AE223">
            <v>8381.4363560000002</v>
          </cell>
          <cell r="AF223">
            <v>190.62866667999998</v>
          </cell>
          <cell r="AG223">
            <v>389.67095239999998</v>
          </cell>
          <cell r="AH223">
            <v>83.814363560000004</v>
          </cell>
          <cell r="AI223">
            <v>108.958672628</v>
          </cell>
          <cell r="AJ223" t="str">
            <v>EUR</v>
          </cell>
          <cell r="AK223">
            <v>83.814363560000004</v>
          </cell>
          <cell r="AL223" t="str">
            <v>C250D5O35343</v>
          </cell>
          <cell r="AM223" t="str">
            <v>C250D5 STANDARD OPEN GENSET</v>
          </cell>
        </row>
        <row r="224">
          <cell r="A224" t="str">
            <v>DEC04</v>
          </cell>
          <cell r="B224" t="str">
            <v>CENT</v>
          </cell>
          <cell r="C224" t="str">
            <v>Africa</v>
          </cell>
          <cell r="D224" t="str">
            <v>FR</v>
          </cell>
          <cell r="E224" t="str">
            <v>BASE</v>
          </cell>
          <cell r="F224" t="str">
            <v>SCOA Inter</v>
          </cell>
          <cell r="G224" t="str">
            <v>024942</v>
          </cell>
          <cell r="H224" t="str">
            <v>B3.3</v>
          </cell>
          <cell r="I224">
            <v>1</v>
          </cell>
          <cell r="J224">
            <v>3879.9784714747038</v>
          </cell>
          <cell r="K224">
            <v>3702.2568869741399</v>
          </cell>
          <cell r="L224" t="str">
            <v>68024881</v>
          </cell>
          <cell r="M224">
            <v>943.1</v>
          </cell>
          <cell r="N224">
            <v>473.79</v>
          </cell>
          <cell r="O224" t="str">
            <v>6001</v>
          </cell>
          <cell r="P224" t="str">
            <v>6001</v>
          </cell>
          <cell r="Q224">
            <v>38285</v>
          </cell>
          <cell r="R224">
            <v>0</v>
          </cell>
          <cell r="S224" t="str">
            <v>B3.3G1             Genset</v>
          </cell>
          <cell r="T224" t="str">
            <v>1014</v>
          </cell>
          <cell r="U224" t="str">
            <v>1701000</v>
          </cell>
          <cell r="V224">
            <v>1</v>
          </cell>
          <cell r="W224" t="str">
            <v>1</v>
          </cell>
          <cell r="X224" t="str">
            <v>650</v>
          </cell>
          <cell r="Y224" t="str">
            <v>Commercial</v>
          </cell>
          <cell r="Z224" t="str">
            <v>Sales - Africa</v>
          </cell>
          <cell r="AA224" t="str">
            <v>Small</v>
          </cell>
          <cell r="AB224">
            <v>3879.9784714747038</v>
          </cell>
          <cell r="AC224" t="str">
            <v xml:space="preserve">  36210</v>
          </cell>
          <cell r="AD224" t="str">
            <v>23904715</v>
          </cell>
          <cell r="AE224">
            <v>2857.88874558</v>
          </cell>
          <cell r="AF224">
            <v>284.25262877</v>
          </cell>
          <cell r="AG224">
            <v>465.80518401999996</v>
          </cell>
          <cell r="AH224">
            <v>28.5788874558</v>
          </cell>
          <cell r="AI224">
            <v>37.152553692540003</v>
          </cell>
          <cell r="AJ224" t="str">
            <v>USD</v>
          </cell>
          <cell r="AK224">
            <v>28.5788874558</v>
          </cell>
          <cell r="AL224" t="str">
            <v>C38-S5D</v>
          </cell>
          <cell r="AM224" t="str">
            <v>C38 D5 STD ENCLOSED STOCK SET</v>
          </cell>
        </row>
        <row r="225">
          <cell r="A225" t="str">
            <v>DEC04</v>
          </cell>
          <cell r="B225" t="str">
            <v>CENT</v>
          </cell>
          <cell r="C225" t="str">
            <v>Middle East</v>
          </cell>
          <cell r="D225" t="str">
            <v>CY</v>
          </cell>
          <cell r="E225" t="str">
            <v>BASE</v>
          </cell>
          <cell r="F225" t="str">
            <v>Uniplant Ltd</v>
          </cell>
          <cell r="G225" t="str">
            <v>024940</v>
          </cell>
          <cell r="H225" t="str">
            <v>6C</v>
          </cell>
          <cell r="I225">
            <v>1</v>
          </cell>
          <cell r="J225">
            <v>11287.944025834229</v>
          </cell>
          <cell r="K225">
            <v>10213.094724658</v>
          </cell>
          <cell r="L225" t="str">
            <v>21622812</v>
          </cell>
          <cell r="M225">
            <v>4115.32</v>
          </cell>
          <cell r="N225">
            <v>1802</v>
          </cell>
          <cell r="O225" t="str">
            <v>6036</v>
          </cell>
          <cell r="P225" t="str">
            <v>6036</v>
          </cell>
          <cell r="Q225">
            <v>38288</v>
          </cell>
          <cell r="R225">
            <v>0</v>
          </cell>
          <cell r="S225" t="str">
            <v>6CTAA8.3G2 Adv     Genset</v>
          </cell>
          <cell r="T225" t="str">
            <v>1012</v>
          </cell>
          <cell r="U225" t="str">
            <v>1701000</v>
          </cell>
          <cell r="V225">
            <v>1</v>
          </cell>
          <cell r="W225" t="str">
            <v>1</v>
          </cell>
          <cell r="X225" t="str">
            <v>650</v>
          </cell>
          <cell r="Y225" t="str">
            <v>Commercial</v>
          </cell>
          <cell r="Z225" t="str">
            <v>Sales - East Europe</v>
          </cell>
          <cell r="AA225" t="str">
            <v>Small</v>
          </cell>
          <cell r="AB225">
            <v>11287.944025834229</v>
          </cell>
          <cell r="AC225" t="str">
            <v xml:space="preserve">  37814</v>
          </cell>
          <cell r="AD225" t="str">
            <v>MC/040904</v>
          </cell>
          <cell r="AE225">
            <v>9325.0678659999994</v>
          </cell>
          <cell r="AF225">
            <v>190.62866667999998</v>
          </cell>
          <cell r="AG225">
            <v>389.67095239999998</v>
          </cell>
          <cell r="AH225">
            <v>93.250678660000005</v>
          </cell>
          <cell r="AI225">
            <v>121.225882258</v>
          </cell>
          <cell r="AJ225" t="str">
            <v>USD</v>
          </cell>
          <cell r="AK225">
            <v>93.250678660000005</v>
          </cell>
          <cell r="AL225" t="str">
            <v>C250D5O37814A</v>
          </cell>
          <cell r="AM225" t="str">
            <v>C250 D5 STD OPEN SET</v>
          </cell>
        </row>
        <row r="226">
          <cell r="A226" t="str">
            <v>DEC04</v>
          </cell>
          <cell r="B226" t="str">
            <v>CENT</v>
          </cell>
          <cell r="C226" t="str">
            <v>Middle East</v>
          </cell>
          <cell r="D226" t="str">
            <v>IL</v>
          </cell>
          <cell r="E226" t="str">
            <v>BASE</v>
          </cell>
          <cell r="F226" t="str">
            <v>Israel Engines &amp; Trailers</v>
          </cell>
          <cell r="G226" t="str">
            <v>024938</v>
          </cell>
          <cell r="H226" t="str">
            <v>6C</v>
          </cell>
          <cell r="I226">
            <v>1</v>
          </cell>
          <cell r="J226">
            <v>9362.7556512378906</v>
          </cell>
          <cell r="K226">
            <v>7931.2963856280003</v>
          </cell>
          <cell r="L226" t="str">
            <v>21624093</v>
          </cell>
          <cell r="M226">
            <v>3820.04</v>
          </cell>
          <cell r="N226">
            <v>1279.31</v>
          </cell>
          <cell r="O226" t="str">
            <v>6035</v>
          </cell>
          <cell r="P226" t="str">
            <v>6035</v>
          </cell>
          <cell r="Q226">
            <v>38295</v>
          </cell>
          <cell r="R226">
            <v>0</v>
          </cell>
          <cell r="S226" t="str">
            <v>6CTAA8.3G1         Genset</v>
          </cell>
          <cell r="T226" t="str">
            <v>1013</v>
          </cell>
          <cell r="U226" t="str">
            <v>1701000</v>
          </cell>
          <cell r="V226">
            <v>1</v>
          </cell>
          <cell r="W226" t="str">
            <v>1</v>
          </cell>
          <cell r="X226" t="str">
            <v>650</v>
          </cell>
          <cell r="Y226" t="str">
            <v>Commercial</v>
          </cell>
          <cell r="Z226" t="str">
            <v>Sales - Middle East</v>
          </cell>
          <cell r="AA226" t="str">
            <v>Small</v>
          </cell>
          <cell r="AB226">
            <v>9362.7556512378906</v>
          </cell>
          <cell r="AC226" t="str">
            <v xml:space="preserve">  42735</v>
          </cell>
          <cell r="AD226" t="str">
            <v>241229</v>
          </cell>
          <cell r="AE226">
            <v>7147.9639560000005</v>
          </cell>
          <cell r="AF226">
            <v>180.40866667999998</v>
          </cell>
          <cell r="AG226">
            <v>367.04095239999998</v>
          </cell>
          <cell r="AH226">
            <v>71.479639559999995</v>
          </cell>
          <cell r="AI226">
            <v>92.923531428000004</v>
          </cell>
          <cell r="AJ226" t="str">
            <v>USD</v>
          </cell>
          <cell r="AK226">
            <v>71.479639559999995</v>
          </cell>
          <cell r="AL226" t="str">
            <v>C220D5O42735</v>
          </cell>
          <cell r="AM226" t="str">
            <v>C220D5O STANDARD GENSET FAMILY</v>
          </cell>
        </row>
        <row r="227">
          <cell r="A227" t="str">
            <v>DEC04</v>
          </cell>
          <cell r="B227" t="str">
            <v>CENT</v>
          </cell>
          <cell r="C227" t="str">
            <v>Middle East</v>
          </cell>
          <cell r="D227" t="str">
            <v>SA</v>
          </cell>
          <cell r="E227" t="str">
            <v>BASE</v>
          </cell>
          <cell r="F227" t="str">
            <v>General Contracting Company</v>
          </cell>
          <cell r="G227" t="str">
            <v>024782</v>
          </cell>
          <cell r="H227" t="str">
            <v>6C</v>
          </cell>
          <cell r="I227">
            <v>1</v>
          </cell>
          <cell r="J227">
            <v>9307.8579117330464</v>
          </cell>
          <cell r="K227">
            <v>9496.3935519400002</v>
          </cell>
          <cell r="L227" t="str">
            <v>21624083</v>
          </cell>
          <cell r="M227">
            <v>3820.04</v>
          </cell>
          <cell r="N227">
            <v>1279.31</v>
          </cell>
          <cell r="O227" t="str">
            <v>6035</v>
          </cell>
          <cell r="P227" t="str">
            <v>6035</v>
          </cell>
          <cell r="Q227">
            <v>38295</v>
          </cell>
          <cell r="R227">
            <v>0</v>
          </cell>
          <cell r="S227" t="str">
            <v>6CTAA8.3G1         Genset</v>
          </cell>
          <cell r="T227" t="str">
            <v>1013</v>
          </cell>
          <cell r="U227" t="str">
            <v>1701000</v>
          </cell>
          <cell r="V227">
            <v>1</v>
          </cell>
          <cell r="W227" t="str">
            <v>1</v>
          </cell>
          <cell r="X227" t="str">
            <v>650</v>
          </cell>
          <cell r="Y227" t="str">
            <v>Commercial</v>
          </cell>
          <cell r="Z227" t="str">
            <v>Sales - Middle East</v>
          </cell>
          <cell r="AA227" t="str">
            <v>Small</v>
          </cell>
          <cell r="AB227">
            <v>9307.8579117330464</v>
          </cell>
          <cell r="AC227" t="str">
            <v xml:space="preserve">  40378</v>
          </cell>
          <cell r="AD227" t="str">
            <v>E0942PSJ</v>
          </cell>
          <cell r="AE227">
            <v>7898.8034200000002</v>
          </cell>
          <cell r="AF227">
            <v>425.88866668000003</v>
          </cell>
          <cell r="AG227">
            <v>911.04095240000004</v>
          </cell>
          <cell r="AH227">
            <v>78.988034200000001</v>
          </cell>
          <cell r="AI227">
            <v>102.68444445999999</v>
          </cell>
          <cell r="AJ227" t="str">
            <v>USD</v>
          </cell>
          <cell r="AK227">
            <v>78.988034200000001</v>
          </cell>
          <cell r="AL227" t="str">
            <v>C200PN40378</v>
          </cell>
          <cell r="AM227" t="str">
            <v>C200D6(O)---PCC-OPN-ST-QA-G-CG</v>
          </cell>
        </row>
        <row r="228">
          <cell r="A228" t="str">
            <v>DEC04</v>
          </cell>
          <cell r="B228" t="str">
            <v>CENT</v>
          </cell>
          <cell r="C228" t="str">
            <v>Middle East</v>
          </cell>
          <cell r="D228" t="str">
            <v>SA</v>
          </cell>
          <cell r="E228" t="str">
            <v>BASE</v>
          </cell>
          <cell r="F228" t="str">
            <v>General Contracting Company</v>
          </cell>
          <cell r="G228" t="str">
            <v>024781</v>
          </cell>
          <cell r="H228" t="str">
            <v>6C</v>
          </cell>
          <cell r="I228">
            <v>1</v>
          </cell>
          <cell r="J228">
            <v>9307.8579117330464</v>
          </cell>
          <cell r="K228">
            <v>9481.0935519400009</v>
          </cell>
          <cell r="L228" t="str">
            <v>21624080</v>
          </cell>
          <cell r="M228">
            <v>3820.04</v>
          </cell>
          <cell r="N228">
            <v>1279.31</v>
          </cell>
          <cell r="O228" t="str">
            <v>6035</v>
          </cell>
          <cell r="P228" t="str">
            <v>6035</v>
          </cell>
          <cell r="Q228">
            <v>38294</v>
          </cell>
          <cell r="R228">
            <v>0</v>
          </cell>
          <cell r="S228" t="str">
            <v>6CTAA8.3G1         Genset</v>
          </cell>
          <cell r="T228" t="str">
            <v>1013</v>
          </cell>
          <cell r="U228" t="str">
            <v>1701000</v>
          </cell>
          <cell r="V228">
            <v>1</v>
          </cell>
          <cell r="W228" t="str">
            <v>1</v>
          </cell>
          <cell r="X228" t="str">
            <v>650</v>
          </cell>
          <cell r="Y228" t="str">
            <v>Commercial</v>
          </cell>
          <cell r="Z228" t="str">
            <v>Sales - Middle East</v>
          </cell>
          <cell r="AA228" t="str">
            <v>Small</v>
          </cell>
          <cell r="AB228">
            <v>9307.8579117330464</v>
          </cell>
          <cell r="AC228" t="str">
            <v xml:space="preserve">  40377</v>
          </cell>
          <cell r="AD228" t="str">
            <v>E0942PSJ</v>
          </cell>
          <cell r="AE228">
            <v>7898.8034200000002</v>
          </cell>
          <cell r="AF228">
            <v>421.12866668000004</v>
          </cell>
          <cell r="AG228">
            <v>900.50095239999996</v>
          </cell>
          <cell r="AH228">
            <v>78.988034200000001</v>
          </cell>
          <cell r="AI228">
            <v>102.68444445999999</v>
          </cell>
          <cell r="AJ228" t="str">
            <v>USD</v>
          </cell>
          <cell r="AK228">
            <v>78.988034200000001</v>
          </cell>
          <cell r="AL228" t="str">
            <v>C200PN40377</v>
          </cell>
          <cell r="AM228" t="str">
            <v>C200D6(O)---PCC-OPN-ST-QA-G-CG</v>
          </cell>
        </row>
        <row r="229">
          <cell r="A229" t="str">
            <v>DEC04</v>
          </cell>
          <cell r="B229" t="str">
            <v>CENT</v>
          </cell>
          <cell r="C229" t="str">
            <v>Middle East</v>
          </cell>
          <cell r="D229" t="str">
            <v>SA</v>
          </cell>
          <cell r="E229" t="str">
            <v>BASE</v>
          </cell>
          <cell r="F229" t="str">
            <v>General Contracting Company</v>
          </cell>
          <cell r="G229" t="str">
            <v>024780</v>
          </cell>
          <cell r="H229" t="str">
            <v>6C</v>
          </cell>
          <cell r="I229">
            <v>1</v>
          </cell>
          <cell r="J229">
            <v>8613.5629709364912</v>
          </cell>
          <cell r="K229">
            <v>9067.3636826849997</v>
          </cell>
          <cell r="L229" t="str">
            <v>21623909</v>
          </cell>
          <cell r="M229">
            <v>3820.04</v>
          </cell>
          <cell r="N229">
            <v>1279.31</v>
          </cell>
          <cell r="O229" t="str">
            <v>6035</v>
          </cell>
          <cell r="P229" t="str">
            <v>6035</v>
          </cell>
          <cell r="Q229">
            <v>38294</v>
          </cell>
          <cell r="R229">
            <v>0</v>
          </cell>
          <cell r="S229" t="str">
            <v>6CTAA8.3G1         Genset</v>
          </cell>
          <cell r="T229" t="str">
            <v>1013</v>
          </cell>
          <cell r="U229" t="str">
            <v>1701000</v>
          </cell>
          <cell r="V229">
            <v>1</v>
          </cell>
          <cell r="W229" t="str">
            <v>1</v>
          </cell>
          <cell r="X229" t="str">
            <v>650</v>
          </cell>
          <cell r="Y229" t="str">
            <v>Commercial</v>
          </cell>
          <cell r="Z229" t="str">
            <v>Sales - Middle East</v>
          </cell>
          <cell r="AA229" t="str">
            <v>Small</v>
          </cell>
          <cell r="AB229">
            <v>8613.5629709364912</v>
          </cell>
          <cell r="AC229" t="str">
            <v xml:space="preserve">  40371</v>
          </cell>
          <cell r="AD229" t="str">
            <v>E0941PSJ</v>
          </cell>
          <cell r="AE229">
            <v>7439.1326849999996</v>
          </cell>
          <cell r="AF229">
            <v>440.20866668000002</v>
          </cell>
          <cell r="AG229">
            <v>942.53095240000005</v>
          </cell>
          <cell r="AH229">
            <v>74.391326849999999</v>
          </cell>
          <cell r="AI229">
            <v>96.708724904999997</v>
          </cell>
          <cell r="AJ229" t="str">
            <v>USD</v>
          </cell>
          <cell r="AK229">
            <v>74.391326849999999</v>
          </cell>
          <cell r="AL229" t="str">
            <v>C180PN40371</v>
          </cell>
          <cell r="AM229" t="str">
            <v>C180D6(O)---PCC-OPN-ST-QA-G-CG</v>
          </cell>
        </row>
        <row r="230">
          <cell r="A230" t="str">
            <v>DEC04</v>
          </cell>
          <cell r="B230" t="str">
            <v>CENT</v>
          </cell>
          <cell r="C230" t="str">
            <v>Middle East</v>
          </cell>
          <cell r="D230" t="str">
            <v>SA</v>
          </cell>
          <cell r="E230" t="str">
            <v>BASE</v>
          </cell>
          <cell r="F230" t="str">
            <v>General Contracting Company</v>
          </cell>
          <cell r="G230" t="str">
            <v>024779</v>
          </cell>
          <cell r="H230" t="str">
            <v>6C</v>
          </cell>
          <cell r="I230">
            <v>1</v>
          </cell>
          <cell r="J230">
            <v>8613.5629709364912</v>
          </cell>
          <cell r="K230">
            <v>8257.3636826849997</v>
          </cell>
          <cell r="L230" t="str">
            <v>21624075</v>
          </cell>
          <cell r="M230">
            <v>3820.04</v>
          </cell>
          <cell r="N230">
            <v>1279.31</v>
          </cell>
          <cell r="O230" t="str">
            <v>6035</v>
          </cell>
          <cell r="P230" t="str">
            <v>6035</v>
          </cell>
          <cell r="Q230">
            <v>38294</v>
          </cell>
          <cell r="R230">
            <v>0</v>
          </cell>
          <cell r="S230" t="str">
            <v>6CTAA8.3G1         Genset</v>
          </cell>
          <cell r="T230" t="str">
            <v>1013</v>
          </cell>
          <cell r="U230" t="str">
            <v>1701000</v>
          </cell>
          <cell r="V230">
            <v>1</v>
          </cell>
          <cell r="W230" t="str">
            <v>1</v>
          </cell>
          <cell r="X230" t="str">
            <v>650</v>
          </cell>
          <cell r="Y230" t="str">
            <v>Commercial</v>
          </cell>
          <cell r="Z230" t="str">
            <v>Sales - Middle East</v>
          </cell>
          <cell r="AA230" t="str">
            <v>Small</v>
          </cell>
          <cell r="AB230">
            <v>8613.5629709364912</v>
          </cell>
          <cell r="AC230" t="str">
            <v xml:space="preserve">  40365</v>
          </cell>
          <cell r="AD230" t="str">
            <v>E0941PSG</v>
          </cell>
          <cell r="AE230">
            <v>7439.1326849999996</v>
          </cell>
          <cell r="AF230">
            <v>188.20866668000002</v>
          </cell>
          <cell r="AG230">
            <v>384.53095239999999</v>
          </cell>
          <cell r="AH230">
            <v>74.391326849999999</v>
          </cell>
          <cell r="AI230">
            <v>96.708724904999997</v>
          </cell>
          <cell r="AJ230" t="str">
            <v>USD</v>
          </cell>
          <cell r="AK230">
            <v>74.391326849999999</v>
          </cell>
          <cell r="AL230" t="str">
            <v>C180PN40365</v>
          </cell>
          <cell r="AM230" t="str">
            <v>C180D6(O)---PCC-OPN-ST-QA-G-CG</v>
          </cell>
        </row>
        <row r="231">
          <cell r="A231" t="str">
            <v>DEC04</v>
          </cell>
          <cell r="B231" t="str">
            <v>CENT</v>
          </cell>
          <cell r="C231" t="str">
            <v>Eastern Europe</v>
          </cell>
          <cell r="D231" t="str">
            <v>RU</v>
          </cell>
          <cell r="E231" t="str">
            <v>BASE</v>
          </cell>
          <cell r="F231" t="str">
            <v>OAO Zvezda</v>
          </cell>
          <cell r="G231" t="str">
            <v>024800</v>
          </cell>
          <cell r="H231" t="str">
            <v>K50</v>
          </cell>
          <cell r="I231">
            <v>1</v>
          </cell>
          <cell r="J231">
            <v>78848.22</v>
          </cell>
          <cell r="K231">
            <v>75357.136464051597</v>
          </cell>
          <cell r="L231" t="str">
            <v>33157575</v>
          </cell>
          <cell r="M231">
            <v>49321.2</v>
          </cell>
          <cell r="N231">
            <v>9520</v>
          </cell>
          <cell r="O231" t="str">
            <v>8034</v>
          </cell>
          <cell r="P231" t="str">
            <v>8034</v>
          </cell>
          <cell r="Q231">
            <v>38272</v>
          </cell>
          <cell r="R231">
            <v>0</v>
          </cell>
          <cell r="S231" t="str">
            <v>KTA50G8            Genset</v>
          </cell>
          <cell r="T231" t="str">
            <v>1012</v>
          </cell>
          <cell r="U231" t="str">
            <v>1701000</v>
          </cell>
          <cell r="V231">
            <v>1</v>
          </cell>
          <cell r="W231" t="str">
            <v>1</v>
          </cell>
          <cell r="X231" t="str">
            <v>650</v>
          </cell>
          <cell r="Y231" t="str">
            <v>Commercial</v>
          </cell>
          <cell r="Z231" t="str">
            <v>Sales - East Europe</v>
          </cell>
          <cell r="AA231" t="str">
            <v>Large</v>
          </cell>
          <cell r="AB231">
            <v>78848.22</v>
          </cell>
          <cell r="AC231" t="str">
            <v xml:space="preserve">  35840</v>
          </cell>
          <cell r="AD231" t="str">
            <v>250 - ZVE</v>
          </cell>
          <cell r="AE231">
            <v>67540.499965200012</v>
          </cell>
          <cell r="AF231">
            <v>741.24</v>
          </cell>
          <cell r="AG231">
            <v>4846.5600000000004</v>
          </cell>
          <cell r="AH231">
            <v>675.40499965200001</v>
          </cell>
          <cell r="AI231">
            <v>878.0264995476</v>
          </cell>
          <cell r="AJ231" t="str">
            <v>USD</v>
          </cell>
          <cell r="AK231">
            <v>675.40499965200001</v>
          </cell>
          <cell r="AL231" t="str">
            <v>DFLE35840</v>
          </cell>
          <cell r="AM231" t="str">
            <v>1125DFLE STD GENSET FAMILY</v>
          </cell>
        </row>
        <row r="232">
          <cell r="A232" t="str">
            <v>DEC04</v>
          </cell>
          <cell r="B232" t="str">
            <v>CENT</v>
          </cell>
          <cell r="C232" t="str">
            <v>Eastern Europe</v>
          </cell>
          <cell r="D232" t="str">
            <v>RU</v>
          </cell>
          <cell r="E232" t="str">
            <v>BASE</v>
          </cell>
          <cell r="F232" t="str">
            <v>OAO Zvezda</v>
          </cell>
          <cell r="G232" t="str">
            <v>024799</v>
          </cell>
          <cell r="H232" t="str">
            <v>NH</v>
          </cell>
          <cell r="I232">
            <v>1</v>
          </cell>
          <cell r="J232">
            <v>19106.566200215286</v>
          </cell>
          <cell r="K232">
            <v>19100.025435414998</v>
          </cell>
          <cell r="L232" t="str">
            <v>25295798</v>
          </cell>
          <cell r="M232">
            <v>9711.31</v>
          </cell>
          <cell r="N232">
            <v>2751.72</v>
          </cell>
          <cell r="O232" t="str">
            <v>7015</v>
          </cell>
          <cell r="P232" t="str">
            <v>7015</v>
          </cell>
          <cell r="Q232">
            <v>38211</v>
          </cell>
          <cell r="R232">
            <v>0</v>
          </cell>
          <cell r="S232" t="str">
            <v>NTA855G6           Genset</v>
          </cell>
          <cell r="T232" t="str">
            <v>1012</v>
          </cell>
          <cell r="U232" t="str">
            <v>1701000</v>
          </cell>
          <cell r="V232">
            <v>1</v>
          </cell>
          <cell r="W232" t="str">
            <v>1</v>
          </cell>
          <cell r="X232" t="str">
            <v>650</v>
          </cell>
          <cell r="Y232" t="str">
            <v>Commercial</v>
          </cell>
          <cell r="Z232" t="str">
            <v>Sales - East Europe</v>
          </cell>
          <cell r="AA232" t="str">
            <v>Medium</v>
          </cell>
          <cell r="AB232">
            <v>19106.566200215286</v>
          </cell>
          <cell r="AC232" t="str">
            <v xml:space="preserve">  31193</v>
          </cell>
          <cell r="AD232" t="str">
            <v>313-ZVE</v>
          </cell>
          <cell r="AE232">
            <v>15444.884255000001</v>
          </cell>
          <cell r="AF232">
            <v>702.36</v>
          </cell>
          <cell r="AG232">
            <v>2443.1</v>
          </cell>
          <cell r="AH232">
            <v>154.44884254999999</v>
          </cell>
          <cell r="AI232">
            <v>200.78349531500001</v>
          </cell>
          <cell r="AJ232" t="str">
            <v>USD</v>
          </cell>
          <cell r="AK232">
            <v>154.44884254999999</v>
          </cell>
          <cell r="AL232" t="str">
            <v>DFCE--D</v>
          </cell>
          <cell r="AM232" t="str">
            <v>DFCE STD OPEN STOCK SET</v>
          </cell>
        </row>
        <row r="233">
          <cell r="A233" t="str">
            <v>DEC04</v>
          </cell>
          <cell r="B233" t="str">
            <v>CENT</v>
          </cell>
          <cell r="C233" t="str">
            <v>Middle East</v>
          </cell>
          <cell r="D233" t="str">
            <v>KW</v>
          </cell>
          <cell r="E233" t="str">
            <v>BASE</v>
          </cell>
          <cell r="F233" t="str">
            <v>General Transportation &amp; Equipment</v>
          </cell>
          <cell r="G233" t="str">
            <v>024921</v>
          </cell>
          <cell r="H233" t="str">
            <v>6B</v>
          </cell>
          <cell r="I233">
            <v>1</v>
          </cell>
          <cell r="J233">
            <v>6708.288482238966</v>
          </cell>
          <cell r="K233">
            <v>7269.4161850050004</v>
          </cell>
          <cell r="L233" t="str">
            <v>21616939</v>
          </cell>
          <cell r="M233">
            <v>3848.82</v>
          </cell>
          <cell r="N233">
            <v>1000.69</v>
          </cell>
          <cell r="O233" t="str">
            <v>6028</v>
          </cell>
          <cell r="P233" t="str">
            <v>6028</v>
          </cell>
          <cell r="Q233">
            <v>38240</v>
          </cell>
          <cell r="R233">
            <v>0</v>
          </cell>
          <cell r="S233" t="str">
            <v>6BTA5.9G2-I        Genset</v>
          </cell>
          <cell r="T233" t="str">
            <v>1013</v>
          </cell>
          <cell r="U233" t="str">
            <v>1701000</v>
          </cell>
          <cell r="V233">
            <v>1</v>
          </cell>
          <cell r="W233" t="str">
            <v>1</v>
          </cell>
          <cell r="X233" t="str">
            <v>650</v>
          </cell>
          <cell r="Y233" t="str">
            <v>Commercial</v>
          </cell>
          <cell r="Z233" t="str">
            <v>Sales - Middle East</v>
          </cell>
          <cell r="AA233" t="str">
            <v>Small</v>
          </cell>
          <cell r="AB233">
            <v>6708.288482238966</v>
          </cell>
          <cell r="AC233" t="str">
            <v xml:space="preserve">  34292</v>
          </cell>
          <cell r="AD233" t="str">
            <v>E1001PSK</v>
          </cell>
          <cell r="AE233">
            <v>6521.7484850000001</v>
          </cell>
          <cell r="AF233">
            <v>175.65</v>
          </cell>
          <cell r="AG233">
            <v>356.8</v>
          </cell>
          <cell r="AH233">
            <v>65.217484850000005</v>
          </cell>
          <cell r="AI233">
            <v>84.782730305000001</v>
          </cell>
          <cell r="AJ233" t="str">
            <v>USD</v>
          </cell>
          <cell r="AK233">
            <v>65.217484850000005</v>
          </cell>
          <cell r="AL233" t="str">
            <v>C150O5D</v>
          </cell>
          <cell r="AM233" t="str">
            <v>C150 D5 STD OPEN STOCK SET</v>
          </cell>
        </row>
        <row r="234">
          <cell r="A234" t="str">
            <v>DEC04</v>
          </cell>
          <cell r="B234" t="str">
            <v>CENT</v>
          </cell>
          <cell r="C234" t="str">
            <v>Middle East</v>
          </cell>
          <cell r="D234" t="str">
            <v>KW</v>
          </cell>
          <cell r="E234" t="str">
            <v>BASE</v>
          </cell>
          <cell r="F234" t="str">
            <v>General Transportation &amp; Equipment</v>
          </cell>
          <cell r="G234" t="str">
            <v>024922</v>
          </cell>
          <cell r="H234" t="str">
            <v>6B</v>
          </cell>
          <cell r="I234">
            <v>1</v>
          </cell>
          <cell r="J234">
            <v>6708.288482238966</v>
          </cell>
          <cell r="K234">
            <v>7269.4161850050004</v>
          </cell>
          <cell r="L234" t="str">
            <v>21616953</v>
          </cell>
          <cell r="M234">
            <v>3848.82</v>
          </cell>
          <cell r="N234">
            <v>1000.69</v>
          </cell>
          <cell r="O234" t="str">
            <v>6028</v>
          </cell>
          <cell r="P234" t="str">
            <v>6028</v>
          </cell>
          <cell r="Q234">
            <v>38243</v>
          </cell>
          <cell r="R234">
            <v>0</v>
          </cell>
          <cell r="S234" t="str">
            <v>6BTA5.9G2-I        Genset</v>
          </cell>
          <cell r="T234" t="str">
            <v>1013</v>
          </cell>
          <cell r="U234" t="str">
            <v>1701000</v>
          </cell>
          <cell r="V234">
            <v>1</v>
          </cell>
          <cell r="W234" t="str">
            <v>1</v>
          </cell>
          <cell r="X234" t="str">
            <v>650</v>
          </cell>
          <cell r="Y234" t="str">
            <v>Commercial</v>
          </cell>
          <cell r="Z234" t="str">
            <v>Sales - Middle East</v>
          </cell>
          <cell r="AA234" t="str">
            <v>Small</v>
          </cell>
          <cell r="AB234">
            <v>6708.288482238966</v>
          </cell>
          <cell r="AC234" t="str">
            <v xml:space="preserve">  34293</v>
          </cell>
          <cell r="AD234" t="str">
            <v>E1001PSK</v>
          </cell>
          <cell r="AE234">
            <v>6521.7484850000001</v>
          </cell>
          <cell r="AF234">
            <v>175.65</v>
          </cell>
          <cell r="AG234">
            <v>356.8</v>
          </cell>
          <cell r="AH234">
            <v>65.217484850000005</v>
          </cell>
          <cell r="AI234">
            <v>84.782730305000001</v>
          </cell>
          <cell r="AJ234" t="str">
            <v>USD</v>
          </cell>
          <cell r="AK234">
            <v>65.217484850000005</v>
          </cell>
          <cell r="AL234" t="str">
            <v>C150O5D</v>
          </cell>
          <cell r="AM234" t="str">
            <v>C150 D5 STD OPEN STOCK SET</v>
          </cell>
        </row>
        <row r="235">
          <cell r="A235" t="str">
            <v>DEC04</v>
          </cell>
          <cell r="B235" t="str">
            <v>CENT</v>
          </cell>
          <cell r="C235" t="str">
            <v>Eastern Europe</v>
          </cell>
          <cell r="D235" t="str">
            <v>RU</v>
          </cell>
          <cell r="E235" t="str">
            <v>BASE</v>
          </cell>
          <cell r="F235" t="str">
            <v>Neuhaus</v>
          </cell>
          <cell r="G235" t="str">
            <v>024907</v>
          </cell>
          <cell r="I235">
            <v>1</v>
          </cell>
          <cell r="J235">
            <v>301.93756727664152</v>
          </cell>
          <cell r="K235">
            <v>163.53006500000001</v>
          </cell>
          <cell r="M235">
            <v>0</v>
          </cell>
          <cell r="N235">
            <v>0</v>
          </cell>
          <cell r="O235" t="str">
            <v>8888</v>
          </cell>
          <cell r="P235" t="str">
            <v>8888</v>
          </cell>
          <cell r="R235">
            <v>0</v>
          </cell>
          <cell r="S235" t="str">
            <v>Non gen Set End Item</v>
          </cell>
          <cell r="T235" t="str">
            <v>1012</v>
          </cell>
          <cell r="U235" t="str">
            <v>1701000</v>
          </cell>
          <cell r="V235">
            <v>1</v>
          </cell>
          <cell r="W235" t="str">
            <v>1</v>
          </cell>
          <cell r="X235" t="str">
            <v>650</v>
          </cell>
          <cell r="Y235" t="str">
            <v>Commercial</v>
          </cell>
          <cell r="Z235" t="str">
            <v>Sales - East Europe</v>
          </cell>
          <cell r="AA235" t="str">
            <v>Large</v>
          </cell>
          <cell r="AB235">
            <v>301.93756727664152</v>
          </cell>
          <cell r="AC235" t="str">
            <v xml:space="preserve">  42932</v>
          </cell>
          <cell r="AD235" t="str">
            <v>289-NHS</v>
          </cell>
          <cell r="AE235">
            <v>158.30500000000001</v>
          </cell>
          <cell r="AF235">
            <v>5.0000000000000001E-4</v>
          </cell>
          <cell r="AG235">
            <v>5.0000000000000001E-4</v>
          </cell>
          <cell r="AH235">
            <v>1.5830500000000001</v>
          </cell>
          <cell r="AI235">
            <v>2.0579649999999998</v>
          </cell>
          <cell r="AJ235" t="str">
            <v>USD</v>
          </cell>
          <cell r="AK235">
            <v>1.5830500000000001</v>
          </cell>
          <cell r="AL235" t="str">
            <v>MISCPN32171</v>
          </cell>
          <cell r="AM235" t="str">
            <v>LOOSE ITEMS</v>
          </cell>
        </row>
        <row r="236">
          <cell r="A236" t="str">
            <v>DEC04</v>
          </cell>
          <cell r="B236" t="str">
            <v>CENT</v>
          </cell>
          <cell r="C236" t="str">
            <v>Eastern Europe</v>
          </cell>
          <cell r="D236" t="str">
            <v>RU</v>
          </cell>
          <cell r="E236" t="str">
            <v>BASE</v>
          </cell>
          <cell r="F236" t="str">
            <v>Neuhaus</v>
          </cell>
          <cell r="G236" t="str">
            <v>024906</v>
          </cell>
          <cell r="H236" t="str">
            <v>D17</v>
          </cell>
          <cell r="I236">
            <v>1</v>
          </cell>
          <cell r="J236">
            <v>3188.3745963401507</v>
          </cell>
          <cell r="K236">
            <v>2991.5123376716401</v>
          </cell>
          <cell r="L236" t="str">
            <v>S04C0555</v>
          </cell>
          <cell r="M236">
            <v>915.85</v>
          </cell>
          <cell r="N236">
            <v>327</v>
          </cell>
          <cell r="O236" t="str">
            <v>6054</v>
          </cell>
          <cell r="P236" t="str">
            <v>6054</v>
          </cell>
          <cell r="Q236">
            <v>38132</v>
          </cell>
          <cell r="R236">
            <v>0</v>
          </cell>
          <cell r="S236" t="str">
            <v>D1703 (Kubota)     Genset</v>
          </cell>
          <cell r="T236" t="str">
            <v>1012</v>
          </cell>
          <cell r="U236" t="str">
            <v>1701000</v>
          </cell>
          <cell r="V236">
            <v>1</v>
          </cell>
          <cell r="W236" t="str">
            <v>1</v>
          </cell>
          <cell r="X236" t="str">
            <v>650</v>
          </cell>
          <cell r="Y236" t="str">
            <v>Commercial</v>
          </cell>
          <cell r="Z236" t="str">
            <v>Sales - East Europe</v>
          </cell>
          <cell r="AA236" t="str">
            <v>Small</v>
          </cell>
          <cell r="AB236">
            <v>3188.3745963401507</v>
          </cell>
          <cell r="AC236" t="str">
            <v xml:space="preserve">  41895</v>
          </cell>
          <cell r="AD236" t="str">
            <v>299-NHS</v>
          </cell>
          <cell r="AE236">
            <v>2349.28383308</v>
          </cell>
          <cell r="AF236">
            <v>207.92970389999999</v>
          </cell>
          <cell r="AG236">
            <v>356.77243420000002</v>
          </cell>
          <cell r="AH236">
            <v>23.492838330800002</v>
          </cell>
          <cell r="AI236">
            <v>30.540689830040002</v>
          </cell>
          <cell r="AJ236" t="str">
            <v>USD</v>
          </cell>
          <cell r="AK236">
            <v>23.492838330800002</v>
          </cell>
          <cell r="AL236" t="str">
            <v>C15-S5D</v>
          </cell>
          <cell r="AM236" t="str">
            <v>C15 D5 STD ENCLOSED STOCK SET</v>
          </cell>
        </row>
        <row r="237">
          <cell r="A237" t="str">
            <v>DEC04</v>
          </cell>
          <cell r="B237" t="str">
            <v>CENT</v>
          </cell>
          <cell r="C237" t="str">
            <v>Eastern Europe</v>
          </cell>
          <cell r="D237" t="str">
            <v>HU</v>
          </cell>
          <cell r="E237" t="str">
            <v>BASE</v>
          </cell>
          <cell r="F237" t="str">
            <v>CAD Server</v>
          </cell>
          <cell r="G237" t="str">
            <v>024762</v>
          </cell>
          <cell r="H237" t="str">
            <v>MC</v>
          </cell>
          <cell r="I237">
            <v>1</v>
          </cell>
          <cell r="J237">
            <v>4602.1986006458555</v>
          </cell>
          <cell r="K237">
            <v>3617.0685588800002</v>
          </cell>
          <cell r="M237">
            <v>0</v>
          </cell>
          <cell r="N237">
            <v>0</v>
          </cell>
          <cell r="O237" t="str">
            <v>5004</v>
          </cell>
          <cell r="P237" t="str">
            <v>5004</v>
          </cell>
          <cell r="R237">
            <v>0</v>
          </cell>
          <cell r="S237" t="str">
            <v>MC130       Power Systems</v>
          </cell>
          <cell r="T237" t="str">
            <v>1012</v>
          </cell>
          <cell r="U237" t="str">
            <v>1701000</v>
          </cell>
          <cell r="V237">
            <v>1</v>
          </cell>
          <cell r="W237" t="str">
            <v>1</v>
          </cell>
          <cell r="X237" t="str">
            <v>650</v>
          </cell>
          <cell r="Y237" t="str">
            <v>Commercial</v>
          </cell>
          <cell r="Z237" t="str">
            <v>Sales - East Europe</v>
          </cell>
          <cell r="AA237" t="str">
            <v>System</v>
          </cell>
          <cell r="AB237">
            <v>4602.1986006458555</v>
          </cell>
          <cell r="AC237" t="str">
            <v xml:space="preserve">  42383</v>
          </cell>
          <cell r="AD237" t="str">
            <v>CPG213-MC130</v>
          </cell>
          <cell r="AE237">
            <v>1946.3393599999999</v>
          </cell>
          <cell r="AF237">
            <v>510</v>
          </cell>
          <cell r="AG237">
            <v>1096.5</v>
          </cell>
          <cell r="AH237">
            <v>19.4633936</v>
          </cell>
          <cell r="AI237">
            <v>25.302411679999999</v>
          </cell>
          <cell r="AJ237" t="str">
            <v>EUR</v>
          </cell>
          <cell r="AK237">
            <v>19.4633936</v>
          </cell>
          <cell r="AL237" t="str">
            <v>MISCPN42383</v>
          </cell>
          <cell r="AM237" t="str">
            <v>MC130-PLTS 400V 50HZ G59 L/F</v>
          </cell>
        </row>
        <row r="238">
          <cell r="A238" t="str">
            <v>DEC04</v>
          </cell>
          <cell r="B238" t="str">
            <v>CENT</v>
          </cell>
          <cell r="C238" t="str">
            <v>Eastern Europe</v>
          </cell>
          <cell r="D238" t="str">
            <v>HU</v>
          </cell>
          <cell r="E238" t="str">
            <v>BASE</v>
          </cell>
          <cell r="F238" t="str">
            <v>CAD Server</v>
          </cell>
          <cell r="G238" t="str">
            <v>024761</v>
          </cell>
          <cell r="H238" t="str">
            <v>V28</v>
          </cell>
          <cell r="I238">
            <v>1</v>
          </cell>
          <cell r="J238">
            <v>34531.93</v>
          </cell>
          <cell r="K238">
            <v>36360.662165194997</v>
          </cell>
          <cell r="L238" t="str">
            <v>25297456</v>
          </cell>
          <cell r="M238">
            <v>21087.53</v>
          </cell>
          <cell r="N238">
            <v>4955.3599999999997</v>
          </cell>
          <cell r="O238" t="str">
            <v>8002</v>
          </cell>
          <cell r="P238" t="str">
            <v>8002</v>
          </cell>
          <cell r="Q238">
            <v>38294</v>
          </cell>
          <cell r="R238">
            <v>0</v>
          </cell>
          <cell r="S238" t="str">
            <v>VTA28G6 Adv        Genset</v>
          </cell>
          <cell r="T238" t="str">
            <v>1012</v>
          </cell>
          <cell r="U238" t="str">
            <v>1701000</v>
          </cell>
          <cell r="V238">
            <v>1</v>
          </cell>
          <cell r="W238" t="str">
            <v>1</v>
          </cell>
          <cell r="X238" t="str">
            <v>650</v>
          </cell>
          <cell r="Y238" t="str">
            <v>Commercial</v>
          </cell>
          <cell r="Z238" t="str">
            <v>Sales - East Europe</v>
          </cell>
          <cell r="AA238" t="str">
            <v>Large</v>
          </cell>
          <cell r="AB238">
            <v>37194.658234660921</v>
          </cell>
          <cell r="AC238" t="str">
            <v xml:space="preserve">  35469</v>
          </cell>
          <cell r="AD238" t="str">
            <v>CPG203</v>
          </cell>
          <cell r="AE238">
            <v>30260.340915000001</v>
          </cell>
          <cell r="AF238">
            <v>682.34</v>
          </cell>
          <cell r="AG238">
            <v>4419.3900000000003</v>
          </cell>
          <cell r="AH238">
            <v>302.60340915</v>
          </cell>
          <cell r="AI238">
            <v>393.38443189499998</v>
          </cell>
          <cell r="AJ238" t="str">
            <v>EUR</v>
          </cell>
          <cell r="AK238">
            <v>302.60340915</v>
          </cell>
          <cell r="AL238" t="str">
            <v>DFGD35469</v>
          </cell>
          <cell r="AM238" t="str">
            <v>660DFGD STANDARD GENSET FAMILY</v>
          </cell>
        </row>
        <row r="239">
          <cell r="A239" t="str">
            <v>DEC04</v>
          </cell>
          <cell r="B239" t="str">
            <v>CENT</v>
          </cell>
          <cell r="C239" t="str">
            <v>Middle East</v>
          </cell>
          <cell r="D239" t="str">
            <v>QA</v>
          </cell>
          <cell r="E239" t="str">
            <v>BASE</v>
          </cell>
          <cell r="F239" t="str">
            <v>Jaidah Motors &amp; Trading Co</v>
          </cell>
          <cell r="G239" t="str">
            <v>025120</v>
          </cell>
          <cell r="H239" t="str">
            <v>B3.3</v>
          </cell>
          <cell r="I239">
            <v>1</v>
          </cell>
          <cell r="J239">
            <v>4376.2109795479009</v>
          </cell>
          <cell r="K239">
            <v>4084.10091027414</v>
          </cell>
          <cell r="L239" t="str">
            <v>68025402</v>
          </cell>
          <cell r="M239">
            <v>1212.6400000000001</v>
          </cell>
          <cell r="N239">
            <v>546</v>
          </cell>
          <cell r="O239" t="str">
            <v>6002</v>
          </cell>
          <cell r="P239" t="str">
            <v>6002</v>
          </cell>
          <cell r="Q239">
            <v>38285</v>
          </cell>
          <cell r="R239">
            <v>0</v>
          </cell>
          <cell r="S239" t="str">
            <v>B3.3G2             Genset</v>
          </cell>
          <cell r="T239" t="str">
            <v>1013</v>
          </cell>
          <cell r="U239" t="str">
            <v>1701000</v>
          </cell>
          <cell r="V239">
            <v>1</v>
          </cell>
          <cell r="W239" t="str">
            <v>1</v>
          </cell>
          <cell r="X239" t="str">
            <v>650</v>
          </cell>
          <cell r="Y239" t="str">
            <v>Commercial</v>
          </cell>
          <cell r="Z239" t="str">
            <v>Sales - Middle East</v>
          </cell>
          <cell r="AA239" t="str">
            <v>Small</v>
          </cell>
          <cell r="AB239">
            <v>4376.2109795479009</v>
          </cell>
          <cell r="AC239" t="str">
            <v xml:space="preserve">  42713</v>
          </cell>
          <cell r="AD239" t="str">
            <v>JMC/HDE/445050/04</v>
          </cell>
          <cell r="AE239">
            <v>3220.12884558</v>
          </cell>
          <cell r="AF239">
            <v>286.63262877</v>
          </cell>
          <cell r="AG239">
            <v>471.07518401999994</v>
          </cell>
          <cell r="AH239">
            <v>32.201288455799997</v>
          </cell>
          <cell r="AI239">
            <v>41.861674992540003</v>
          </cell>
          <cell r="AJ239" t="str">
            <v>USD</v>
          </cell>
          <cell r="AK239">
            <v>32.201288455799997</v>
          </cell>
          <cell r="AL239" t="str">
            <v>C55D5S42713</v>
          </cell>
          <cell r="AM239" t="str">
            <v>C55D5 STANDARD ENCLOSED GENSET</v>
          </cell>
        </row>
        <row r="240">
          <cell r="A240" t="str">
            <v>DEC04</v>
          </cell>
          <cell r="B240" t="str">
            <v>CENT</v>
          </cell>
          <cell r="C240" t="str">
            <v>Middle East</v>
          </cell>
          <cell r="D240" t="str">
            <v>KW</v>
          </cell>
          <cell r="E240" t="str">
            <v>BASE</v>
          </cell>
          <cell r="F240" t="str">
            <v>General Transportation &amp; Equipment</v>
          </cell>
          <cell r="G240" t="str">
            <v>024931</v>
          </cell>
          <cell r="H240" t="str">
            <v>6C</v>
          </cell>
          <cell r="I240">
            <v>1</v>
          </cell>
          <cell r="J240">
            <v>10487.62109795479</v>
          </cell>
          <cell r="K240">
            <v>10288.514221525</v>
          </cell>
          <cell r="L240" t="str">
            <v>21624236</v>
          </cell>
          <cell r="M240">
            <v>3820.04</v>
          </cell>
          <cell r="N240">
            <v>1279.31</v>
          </cell>
          <cell r="O240" t="str">
            <v>6035</v>
          </cell>
          <cell r="P240" t="str">
            <v>6035</v>
          </cell>
          <cell r="Q240">
            <v>38300</v>
          </cell>
          <cell r="R240">
            <v>0</v>
          </cell>
          <cell r="S240" t="str">
            <v>6CTAA8.3G1         Genset</v>
          </cell>
          <cell r="T240" t="str">
            <v>1013</v>
          </cell>
          <cell r="U240" t="str">
            <v>1701000</v>
          </cell>
          <cell r="V240">
            <v>1</v>
          </cell>
          <cell r="W240" t="str">
            <v>1</v>
          </cell>
          <cell r="X240" t="str">
            <v>650</v>
          </cell>
          <cell r="Y240" t="str">
            <v>Commercial</v>
          </cell>
          <cell r="Z240" t="str">
            <v>Sales - Middle East</v>
          </cell>
          <cell r="AA240" t="str">
            <v>Small</v>
          </cell>
          <cell r="AB240">
            <v>10487.62109795479</v>
          </cell>
          <cell r="AC240" t="str">
            <v xml:space="preserve">  34214</v>
          </cell>
          <cell r="AD240" t="str">
            <v>E1004PSK</v>
          </cell>
          <cell r="AE240">
            <v>9299.1041649999988</v>
          </cell>
          <cell r="AF240">
            <v>222.36866667999999</v>
          </cell>
          <cell r="AG240">
            <v>460.17095239999998</v>
          </cell>
          <cell r="AH240">
            <v>92.99104165</v>
          </cell>
          <cell r="AI240">
            <v>120.88835414499999</v>
          </cell>
          <cell r="AJ240" t="str">
            <v>USD</v>
          </cell>
          <cell r="AK240">
            <v>92.99104165</v>
          </cell>
          <cell r="AL240" t="str">
            <v>C200S5D</v>
          </cell>
          <cell r="AM240" t="str">
            <v>C200 D5 STD ENC STOCK SET</v>
          </cell>
        </row>
        <row r="241">
          <cell r="A241" t="str">
            <v>DEC04</v>
          </cell>
          <cell r="B241" t="str">
            <v>CENT</v>
          </cell>
          <cell r="C241" t="str">
            <v>Middle East</v>
          </cell>
          <cell r="D241" t="str">
            <v>KW</v>
          </cell>
          <cell r="E241" t="str">
            <v>BASE</v>
          </cell>
          <cell r="F241" t="str">
            <v>General Transportation &amp; Equipment</v>
          </cell>
          <cell r="G241" t="str">
            <v>024930</v>
          </cell>
          <cell r="H241" t="str">
            <v>6C</v>
          </cell>
          <cell r="I241">
            <v>1</v>
          </cell>
          <cell r="J241">
            <v>10487.62109795479</v>
          </cell>
          <cell r="K241">
            <v>10288.514221525</v>
          </cell>
          <cell r="L241" t="str">
            <v>21624086</v>
          </cell>
          <cell r="M241">
            <v>3820.04</v>
          </cell>
          <cell r="N241">
            <v>1279.31</v>
          </cell>
          <cell r="O241" t="str">
            <v>6035</v>
          </cell>
          <cell r="P241" t="str">
            <v>6035</v>
          </cell>
          <cell r="Q241">
            <v>38294</v>
          </cell>
          <cell r="R241">
            <v>0</v>
          </cell>
          <cell r="S241" t="str">
            <v>6CTAA8.3G1         Genset</v>
          </cell>
          <cell r="T241" t="str">
            <v>1013</v>
          </cell>
          <cell r="U241" t="str">
            <v>1701000</v>
          </cell>
          <cell r="V241">
            <v>1</v>
          </cell>
          <cell r="W241" t="str">
            <v>1</v>
          </cell>
          <cell r="X241" t="str">
            <v>650</v>
          </cell>
          <cell r="Y241" t="str">
            <v>Commercial</v>
          </cell>
          <cell r="Z241" t="str">
            <v>Sales - Middle East</v>
          </cell>
          <cell r="AA241" t="str">
            <v>Small</v>
          </cell>
          <cell r="AB241">
            <v>10487.62109795479</v>
          </cell>
          <cell r="AC241" t="str">
            <v xml:space="preserve">  34199</v>
          </cell>
          <cell r="AD241" t="str">
            <v>E1004PSK</v>
          </cell>
          <cell r="AE241">
            <v>9299.1041649999988</v>
          </cell>
          <cell r="AF241">
            <v>222.36866667999999</v>
          </cell>
          <cell r="AG241">
            <v>460.17095239999998</v>
          </cell>
          <cell r="AH241">
            <v>92.99104165</v>
          </cell>
          <cell r="AI241">
            <v>120.88835414499999</v>
          </cell>
          <cell r="AJ241" t="str">
            <v>USD</v>
          </cell>
          <cell r="AK241">
            <v>92.99104165</v>
          </cell>
          <cell r="AL241" t="str">
            <v>C200S5D</v>
          </cell>
          <cell r="AM241" t="str">
            <v>C200 D5 STD ENC STOCK SET</v>
          </cell>
        </row>
        <row r="242">
          <cell r="A242" t="str">
            <v>DEC04</v>
          </cell>
          <cell r="B242" t="str">
            <v>CENT</v>
          </cell>
          <cell r="C242" t="str">
            <v>Eastern Europe</v>
          </cell>
          <cell r="D242" t="str">
            <v>YU</v>
          </cell>
          <cell r="E242" t="str">
            <v>BASE</v>
          </cell>
          <cell r="F242" t="str">
            <v>Cummins Dizel Motori</v>
          </cell>
          <cell r="G242" t="str">
            <v>024929</v>
          </cell>
          <cell r="H242" t="str">
            <v>4B</v>
          </cell>
          <cell r="I242">
            <v>1</v>
          </cell>
          <cell r="J242">
            <v>7416.6280947255109</v>
          </cell>
          <cell r="K242">
            <v>6851.7714423870002</v>
          </cell>
          <cell r="L242" t="str">
            <v>21602685</v>
          </cell>
          <cell r="M242">
            <v>2309.17</v>
          </cell>
          <cell r="N242">
            <v>578.62</v>
          </cell>
          <cell r="O242" t="str">
            <v>6015</v>
          </cell>
          <cell r="P242" t="str">
            <v>6015</v>
          </cell>
          <cell r="Q242">
            <v>38202</v>
          </cell>
          <cell r="R242">
            <v>0</v>
          </cell>
          <cell r="S242" t="str">
            <v>4BTA3.9G1          Genset</v>
          </cell>
          <cell r="T242" t="str">
            <v>1012</v>
          </cell>
          <cell r="U242" t="str">
            <v>1701000</v>
          </cell>
          <cell r="V242">
            <v>1</v>
          </cell>
          <cell r="W242" t="str">
            <v>1</v>
          </cell>
          <cell r="X242" t="str">
            <v>650</v>
          </cell>
          <cell r="Y242" t="str">
            <v>Commercial</v>
          </cell>
          <cell r="Z242" t="str">
            <v>Sales - East Europe</v>
          </cell>
          <cell r="AA242" t="str">
            <v>Small</v>
          </cell>
          <cell r="AB242">
            <v>7416.6280947255109</v>
          </cell>
          <cell r="AC242" t="str">
            <v xml:space="preserve">  42666</v>
          </cell>
          <cell r="AD242" t="str">
            <v>04.030</v>
          </cell>
          <cell r="AE242">
            <v>5548.7778989999997</v>
          </cell>
          <cell r="AF242">
            <v>393.39277109999995</v>
          </cell>
          <cell r="AG242">
            <v>726.49110161999999</v>
          </cell>
          <cell r="AH242">
            <v>55.487778990000002</v>
          </cell>
          <cell r="AI242">
            <v>72.134112686999998</v>
          </cell>
          <cell r="AJ242" t="str">
            <v>EUR</v>
          </cell>
          <cell r="AK242">
            <v>55.487778990000002</v>
          </cell>
          <cell r="AL242" t="str">
            <v>C80D5PN42666</v>
          </cell>
          <cell r="AM242" t="str">
            <v>STOCK SET USING M411200</v>
          </cell>
        </row>
        <row r="243">
          <cell r="A243" t="str">
            <v>DEC04</v>
          </cell>
          <cell r="B243" t="str">
            <v>CENT</v>
          </cell>
          <cell r="C243" t="str">
            <v>Eastern Europe</v>
          </cell>
          <cell r="D243" t="str">
            <v>YU</v>
          </cell>
          <cell r="E243" t="str">
            <v>BASE</v>
          </cell>
          <cell r="F243" t="str">
            <v>Cummins Dizel Motori</v>
          </cell>
          <cell r="G243" t="str">
            <v>024928</v>
          </cell>
          <cell r="H243" t="str">
            <v>KTA19</v>
          </cell>
          <cell r="I243">
            <v>1</v>
          </cell>
          <cell r="J243">
            <v>31530.949946178684</v>
          </cell>
          <cell r="K243">
            <v>27741.538129609999</v>
          </cell>
          <cell r="L243" t="str">
            <v>37214249</v>
          </cell>
          <cell r="M243">
            <v>15770.58</v>
          </cell>
          <cell r="N243">
            <v>3359.31</v>
          </cell>
          <cell r="O243" t="str">
            <v>7033</v>
          </cell>
          <cell r="P243" t="str">
            <v>7033</v>
          </cell>
          <cell r="Q243">
            <v>38320</v>
          </cell>
          <cell r="R243">
            <v>0</v>
          </cell>
          <cell r="S243" t="str">
            <v>KTA19G4            Genset</v>
          </cell>
          <cell r="T243" t="str">
            <v>1012</v>
          </cell>
          <cell r="U243" t="str">
            <v>1701000</v>
          </cell>
          <cell r="V243">
            <v>1</v>
          </cell>
          <cell r="W243" t="str">
            <v>1</v>
          </cell>
          <cell r="X243" t="str">
            <v>650</v>
          </cell>
          <cell r="Y243" t="str">
            <v>Commercial</v>
          </cell>
          <cell r="Z243" t="str">
            <v>Sales - East Europe</v>
          </cell>
          <cell r="AA243" t="str">
            <v>Medium</v>
          </cell>
          <cell r="AB243">
            <v>31530.949946178684</v>
          </cell>
          <cell r="AC243" t="str">
            <v xml:space="preserve">  34888</v>
          </cell>
          <cell r="AD243" t="str">
            <v>04.024</v>
          </cell>
          <cell r="AE243">
            <v>23353.938170000001</v>
          </cell>
          <cell r="AF243">
            <v>773.67</v>
          </cell>
          <cell r="AG243">
            <v>2843.25</v>
          </cell>
          <cell r="AH243">
            <v>233.53938170000001</v>
          </cell>
          <cell r="AI243">
            <v>303.60119621000001</v>
          </cell>
          <cell r="AJ243" t="str">
            <v>EUR</v>
          </cell>
          <cell r="AK243">
            <v>233.53938170000001</v>
          </cell>
          <cell r="AL243" t="str">
            <v>DFED34888</v>
          </cell>
          <cell r="AM243" t="str">
            <v>461DFED STANDARD GENSET FAMILY</v>
          </cell>
        </row>
        <row r="244">
          <cell r="A244" t="str">
            <v>DEC04</v>
          </cell>
          <cell r="B244" t="str">
            <v>CENT</v>
          </cell>
          <cell r="C244" t="str">
            <v>Middle East</v>
          </cell>
          <cell r="D244" t="str">
            <v>KW</v>
          </cell>
          <cell r="E244" t="str">
            <v>BASE</v>
          </cell>
          <cell r="F244" t="str">
            <v>General Transportation &amp; Equipment</v>
          </cell>
          <cell r="G244" t="str">
            <v>024927</v>
          </cell>
          <cell r="H244" t="str">
            <v>6B</v>
          </cell>
          <cell r="I244">
            <v>1</v>
          </cell>
          <cell r="J244">
            <v>6708.288482238966</v>
          </cell>
          <cell r="K244">
            <v>7269.4161850050004</v>
          </cell>
          <cell r="L244" t="str">
            <v>21616941</v>
          </cell>
          <cell r="M244">
            <v>3848.82</v>
          </cell>
          <cell r="N244">
            <v>1000.69</v>
          </cell>
          <cell r="O244" t="str">
            <v>6028</v>
          </cell>
          <cell r="P244" t="str">
            <v>6028</v>
          </cell>
          <cell r="Q244">
            <v>38240</v>
          </cell>
          <cell r="R244">
            <v>0</v>
          </cell>
          <cell r="S244" t="str">
            <v>6BTA5.9G2-I        Genset</v>
          </cell>
          <cell r="T244" t="str">
            <v>1013</v>
          </cell>
          <cell r="U244" t="str">
            <v>1701000</v>
          </cell>
          <cell r="V244">
            <v>1</v>
          </cell>
          <cell r="W244" t="str">
            <v>1</v>
          </cell>
          <cell r="X244" t="str">
            <v>650</v>
          </cell>
          <cell r="Y244" t="str">
            <v>Commercial</v>
          </cell>
          <cell r="Z244" t="str">
            <v>Sales - Middle East</v>
          </cell>
          <cell r="AA244" t="str">
            <v>Small</v>
          </cell>
          <cell r="AB244">
            <v>6708.288482238966</v>
          </cell>
          <cell r="AC244" t="str">
            <v xml:space="preserve">  34295</v>
          </cell>
          <cell r="AD244" t="str">
            <v>E1001PSK</v>
          </cell>
          <cell r="AE244">
            <v>6521.7484850000001</v>
          </cell>
          <cell r="AF244">
            <v>175.65</v>
          </cell>
          <cell r="AG244">
            <v>356.8</v>
          </cell>
          <cell r="AH244">
            <v>65.217484850000005</v>
          </cell>
          <cell r="AI244">
            <v>84.782730305000001</v>
          </cell>
          <cell r="AJ244" t="str">
            <v>USD</v>
          </cell>
          <cell r="AK244">
            <v>65.217484850000005</v>
          </cell>
          <cell r="AL244" t="str">
            <v>C150O5D</v>
          </cell>
          <cell r="AM244" t="str">
            <v>C150 D5 STD OPEN STOCK SET</v>
          </cell>
        </row>
        <row r="245">
          <cell r="A245" t="str">
            <v>DEC04</v>
          </cell>
          <cell r="B245" t="str">
            <v>CENT</v>
          </cell>
          <cell r="C245" t="str">
            <v>Eastern Europe</v>
          </cell>
          <cell r="D245" t="str">
            <v>YU</v>
          </cell>
          <cell r="E245" t="str">
            <v>BASE</v>
          </cell>
          <cell r="F245" t="str">
            <v>Cummins Dizel Motori</v>
          </cell>
          <cell r="G245" t="str">
            <v>024926</v>
          </cell>
          <cell r="H245" t="str">
            <v>4ISB</v>
          </cell>
          <cell r="I245">
            <v>1</v>
          </cell>
          <cell r="J245">
            <v>6672.2470398277719</v>
          </cell>
          <cell r="K245">
            <v>5951.3027208539997</v>
          </cell>
          <cell r="L245" t="str">
            <v>21620217</v>
          </cell>
          <cell r="M245">
            <v>2469.5300000000002</v>
          </cell>
          <cell r="N245">
            <v>848.97</v>
          </cell>
          <cell r="O245" t="str">
            <v>6041</v>
          </cell>
          <cell r="P245" t="str">
            <v>6041</v>
          </cell>
          <cell r="Q245">
            <v>38261</v>
          </cell>
          <cell r="R245">
            <v>0</v>
          </cell>
          <cell r="S245" t="str">
            <v>4-ISBeG1           Genset</v>
          </cell>
          <cell r="T245" t="str">
            <v>1012</v>
          </cell>
          <cell r="U245" t="str">
            <v>1701000</v>
          </cell>
          <cell r="V245">
            <v>1</v>
          </cell>
          <cell r="W245" t="str">
            <v>1</v>
          </cell>
          <cell r="X245" t="str">
            <v>650</v>
          </cell>
          <cell r="Y245" t="str">
            <v>Commercial</v>
          </cell>
          <cell r="Z245" t="str">
            <v>Sales - East Europe</v>
          </cell>
          <cell r="AA245" t="str">
            <v>Small</v>
          </cell>
          <cell r="AB245">
            <v>6672.2470398277719</v>
          </cell>
          <cell r="AC245" t="str">
            <v xml:space="preserve">  34133</v>
          </cell>
          <cell r="AD245" t="str">
            <v>04.028A</v>
          </cell>
          <cell r="AE245">
            <v>5089.0031179999996</v>
          </cell>
          <cell r="AF245">
            <v>224.20749998000002</v>
          </cell>
          <cell r="AG245">
            <v>470.15499998000001</v>
          </cell>
          <cell r="AH245">
            <v>50.890031180000001</v>
          </cell>
          <cell r="AI245">
            <v>66.157040534000004</v>
          </cell>
          <cell r="AJ245" t="str">
            <v>EUR</v>
          </cell>
          <cell r="AK245">
            <v>50.890031180000001</v>
          </cell>
          <cell r="AL245" t="str">
            <v>C110D5O34133</v>
          </cell>
          <cell r="AM245" t="str">
            <v>C110D5O STANDARD GENSET FAMILY</v>
          </cell>
        </row>
        <row r="246">
          <cell r="A246" t="str">
            <v>DEC04</v>
          </cell>
          <cell r="B246" t="str">
            <v>CENT</v>
          </cell>
          <cell r="C246" t="str">
            <v>Eastern Europe</v>
          </cell>
          <cell r="D246" t="str">
            <v>YU</v>
          </cell>
          <cell r="E246" t="str">
            <v>BASE</v>
          </cell>
          <cell r="F246" t="str">
            <v>Cummins Dizel Motori</v>
          </cell>
          <cell r="G246" t="str">
            <v>024925</v>
          </cell>
          <cell r="H246" t="str">
            <v>4B</v>
          </cell>
          <cell r="I246">
            <v>1</v>
          </cell>
          <cell r="J246">
            <v>5433.7029063509144</v>
          </cell>
          <cell r="K246">
            <v>4826.0991246579997</v>
          </cell>
          <cell r="L246" t="str">
            <v>21617079</v>
          </cell>
          <cell r="M246">
            <v>2309.17</v>
          </cell>
          <cell r="N246">
            <v>578.62</v>
          </cell>
          <cell r="O246" t="str">
            <v>6015</v>
          </cell>
          <cell r="P246" t="str">
            <v>6015</v>
          </cell>
          <cell r="Q246">
            <v>38245</v>
          </cell>
          <cell r="R246">
            <v>0</v>
          </cell>
          <cell r="S246" t="str">
            <v>4BTA3.9G1          Genset</v>
          </cell>
          <cell r="T246" t="str">
            <v>1012</v>
          </cell>
          <cell r="U246" t="str">
            <v>1701000</v>
          </cell>
          <cell r="V246">
            <v>1</v>
          </cell>
          <cell r="W246" t="str">
            <v>1</v>
          </cell>
          <cell r="X246" t="str">
            <v>650</v>
          </cell>
          <cell r="Y246" t="str">
            <v>Commercial</v>
          </cell>
          <cell r="Z246" t="str">
            <v>Sales - East Europe</v>
          </cell>
          <cell r="AA246" t="str">
            <v>Small</v>
          </cell>
          <cell r="AB246">
            <v>5433.7029063509144</v>
          </cell>
          <cell r="AC246" t="str">
            <v xml:space="preserve">  33969</v>
          </cell>
          <cell r="AD246" t="str">
            <v>04.038</v>
          </cell>
          <cell r="AE246">
            <v>4203.0945060000004</v>
          </cell>
          <cell r="AF246">
            <v>158.58749998000002</v>
          </cell>
          <cell r="AG246">
            <v>325.71499998000002</v>
          </cell>
          <cell r="AH246">
            <v>42.030945060000001</v>
          </cell>
          <cell r="AI246">
            <v>54.640228577999999</v>
          </cell>
          <cell r="AJ246" t="str">
            <v>EUR</v>
          </cell>
          <cell r="AK246">
            <v>42.030945060000001</v>
          </cell>
          <cell r="AL246" t="str">
            <v>C80-O5D</v>
          </cell>
          <cell r="AM246" t="str">
            <v>C80 D5 STD OPEN STOCK SET</v>
          </cell>
        </row>
        <row r="247">
          <cell r="A247" t="str">
            <v>DEC04</v>
          </cell>
          <cell r="B247" t="str">
            <v>CENT</v>
          </cell>
          <cell r="C247" t="str">
            <v>Middle East</v>
          </cell>
          <cell r="D247" t="str">
            <v>KW</v>
          </cell>
          <cell r="E247" t="str">
            <v>BASE</v>
          </cell>
          <cell r="F247" t="str">
            <v>General Transportation &amp; Equipment</v>
          </cell>
          <cell r="G247" t="str">
            <v>024924</v>
          </cell>
          <cell r="H247" t="str">
            <v>NH</v>
          </cell>
          <cell r="I247">
            <v>1</v>
          </cell>
          <cell r="J247">
            <v>11811.087190527449</v>
          </cell>
          <cell r="K247">
            <v>14429.95030832</v>
          </cell>
          <cell r="L247" t="str">
            <v>25297062</v>
          </cell>
          <cell r="M247">
            <v>6163.97</v>
          </cell>
          <cell r="N247">
            <v>1629.66</v>
          </cell>
          <cell r="O247" t="str">
            <v>7011</v>
          </cell>
          <cell r="P247" t="str">
            <v>7011</v>
          </cell>
          <cell r="Q247">
            <v>38268</v>
          </cell>
          <cell r="R247">
            <v>0</v>
          </cell>
          <cell r="S247" t="str">
            <v>NT855G6            Genset</v>
          </cell>
          <cell r="T247" t="str">
            <v>1013</v>
          </cell>
          <cell r="U247" t="str">
            <v>1701000</v>
          </cell>
          <cell r="V247">
            <v>1</v>
          </cell>
          <cell r="W247" t="str">
            <v>1</v>
          </cell>
          <cell r="X247" t="str">
            <v>650</v>
          </cell>
          <cell r="Y247" t="str">
            <v>Commercial</v>
          </cell>
          <cell r="Z247" t="str">
            <v>Sales - Middle East</v>
          </cell>
          <cell r="AA247" t="str">
            <v>Medium</v>
          </cell>
          <cell r="AB247">
            <v>11811.087190527449</v>
          </cell>
          <cell r="AC247" t="str">
            <v xml:space="preserve">  34698</v>
          </cell>
          <cell r="AE247">
            <v>10716.099040000001</v>
          </cell>
          <cell r="AF247">
            <v>562.05999999999995</v>
          </cell>
          <cell r="AG247">
            <v>2798.16</v>
          </cell>
          <cell r="AH247">
            <v>107.1609904</v>
          </cell>
          <cell r="AI247">
            <v>139.30928752</v>
          </cell>
          <cell r="AJ247" t="str">
            <v>USD</v>
          </cell>
          <cell r="AK247">
            <v>107.1609904</v>
          </cell>
          <cell r="AL247" t="str">
            <v>DFBF34698</v>
          </cell>
          <cell r="AM247" t="str">
            <v>250DFBF STANDARD GENSET FAMILY</v>
          </cell>
        </row>
        <row r="248">
          <cell r="A248" t="str">
            <v>DEC04</v>
          </cell>
          <cell r="B248" t="str">
            <v>CENT</v>
          </cell>
          <cell r="C248" t="str">
            <v>Middle East</v>
          </cell>
          <cell r="D248" t="str">
            <v>KW</v>
          </cell>
          <cell r="E248" t="str">
            <v>BASE</v>
          </cell>
          <cell r="F248" t="str">
            <v>General Transportation &amp; Equipment</v>
          </cell>
          <cell r="G248" t="str">
            <v>024923</v>
          </cell>
          <cell r="H248" t="str">
            <v>NH</v>
          </cell>
          <cell r="I248">
            <v>1</v>
          </cell>
          <cell r="J248">
            <v>11811.087190527449</v>
          </cell>
          <cell r="K248">
            <v>14429.95030832</v>
          </cell>
          <cell r="L248" t="str">
            <v>25296622</v>
          </cell>
          <cell r="M248">
            <v>6163.97</v>
          </cell>
          <cell r="N248">
            <v>1629.66</v>
          </cell>
          <cell r="O248" t="str">
            <v>7011</v>
          </cell>
          <cell r="P248" t="str">
            <v>7011</v>
          </cell>
          <cell r="Q248">
            <v>38264</v>
          </cell>
          <cell r="R248">
            <v>0</v>
          </cell>
          <cell r="S248" t="str">
            <v>NT855G6            Genset</v>
          </cell>
          <cell r="T248" t="str">
            <v>1013</v>
          </cell>
          <cell r="U248" t="str">
            <v>1701000</v>
          </cell>
          <cell r="V248">
            <v>1</v>
          </cell>
          <cell r="W248" t="str">
            <v>1</v>
          </cell>
          <cell r="X248" t="str">
            <v>650</v>
          </cell>
          <cell r="Y248" t="str">
            <v>Commercial</v>
          </cell>
          <cell r="Z248" t="str">
            <v>Sales - Middle East</v>
          </cell>
          <cell r="AA248" t="str">
            <v>Medium</v>
          </cell>
          <cell r="AB248">
            <v>11811.087190527449</v>
          </cell>
          <cell r="AC248" t="str">
            <v xml:space="preserve">  34697</v>
          </cell>
          <cell r="AD248" t="str">
            <v>E0904PSK</v>
          </cell>
          <cell r="AE248">
            <v>10716.099040000001</v>
          </cell>
          <cell r="AF248">
            <v>562.05999999999995</v>
          </cell>
          <cell r="AG248">
            <v>2798.16</v>
          </cell>
          <cell r="AH248">
            <v>107.1609904</v>
          </cell>
          <cell r="AI248">
            <v>139.30928752</v>
          </cell>
          <cell r="AJ248" t="str">
            <v>USD</v>
          </cell>
          <cell r="AK248">
            <v>107.1609904</v>
          </cell>
          <cell r="AL248" t="str">
            <v>DFBF34698</v>
          </cell>
          <cell r="AM248" t="str">
            <v>250DFBF STANDARD GENSET FAMILY</v>
          </cell>
        </row>
        <row r="249">
          <cell r="A249" t="str">
            <v>DEC04</v>
          </cell>
          <cell r="B249" t="str">
            <v>CENT</v>
          </cell>
          <cell r="C249" t="str">
            <v>Middle East</v>
          </cell>
          <cell r="D249" t="str">
            <v>IL</v>
          </cell>
          <cell r="E249" t="str">
            <v>BASE</v>
          </cell>
          <cell r="F249" t="str">
            <v>Israel Engines &amp; Trailers</v>
          </cell>
          <cell r="G249" t="str">
            <v>024749</v>
          </cell>
          <cell r="H249" t="str">
            <v>4ISB</v>
          </cell>
          <cell r="I249">
            <v>1</v>
          </cell>
          <cell r="J249">
            <v>5306.2432723358443</v>
          </cell>
          <cell r="K249">
            <v>5751.9396117710003</v>
          </cell>
          <cell r="L249" t="str">
            <v>21617990</v>
          </cell>
          <cell r="M249">
            <v>2469.5300000000002</v>
          </cell>
          <cell r="N249">
            <v>848.97</v>
          </cell>
          <cell r="O249" t="str">
            <v>6041</v>
          </cell>
          <cell r="P249" t="str">
            <v>6041</v>
          </cell>
          <cell r="Q249">
            <v>38247</v>
          </cell>
          <cell r="R249">
            <v>0</v>
          </cell>
          <cell r="S249" t="str">
            <v>4-ISBeG1           Genset</v>
          </cell>
          <cell r="T249" t="str">
            <v>1013</v>
          </cell>
          <cell r="U249" t="str">
            <v>1701000</v>
          </cell>
          <cell r="V249">
            <v>1</v>
          </cell>
          <cell r="W249" t="str">
            <v>1</v>
          </cell>
          <cell r="X249" t="str">
            <v>650</v>
          </cell>
          <cell r="Y249" t="str">
            <v>Commercial</v>
          </cell>
          <cell r="Z249" t="str">
            <v>Sales - Middle East</v>
          </cell>
          <cell r="AA249" t="str">
            <v>Small</v>
          </cell>
          <cell r="AB249">
            <v>5306.2432723358443</v>
          </cell>
          <cell r="AC249" t="str">
            <v xml:space="preserve">  39940</v>
          </cell>
          <cell r="AD249" t="str">
            <v>240026</v>
          </cell>
          <cell r="AE249">
            <v>4934.6922670000004</v>
          </cell>
          <cell r="AF249">
            <v>211.70749998000002</v>
          </cell>
          <cell r="AG249">
            <v>442.69499998000003</v>
          </cell>
          <cell r="AH249">
            <v>49.346922669999998</v>
          </cell>
          <cell r="AI249">
            <v>64.150999471000006</v>
          </cell>
          <cell r="AJ249" t="str">
            <v>USD</v>
          </cell>
          <cell r="AK249">
            <v>49.346922669999998</v>
          </cell>
          <cell r="AL249" t="str">
            <v>C110D5O39940</v>
          </cell>
          <cell r="AM249" t="str">
            <v>C110D5 STANDARD OPEN GENSET</v>
          </cell>
        </row>
        <row r="250">
          <cell r="A250" t="str">
            <v>DEC04</v>
          </cell>
          <cell r="B250" t="str">
            <v>CENT</v>
          </cell>
          <cell r="C250" t="str">
            <v>Middle East</v>
          </cell>
          <cell r="D250" t="str">
            <v>IL</v>
          </cell>
          <cell r="E250" t="str">
            <v>BASE</v>
          </cell>
          <cell r="F250" t="str">
            <v>Israel Engines &amp; Trailers</v>
          </cell>
          <cell r="G250" t="str">
            <v>024748</v>
          </cell>
          <cell r="H250" t="str">
            <v>QSK23</v>
          </cell>
          <cell r="I250">
            <v>1</v>
          </cell>
          <cell r="J250">
            <v>36792.25</v>
          </cell>
          <cell r="K250">
            <v>38973.027330010002</v>
          </cell>
          <cell r="L250" t="str">
            <v>00312020</v>
          </cell>
          <cell r="M250">
            <v>17527.21</v>
          </cell>
          <cell r="N250">
            <v>5385.52</v>
          </cell>
          <cell r="O250" t="str">
            <v>7041</v>
          </cell>
          <cell r="P250" t="str">
            <v>7041</v>
          </cell>
          <cell r="Q250">
            <v>38300</v>
          </cell>
          <cell r="R250">
            <v>0</v>
          </cell>
          <cell r="S250" t="str">
            <v>QSK23G3            Genset</v>
          </cell>
          <cell r="T250" t="str">
            <v>1013</v>
          </cell>
          <cell r="U250" t="str">
            <v>1701000</v>
          </cell>
          <cell r="V250">
            <v>1</v>
          </cell>
          <cell r="W250" t="str">
            <v>1</v>
          </cell>
          <cell r="X250" t="str">
            <v>650</v>
          </cell>
          <cell r="Y250" t="str">
            <v>Commercial</v>
          </cell>
          <cell r="Z250" t="str">
            <v>Sales - Middle East</v>
          </cell>
          <cell r="AA250" t="str">
            <v>Large</v>
          </cell>
          <cell r="AB250">
            <v>39135.629709364905</v>
          </cell>
          <cell r="AC250" t="str">
            <v xml:space="preserve">  34536</v>
          </cell>
          <cell r="AD250" t="str">
            <v>240019</v>
          </cell>
          <cell r="AE250">
            <v>32920.616970000003</v>
          </cell>
          <cell r="AF250">
            <v>559.4</v>
          </cell>
          <cell r="AG250">
            <v>4406.63</v>
          </cell>
          <cell r="AH250">
            <v>329.20616969999998</v>
          </cell>
          <cell r="AI250">
            <v>427.96802061</v>
          </cell>
          <cell r="AJ250" t="str">
            <v>USD</v>
          </cell>
          <cell r="AK250">
            <v>329.20616969999998</v>
          </cell>
          <cell r="AL250" t="str">
            <v>DQCC34536</v>
          </cell>
          <cell r="AM250" t="str">
            <v>651DQCC STANDARD GENSET FAMILY</v>
          </cell>
        </row>
        <row r="251">
          <cell r="A251" t="str">
            <v>DEC04</v>
          </cell>
          <cell r="B251" t="str">
            <v>CENT</v>
          </cell>
          <cell r="C251" t="str">
            <v>Middle East</v>
          </cell>
          <cell r="D251" t="str">
            <v>SA</v>
          </cell>
          <cell r="E251" t="str">
            <v>BASE</v>
          </cell>
          <cell r="F251" t="str">
            <v>General Contracting Company</v>
          </cell>
          <cell r="G251" t="str">
            <v>024745</v>
          </cell>
          <cell r="H251" t="str">
            <v>QSX15</v>
          </cell>
          <cell r="I251">
            <v>1</v>
          </cell>
          <cell r="J251">
            <v>20378.902045209903</v>
          </cell>
          <cell r="K251">
            <v>27412.108292408</v>
          </cell>
          <cell r="L251" t="str">
            <v>79047426</v>
          </cell>
          <cell r="M251">
            <v>12748.53</v>
          </cell>
          <cell r="N251">
            <v>4195</v>
          </cell>
          <cell r="O251" t="str">
            <v>7024</v>
          </cell>
          <cell r="P251" t="str">
            <v>7024</v>
          </cell>
          <cell r="Q251">
            <v>38145</v>
          </cell>
          <cell r="R251">
            <v>0</v>
          </cell>
          <cell r="S251" t="str">
            <v>QSX15G9            Genset</v>
          </cell>
          <cell r="T251" t="str">
            <v>1013</v>
          </cell>
          <cell r="U251" t="str">
            <v>1701000</v>
          </cell>
          <cell r="V251">
            <v>1</v>
          </cell>
          <cell r="W251" t="str">
            <v>1</v>
          </cell>
          <cell r="X251" t="str">
            <v>650</v>
          </cell>
          <cell r="Y251" t="str">
            <v>Commercial</v>
          </cell>
          <cell r="Z251" t="str">
            <v>Sales - Middle East</v>
          </cell>
          <cell r="AA251" t="str">
            <v>Medium</v>
          </cell>
          <cell r="AB251">
            <v>20378.902045209903</v>
          </cell>
          <cell r="AC251" t="str">
            <v xml:space="preserve">  37501</v>
          </cell>
          <cell r="AD251" t="str">
            <v>E0910PSJ</v>
          </cell>
          <cell r="AE251">
            <v>23439.088376</v>
          </cell>
          <cell r="AF251">
            <v>609.45000000000005</v>
          </cell>
          <cell r="AG251">
            <v>2590.08</v>
          </cell>
          <cell r="AH251">
            <v>234.39088376000001</v>
          </cell>
          <cell r="AI251">
            <v>304.70814888799998</v>
          </cell>
          <cell r="AJ251" t="str">
            <v>USD</v>
          </cell>
          <cell r="AK251">
            <v>234.39088376000001</v>
          </cell>
          <cell r="AL251" t="str">
            <v>DFEK37501</v>
          </cell>
          <cell r="AM251" t="str">
            <v>500DFEK STANDARD GENSET FAMILY</v>
          </cell>
        </row>
        <row r="252">
          <cell r="A252" t="str">
            <v>DEC04</v>
          </cell>
          <cell r="B252" t="str">
            <v>CENT</v>
          </cell>
          <cell r="C252" t="str">
            <v>Middle East</v>
          </cell>
          <cell r="D252" t="str">
            <v>SA</v>
          </cell>
          <cell r="E252" t="str">
            <v>BASE</v>
          </cell>
          <cell r="F252" t="str">
            <v>General Contracting Company</v>
          </cell>
          <cell r="G252" t="str">
            <v>024744</v>
          </cell>
          <cell r="H252" t="str">
            <v>QSX15</v>
          </cell>
          <cell r="I252">
            <v>1</v>
          </cell>
          <cell r="J252">
            <v>16392.895586652314</v>
          </cell>
          <cell r="K252">
            <v>27049.287702408001</v>
          </cell>
          <cell r="L252" t="str">
            <v>79047625</v>
          </cell>
          <cell r="M252">
            <v>12748.53</v>
          </cell>
          <cell r="N252">
            <v>3842</v>
          </cell>
          <cell r="O252" t="str">
            <v>7024</v>
          </cell>
          <cell r="P252" t="str">
            <v>7024</v>
          </cell>
          <cell r="Q252">
            <v>38159</v>
          </cell>
          <cell r="R252">
            <v>0</v>
          </cell>
          <cell r="S252" t="str">
            <v>QSX15G9            Genset</v>
          </cell>
          <cell r="T252" t="str">
            <v>1013</v>
          </cell>
          <cell r="U252" t="str">
            <v>1701000</v>
          </cell>
          <cell r="V252">
            <v>1</v>
          </cell>
          <cell r="W252" t="str">
            <v>1</v>
          </cell>
          <cell r="X252" t="str">
            <v>650</v>
          </cell>
          <cell r="Y252" t="str">
            <v>Commercial</v>
          </cell>
          <cell r="Z252" t="str">
            <v>Sales - Middle East</v>
          </cell>
          <cell r="AA252" t="str">
            <v>Medium</v>
          </cell>
          <cell r="AB252">
            <v>16392.895586652314</v>
          </cell>
          <cell r="AC252" t="str">
            <v xml:space="preserve">  35795</v>
          </cell>
          <cell r="AD252" t="str">
            <v>E0865PSJ</v>
          </cell>
          <cell r="AE252">
            <v>23087.858376</v>
          </cell>
          <cell r="AF252">
            <v>609.45000000000005</v>
          </cell>
          <cell r="AG252">
            <v>2590.08</v>
          </cell>
          <cell r="AH252">
            <v>230.87858376</v>
          </cell>
          <cell r="AI252">
            <v>300.14215888799998</v>
          </cell>
          <cell r="AJ252" t="str">
            <v>USD</v>
          </cell>
          <cell r="AK252">
            <v>230.87858376</v>
          </cell>
          <cell r="AL252" t="str">
            <v>DFEJ35795</v>
          </cell>
          <cell r="AM252" t="str">
            <v>450DFEJ STANDARD GENSET FAMILY</v>
          </cell>
        </row>
        <row r="253">
          <cell r="A253" t="str">
            <v>DEC04</v>
          </cell>
          <cell r="B253" t="str">
            <v>CENT</v>
          </cell>
          <cell r="C253" t="str">
            <v>Middle East</v>
          </cell>
          <cell r="D253" t="str">
            <v>SA</v>
          </cell>
          <cell r="E253" t="str">
            <v>BASE</v>
          </cell>
          <cell r="F253" t="str">
            <v>General Contracting Company</v>
          </cell>
          <cell r="G253" t="str">
            <v>024744</v>
          </cell>
          <cell r="H253" t="str">
            <v>QSX15</v>
          </cell>
          <cell r="I253">
            <v>1</v>
          </cell>
          <cell r="J253">
            <v>16392.895586652314</v>
          </cell>
          <cell r="K253">
            <v>27049.287702408001</v>
          </cell>
          <cell r="L253" t="str">
            <v>79048785</v>
          </cell>
          <cell r="M253">
            <v>12748.53</v>
          </cell>
          <cell r="N253">
            <v>3842</v>
          </cell>
          <cell r="O253" t="str">
            <v>7024</v>
          </cell>
          <cell r="P253" t="str">
            <v>7024</v>
          </cell>
          <cell r="Q253">
            <v>38159</v>
          </cell>
          <cell r="R253">
            <v>0</v>
          </cell>
          <cell r="S253" t="str">
            <v>QSX15G9            Genset</v>
          </cell>
          <cell r="T253" t="str">
            <v>1013</v>
          </cell>
          <cell r="U253" t="str">
            <v>1701000</v>
          </cell>
          <cell r="V253">
            <v>1</v>
          </cell>
          <cell r="W253" t="str">
            <v>1</v>
          </cell>
          <cell r="X253" t="str">
            <v>650</v>
          </cell>
          <cell r="Y253" t="str">
            <v>Commercial</v>
          </cell>
          <cell r="Z253" t="str">
            <v>Sales - Middle East</v>
          </cell>
          <cell r="AA253" t="str">
            <v>Medium</v>
          </cell>
          <cell r="AB253">
            <v>16392.895586652314</v>
          </cell>
          <cell r="AC253" t="str">
            <v xml:space="preserve">  35795</v>
          </cell>
          <cell r="AD253" t="str">
            <v>E0865PSJ</v>
          </cell>
          <cell r="AE253">
            <v>23087.858376</v>
          </cell>
          <cell r="AF253">
            <v>609.45000000000005</v>
          </cell>
          <cell r="AG253">
            <v>2590.08</v>
          </cell>
          <cell r="AH253">
            <v>230.87858376</v>
          </cell>
          <cell r="AI253">
            <v>300.14215888799998</v>
          </cell>
          <cell r="AJ253" t="str">
            <v>USD</v>
          </cell>
          <cell r="AK253">
            <v>230.87858376</v>
          </cell>
          <cell r="AL253" t="str">
            <v>DFEJ35795</v>
          </cell>
          <cell r="AM253" t="str">
            <v>450DFEJ STANDARD GENSET FAMILY</v>
          </cell>
        </row>
        <row r="254">
          <cell r="A254" t="str">
            <v>DEC04</v>
          </cell>
          <cell r="B254" t="str">
            <v>CENT</v>
          </cell>
          <cell r="C254" t="str">
            <v>Western Europe</v>
          </cell>
          <cell r="D254" t="str">
            <v>ES</v>
          </cell>
          <cell r="E254" t="str">
            <v>BASE</v>
          </cell>
          <cell r="F254" t="str">
            <v>Cummins Ventas y Servicio S.A.</v>
          </cell>
          <cell r="G254" t="str">
            <v>024843</v>
          </cell>
          <cell r="H254" t="str">
            <v>B3.3</v>
          </cell>
          <cell r="I254">
            <v>1</v>
          </cell>
          <cell r="J254">
            <v>3917.7583423035521</v>
          </cell>
          <cell r="K254">
            <v>3227.90323709328</v>
          </cell>
          <cell r="L254" t="str">
            <v>68024852</v>
          </cell>
          <cell r="M254">
            <v>943.1</v>
          </cell>
          <cell r="N254">
            <v>433</v>
          </cell>
          <cell r="O254" t="str">
            <v>6001</v>
          </cell>
          <cell r="P254" t="str">
            <v>6001</v>
          </cell>
          <cell r="Q254">
            <v>38285</v>
          </cell>
          <cell r="R254">
            <v>0</v>
          </cell>
          <cell r="S254" t="str">
            <v>B3.3G1             Genset</v>
          </cell>
          <cell r="T254" t="str">
            <v>1011</v>
          </cell>
          <cell r="U254" t="str">
            <v>1701000</v>
          </cell>
          <cell r="V254">
            <v>1</v>
          </cell>
          <cell r="W254" t="str">
            <v>1</v>
          </cell>
          <cell r="X254" t="str">
            <v>650</v>
          </cell>
          <cell r="Y254" t="str">
            <v>Commercial</v>
          </cell>
          <cell r="Z254" t="str">
            <v>Sales - West Europe</v>
          </cell>
          <cell r="AA254" t="str">
            <v>Small</v>
          </cell>
          <cell r="AB254">
            <v>3917.7583423035521</v>
          </cell>
          <cell r="AC254" t="str">
            <v xml:space="preserve">  36602</v>
          </cell>
          <cell r="AD254" t="str">
            <v>CPG9082</v>
          </cell>
          <cell r="AE254">
            <v>2758.6188161599998</v>
          </cell>
          <cell r="AF254">
            <v>133.41999999999999</v>
          </cell>
          <cell r="AG254">
            <v>244.83</v>
          </cell>
          <cell r="AH254">
            <v>27.586188161599999</v>
          </cell>
          <cell r="AI254">
            <v>35.862044610079998</v>
          </cell>
          <cell r="AJ254" t="str">
            <v>EUR</v>
          </cell>
          <cell r="AK254">
            <v>27.586188161599999</v>
          </cell>
          <cell r="AL254" t="str">
            <v>C33D5O36602</v>
          </cell>
          <cell r="AM254" t="str">
            <v>C33D5(O) STANDARD GENSET FAMIL</v>
          </cell>
        </row>
        <row r="255">
          <cell r="A255" t="str">
            <v>DEC04</v>
          </cell>
          <cell r="B255" t="str">
            <v>CENT</v>
          </cell>
          <cell r="C255" t="str">
            <v>Africa</v>
          </cell>
          <cell r="D255" t="str">
            <v>KE</v>
          </cell>
          <cell r="E255" t="str">
            <v>BASE</v>
          </cell>
          <cell r="F255" t="str">
            <v>Car and General (Trading) Ltd</v>
          </cell>
          <cell r="G255" t="str">
            <v>024733</v>
          </cell>
          <cell r="H255" t="str">
            <v>B3.3</v>
          </cell>
          <cell r="I255">
            <v>1</v>
          </cell>
          <cell r="J255">
            <v>3666.3078579117328</v>
          </cell>
          <cell r="K255">
            <v>3034.2147454606402</v>
          </cell>
          <cell r="L255" t="str">
            <v>68020658</v>
          </cell>
          <cell r="M255">
            <v>1212.6400000000001</v>
          </cell>
          <cell r="N255">
            <v>546</v>
          </cell>
          <cell r="O255" t="str">
            <v>6002</v>
          </cell>
          <cell r="P255" t="str">
            <v>6002</v>
          </cell>
          <cell r="Q255">
            <v>38261</v>
          </cell>
          <cell r="R255">
            <v>0</v>
          </cell>
          <cell r="S255" t="str">
            <v>B3.3G2             Genset</v>
          </cell>
          <cell r="T255" t="str">
            <v>1014</v>
          </cell>
          <cell r="U255" t="str">
            <v>1701000</v>
          </cell>
          <cell r="V255">
            <v>1</v>
          </cell>
          <cell r="W255" t="str">
            <v>1</v>
          </cell>
          <cell r="X255" t="str">
            <v>650</v>
          </cell>
          <cell r="Y255" t="str">
            <v>Commercial</v>
          </cell>
          <cell r="Z255" t="str">
            <v>Sales - Africa</v>
          </cell>
          <cell r="AA255" t="str">
            <v>Small</v>
          </cell>
          <cell r="AB255">
            <v>3666.3078579117328</v>
          </cell>
          <cell r="AC255" t="str">
            <v xml:space="preserve">  41793</v>
          </cell>
          <cell r="AD255" t="str">
            <v>MRC/O4/U/029</v>
          </cell>
          <cell r="AE255">
            <v>2582.0084660799998</v>
          </cell>
          <cell r="AF255">
            <v>129.91999999999999</v>
          </cell>
          <cell r="AG255">
            <v>237.08</v>
          </cell>
          <cell r="AH255">
            <v>25.820084660799999</v>
          </cell>
          <cell r="AI255">
            <v>33.56611005904</v>
          </cell>
          <cell r="AJ255" t="str">
            <v>USD</v>
          </cell>
          <cell r="AK255">
            <v>25.820084660799999</v>
          </cell>
          <cell r="AL255" t="str">
            <v>C55D5O41793</v>
          </cell>
          <cell r="AM255" t="str">
            <v>C55D5 STANDARD OPEN GENSET</v>
          </cell>
        </row>
        <row r="256">
          <cell r="A256" t="str">
            <v>DEC04</v>
          </cell>
          <cell r="B256" t="str">
            <v>CENT</v>
          </cell>
          <cell r="C256" t="str">
            <v>Eastern Europe</v>
          </cell>
          <cell r="D256" t="str">
            <v>RU</v>
          </cell>
          <cell r="E256" t="str">
            <v>BASE</v>
          </cell>
          <cell r="F256" t="str">
            <v>OAO Zvezda</v>
          </cell>
          <cell r="G256" t="str">
            <v>024874</v>
          </cell>
          <cell r="H256" t="str">
            <v>K50</v>
          </cell>
          <cell r="I256">
            <v>1</v>
          </cell>
          <cell r="J256">
            <v>78848.22</v>
          </cell>
          <cell r="K256">
            <v>75357.136464051597</v>
          </cell>
          <cell r="L256" t="str">
            <v>25297477</v>
          </cell>
          <cell r="M256">
            <v>49321.2</v>
          </cell>
          <cell r="N256">
            <v>9520</v>
          </cell>
          <cell r="O256" t="str">
            <v>8034</v>
          </cell>
          <cell r="P256" t="str">
            <v>8034</v>
          </cell>
          <cell r="Q256">
            <v>38266</v>
          </cell>
          <cell r="R256">
            <v>0</v>
          </cell>
          <cell r="S256" t="str">
            <v>KTA50G8            Genset</v>
          </cell>
          <cell r="T256" t="str">
            <v>1012</v>
          </cell>
          <cell r="U256" t="str">
            <v>1701000</v>
          </cell>
          <cell r="V256">
            <v>1</v>
          </cell>
          <cell r="W256" t="str">
            <v>1</v>
          </cell>
          <cell r="X256" t="str">
            <v>650</v>
          </cell>
          <cell r="Y256" t="str">
            <v>Commercial</v>
          </cell>
          <cell r="Z256" t="str">
            <v>Sales - East Europe</v>
          </cell>
          <cell r="AA256" t="str">
            <v>Large</v>
          </cell>
          <cell r="AB256">
            <v>78848.22</v>
          </cell>
          <cell r="AC256" t="str">
            <v xml:space="preserve">  35840</v>
          </cell>
          <cell r="AD256" t="str">
            <v>250 - ZVE</v>
          </cell>
          <cell r="AE256">
            <v>67540.499965200012</v>
          </cell>
          <cell r="AF256">
            <v>741.24</v>
          </cell>
          <cell r="AG256">
            <v>4846.5600000000004</v>
          </cell>
          <cell r="AH256">
            <v>675.40499965200001</v>
          </cell>
          <cell r="AI256">
            <v>878.0264995476</v>
          </cell>
          <cell r="AJ256" t="str">
            <v>USD</v>
          </cell>
          <cell r="AK256">
            <v>675.40499965200001</v>
          </cell>
          <cell r="AL256" t="str">
            <v>DFLE35840</v>
          </cell>
          <cell r="AM256" t="str">
            <v>1125DFLE STD GENSET FAMILY</v>
          </cell>
        </row>
        <row r="257">
          <cell r="A257" t="str">
            <v>DEC04</v>
          </cell>
          <cell r="B257" t="str">
            <v>CENT</v>
          </cell>
          <cell r="C257" t="str">
            <v>Middle East</v>
          </cell>
          <cell r="D257" t="str">
            <v>PK</v>
          </cell>
          <cell r="E257" t="str">
            <v>BASE</v>
          </cell>
          <cell r="F257" t="str">
            <v>Cummins Sales &amp; Service (Pakistan)</v>
          </cell>
          <cell r="G257" t="str">
            <v>024995</v>
          </cell>
          <cell r="H257" t="str">
            <v>6C</v>
          </cell>
          <cell r="I257">
            <v>1</v>
          </cell>
          <cell r="J257">
            <v>10017.222820236813</v>
          </cell>
          <cell r="K257">
            <v>8981.9143745849997</v>
          </cell>
          <cell r="L257" t="str">
            <v>21623699</v>
          </cell>
          <cell r="M257">
            <v>4115.32</v>
          </cell>
          <cell r="N257">
            <v>1802</v>
          </cell>
          <cell r="O257" t="str">
            <v>6036</v>
          </cell>
          <cell r="P257" t="str">
            <v>6036</v>
          </cell>
          <cell r="Q257">
            <v>38292</v>
          </cell>
          <cell r="R257">
            <v>0</v>
          </cell>
          <cell r="S257" t="str">
            <v>6CTAA8.3G2 Adv     Genset</v>
          </cell>
          <cell r="T257" t="str">
            <v>1013</v>
          </cell>
          <cell r="U257" t="str">
            <v>1701000</v>
          </cell>
          <cell r="V257">
            <v>1</v>
          </cell>
          <cell r="W257" t="str">
            <v>1</v>
          </cell>
          <cell r="X257" t="str">
            <v>650</v>
          </cell>
          <cell r="Y257" t="str">
            <v>Commercial</v>
          </cell>
          <cell r="Z257" t="str">
            <v>Sales - Middle East</v>
          </cell>
          <cell r="AA257" t="str">
            <v>Small</v>
          </cell>
          <cell r="AB257">
            <v>10017.222820236813</v>
          </cell>
          <cell r="AC257" t="str">
            <v xml:space="preserve">  40712</v>
          </cell>
          <cell r="AD257" t="str">
            <v>ILC124253024704</v>
          </cell>
          <cell r="AE257">
            <v>8175.3869850000001</v>
          </cell>
          <cell r="AF257">
            <v>177.00866667999998</v>
          </cell>
          <cell r="AG257">
            <v>359.73095239999998</v>
          </cell>
          <cell r="AH257">
            <v>81.753869850000001</v>
          </cell>
          <cell r="AI257">
            <v>106.280030805</v>
          </cell>
          <cell r="AJ257" t="str">
            <v>USD</v>
          </cell>
          <cell r="AK257">
            <v>81.753869850000001</v>
          </cell>
          <cell r="AL257" t="str">
            <v>C250D5O40712</v>
          </cell>
          <cell r="AM257" t="str">
            <v>C250 D5 STD OPEN GENSET</v>
          </cell>
        </row>
        <row r="258">
          <cell r="A258" t="str">
            <v>DEC04</v>
          </cell>
          <cell r="B258" t="str">
            <v>CENT</v>
          </cell>
          <cell r="C258" t="str">
            <v>Eastern Europe</v>
          </cell>
          <cell r="D258" t="str">
            <v>CZ</v>
          </cell>
          <cell r="E258" t="str">
            <v>BASE</v>
          </cell>
          <cell r="F258" t="str">
            <v>EuroSystems A.S.</v>
          </cell>
          <cell r="G258" t="str">
            <v>024936</v>
          </cell>
          <cell r="H258" t="str">
            <v>6ISB</v>
          </cell>
          <cell r="I258">
            <v>1</v>
          </cell>
          <cell r="J258">
            <v>9325.6727664155005</v>
          </cell>
          <cell r="K258">
            <v>6643.6947760000003</v>
          </cell>
          <cell r="L258" t="str">
            <v>21622619</v>
          </cell>
          <cell r="M258">
            <v>3042.93</v>
          </cell>
          <cell r="N258">
            <v>1046.9000000000001</v>
          </cell>
          <cell r="O258" t="str">
            <v>6051</v>
          </cell>
          <cell r="P258" t="str">
            <v>6051</v>
          </cell>
          <cell r="Q258">
            <v>38288</v>
          </cell>
          <cell r="R258">
            <v>0</v>
          </cell>
          <cell r="S258" t="str">
            <v>6-ISBeG1           Genset</v>
          </cell>
          <cell r="T258" t="str">
            <v>1012</v>
          </cell>
          <cell r="U258" t="str">
            <v>1701000</v>
          </cell>
          <cell r="V258">
            <v>1</v>
          </cell>
          <cell r="W258" t="str">
            <v>1</v>
          </cell>
          <cell r="X258" t="str">
            <v>650</v>
          </cell>
          <cell r="Y258" t="str">
            <v>Commercial</v>
          </cell>
          <cell r="Z258" t="str">
            <v>Sales - East Europe</v>
          </cell>
          <cell r="AA258" t="str">
            <v>Small</v>
          </cell>
          <cell r="AB258">
            <v>9325.6727664155005</v>
          </cell>
          <cell r="AC258" t="str">
            <v xml:space="preserve">  37855</v>
          </cell>
          <cell r="AD258" t="str">
            <v>CPG16-C180D5</v>
          </cell>
          <cell r="AE258">
            <v>6025.2947759999997</v>
          </cell>
          <cell r="AF258">
            <v>202.59</v>
          </cell>
          <cell r="AG258">
            <v>415.81</v>
          </cell>
          <cell r="AH258">
            <v>0</v>
          </cell>
          <cell r="AI258">
            <v>0</v>
          </cell>
          <cell r="AJ258" t="str">
            <v>EUR</v>
          </cell>
          <cell r="AK258">
            <v>0</v>
          </cell>
          <cell r="AL258" t="str">
            <v>C180D5O37855</v>
          </cell>
          <cell r="AM258" t="str">
            <v>C180D5 STANDARD OPEN GENSET</v>
          </cell>
        </row>
        <row r="259">
          <cell r="A259" t="str">
            <v>DEC04</v>
          </cell>
          <cell r="B259" t="str">
            <v>CENT</v>
          </cell>
          <cell r="C259" t="str">
            <v>Eastern Europe</v>
          </cell>
          <cell r="D259" t="str">
            <v>CZ</v>
          </cell>
          <cell r="E259" t="str">
            <v>BASE</v>
          </cell>
          <cell r="F259" t="str">
            <v>EuroSystems A.S.</v>
          </cell>
          <cell r="G259" t="str">
            <v>024935</v>
          </cell>
          <cell r="H259" t="str">
            <v>6C</v>
          </cell>
          <cell r="I259">
            <v>1</v>
          </cell>
          <cell r="J259">
            <v>10102.81</v>
          </cell>
          <cell r="K259">
            <v>8244.456730758</v>
          </cell>
          <cell r="L259" t="str">
            <v>21623698</v>
          </cell>
          <cell r="M259">
            <v>3820.04</v>
          </cell>
          <cell r="N259">
            <v>1279.31</v>
          </cell>
          <cell r="O259" t="str">
            <v>6035</v>
          </cell>
          <cell r="P259" t="str">
            <v>6035</v>
          </cell>
          <cell r="Q259">
            <v>38293</v>
          </cell>
          <cell r="R259">
            <v>0</v>
          </cell>
          <cell r="S259" t="str">
            <v>6CTAA8.3G1         Genset</v>
          </cell>
          <cell r="T259" t="str">
            <v>1012</v>
          </cell>
          <cell r="U259" t="str">
            <v>1701000</v>
          </cell>
          <cell r="V259">
            <v>1</v>
          </cell>
          <cell r="W259" t="str">
            <v>1</v>
          </cell>
          <cell r="X259" t="str">
            <v>650</v>
          </cell>
          <cell r="Y259" t="str">
            <v>Commercial</v>
          </cell>
          <cell r="Z259" t="str">
            <v>Sales - East Europe</v>
          </cell>
          <cell r="AA259" t="str">
            <v>Small</v>
          </cell>
          <cell r="AB259">
            <v>10301.45317545748</v>
          </cell>
          <cell r="AC259" t="str">
            <v xml:space="preserve">  35123</v>
          </cell>
          <cell r="AD259" t="str">
            <v>C200-34197</v>
          </cell>
          <cell r="AE259">
            <v>7419.3195660000001</v>
          </cell>
          <cell r="AF259">
            <v>190.62866667999998</v>
          </cell>
          <cell r="AG259">
            <v>389.67095239999998</v>
          </cell>
          <cell r="AH259">
            <v>74.193195660000001</v>
          </cell>
          <cell r="AI259">
            <v>96.451154357999997</v>
          </cell>
          <cell r="AJ259" t="str">
            <v>EUR</v>
          </cell>
          <cell r="AK259">
            <v>74.193195660000001</v>
          </cell>
          <cell r="AL259" t="str">
            <v>C200D5O35123</v>
          </cell>
          <cell r="AM259" t="str">
            <v>C200D5 STANDARD OPEN GENSET</v>
          </cell>
        </row>
        <row r="260">
          <cell r="A260" t="str">
            <v>DEC04</v>
          </cell>
          <cell r="B260" t="str">
            <v>CENT</v>
          </cell>
          <cell r="C260" t="str">
            <v>Middle East</v>
          </cell>
          <cell r="D260" t="str">
            <v>PK</v>
          </cell>
          <cell r="E260" t="str">
            <v>BASE</v>
          </cell>
          <cell r="F260" t="str">
            <v>Cummins Sales &amp; Service (Pakistan)</v>
          </cell>
          <cell r="G260" t="str">
            <v>024996</v>
          </cell>
          <cell r="H260" t="str">
            <v>4ISB</v>
          </cell>
          <cell r="I260">
            <v>1</v>
          </cell>
          <cell r="J260">
            <v>5325.6189451022601</v>
          </cell>
          <cell r="K260">
            <v>5792.009681771</v>
          </cell>
          <cell r="L260" t="str">
            <v>21620223</v>
          </cell>
          <cell r="M260">
            <v>2469.5300000000002</v>
          </cell>
          <cell r="N260">
            <v>848.97</v>
          </cell>
          <cell r="O260" t="str">
            <v>6041</v>
          </cell>
          <cell r="P260" t="str">
            <v>6041</v>
          </cell>
          <cell r="Q260">
            <v>38261</v>
          </cell>
          <cell r="R260">
            <v>0</v>
          </cell>
          <cell r="S260" t="str">
            <v>4-ISBeG1           Genset</v>
          </cell>
          <cell r="T260" t="str">
            <v>1013</v>
          </cell>
          <cell r="U260" t="str">
            <v>1701000</v>
          </cell>
          <cell r="V260">
            <v>1</v>
          </cell>
          <cell r="W260" t="str">
            <v>1</v>
          </cell>
          <cell r="X260" t="str">
            <v>650</v>
          </cell>
          <cell r="Y260" t="str">
            <v>Commercial</v>
          </cell>
          <cell r="Z260" t="str">
            <v>Sales - Middle East</v>
          </cell>
          <cell r="AA260" t="str">
            <v>Small</v>
          </cell>
          <cell r="AB260">
            <v>5325.6189451022601</v>
          </cell>
          <cell r="AC260" t="str">
            <v xml:space="preserve">  40715</v>
          </cell>
          <cell r="AD260" t="str">
            <v>ILC124253024704</v>
          </cell>
          <cell r="AE260">
            <v>4973.4822670000003</v>
          </cell>
          <cell r="AF260">
            <v>211.70749998000002</v>
          </cell>
          <cell r="AG260">
            <v>442.69499998000003</v>
          </cell>
          <cell r="AH260">
            <v>49.73482267</v>
          </cell>
          <cell r="AI260">
            <v>64.655269470999997</v>
          </cell>
          <cell r="AJ260" t="str">
            <v>USD</v>
          </cell>
          <cell r="AK260">
            <v>49.73482267</v>
          </cell>
          <cell r="AL260" t="str">
            <v>C110D5O40715</v>
          </cell>
          <cell r="AM260" t="str">
            <v>C110D5 STANDARD OPEN GENSET</v>
          </cell>
        </row>
        <row r="261">
          <cell r="A261" t="str">
            <v>DEC04</v>
          </cell>
          <cell r="B261" t="str">
            <v>CENT</v>
          </cell>
          <cell r="C261" t="str">
            <v>Middle East</v>
          </cell>
          <cell r="D261" t="str">
            <v>IR</v>
          </cell>
          <cell r="E261" t="str">
            <v>BASE</v>
          </cell>
          <cell r="F261" t="str">
            <v>Komin Zad Niroo Co Ltd</v>
          </cell>
          <cell r="G261" t="str">
            <v>024899</v>
          </cell>
          <cell r="H261" t="str">
            <v>QSK60</v>
          </cell>
          <cell r="I261">
            <v>1</v>
          </cell>
          <cell r="J261">
            <v>139688.91280947253</v>
          </cell>
          <cell r="K261">
            <v>141619.42255424149</v>
          </cell>
          <cell r="L261" t="str">
            <v>33156775</v>
          </cell>
          <cell r="M261">
            <v>75637.37</v>
          </cell>
          <cell r="N261">
            <v>35973</v>
          </cell>
          <cell r="O261" t="str">
            <v>8053</v>
          </cell>
          <cell r="P261" t="str">
            <v>8053</v>
          </cell>
          <cell r="Q261">
            <v>38160</v>
          </cell>
          <cell r="R261">
            <v>0</v>
          </cell>
          <cell r="S261" t="str">
            <v>QSK60G4            Genset</v>
          </cell>
          <cell r="T261" t="str">
            <v>1013</v>
          </cell>
          <cell r="U261" t="str">
            <v>1701000</v>
          </cell>
          <cell r="V261">
            <v>1</v>
          </cell>
          <cell r="W261" t="str">
            <v>1</v>
          </cell>
          <cell r="X261" t="str">
            <v>650</v>
          </cell>
          <cell r="Y261" t="str">
            <v>Commercial</v>
          </cell>
          <cell r="Z261" t="str">
            <v>Sales - Middle East</v>
          </cell>
          <cell r="AA261" t="str">
            <v>Large</v>
          </cell>
          <cell r="AB261">
            <v>139688.91280947253</v>
          </cell>
          <cell r="AC261" t="str">
            <v xml:space="preserve">  33899</v>
          </cell>
          <cell r="AD261" t="str">
            <v>04/0246KNC</v>
          </cell>
          <cell r="AE261">
            <v>128415.9463255</v>
          </cell>
          <cell r="AF261">
            <v>1005</v>
          </cell>
          <cell r="AG261">
            <v>7960.75</v>
          </cell>
          <cell r="AH261">
            <v>1284.159463255</v>
          </cell>
          <cell r="AI261">
            <v>1669.4073022314999</v>
          </cell>
          <cell r="AJ261" t="str">
            <v>USD</v>
          </cell>
          <cell r="AK261">
            <v>1284.159463255</v>
          </cell>
          <cell r="AL261" t="str">
            <v>DQKDPN33899</v>
          </cell>
          <cell r="AM261" t="str">
            <v>1760DQKD-5-PCC2-OPN-SH-QA-G-CG</v>
          </cell>
        </row>
        <row r="262">
          <cell r="A262" t="str">
            <v>DEC04</v>
          </cell>
          <cell r="B262" t="str">
            <v>CENT</v>
          </cell>
          <cell r="C262" t="str">
            <v>Middle East</v>
          </cell>
          <cell r="D262" t="str">
            <v>IR</v>
          </cell>
          <cell r="E262" t="str">
            <v>BASE</v>
          </cell>
          <cell r="F262" t="str">
            <v>Komin Zad Niroo Co Ltd</v>
          </cell>
          <cell r="G262" t="str">
            <v>024899</v>
          </cell>
          <cell r="H262" t="str">
            <v>QSK60</v>
          </cell>
          <cell r="I262">
            <v>1</v>
          </cell>
          <cell r="J262">
            <v>139688.91280947253</v>
          </cell>
          <cell r="K262">
            <v>141619.42255424149</v>
          </cell>
          <cell r="L262" t="str">
            <v>33157669</v>
          </cell>
          <cell r="M262">
            <v>75637.37</v>
          </cell>
          <cell r="N262">
            <v>35973</v>
          </cell>
          <cell r="O262" t="str">
            <v>8053</v>
          </cell>
          <cell r="P262" t="str">
            <v>8053</v>
          </cell>
          <cell r="Q262">
            <v>38306</v>
          </cell>
          <cell r="R262">
            <v>0</v>
          </cell>
          <cell r="S262" t="str">
            <v>QSK60G4            Genset</v>
          </cell>
          <cell r="T262" t="str">
            <v>1013</v>
          </cell>
          <cell r="U262" t="str">
            <v>1701000</v>
          </cell>
          <cell r="V262">
            <v>1</v>
          </cell>
          <cell r="W262" t="str">
            <v>1</v>
          </cell>
          <cell r="X262" t="str">
            <v>650</v>
          </cell>
          <cell r="Y262" t="str">
            <v>Commercial</v>
          </cell>
          <cell r="Z262" t="str">
            <v>Sales - Middle East</v>
          </cell>
          <cell r="AA262" t="str">
            <v>Large</v>
          </cell>
          <cell r="AB262">
            <v>139688.91280947253</v>
          </cell>
          <cell r="AC262" t="str">
            <v xml:space="preserve">  33899</v>
          </cell>
          <cell r="AD262" t="str">
            <v>04/0246KNC</v>
          </cell>
          <cell r="AE262">
            <v>128415.9463255</v>
          </cell>
          <cell r="AF262">
            <v>1005</v>
          </cell>
          <cell r="AG262">
            <v>7960.75</v>
          </cell>
          <cell r="AH262">
            <v>1284.159463255</v>
          </cell>
          <cell r="AI262">
            <v>1669.4073022314999</v>
          </cell>
          <cell r="AJ262" t="str">
            <v>USD</v>
          </cell>
          <cell r="AK262">
            <v>1284.159463255</v>
          </cell>
          <cell r="AL262" t="str">
            <v>DQKDPN33899</v>
          </cell>
          <cell r="AM262" t="str">
            <v>1760DQKD-5-PCC2-OPN-SH-QA-G-CG</v>
          </cell>
        </row>
        <row r="263">
          <cell r="A263" t="str">
            <v>DEC04</v>
          </cell>
          <cell r="B263" t="str">
            <v>CENT</v>
          </cell>
          <cell r="C263" t="str">
            <v>Eastern Europe</v>
          </cell>
          <cell r="D263" t="str">
            <v>EE</v>
          </cell>
          <cell r="E263" t="str">
            <v>BASE</v>
          </cell>
          <cell r="F263" t="str">
            <v>Tallmac</v>
          </cell>
          <cell r="G263" t="str">
            <v>024898</v>
          </cell>
          <cell r="H263" t="str">
            <v>B3.3</v>
          </cell>
          <cell r="I263">
            <v>1</v>
          </cell>
          <cell r="J263">
            <v>3979.7900968783638</v>
          </cell>
          <cell r="K263">
            <v>3037.0196144532802</v>
          </cell>
          <cell r="L263" t="str">
            <v>68019342</v>
          </cell>
          <cell r="M263">
            <v>1212.6400000000001</v>
          </cell>
          <cell r="N263">
            <v>546</v>
          </cell>
          <cell r="O263" t="str">
            <v>6002</v>
          </cell>
          <cell r="P263" t="str">
            <v>6002</v>
          </cell>
          <cell r="Q263">
            <v>38115</v>
          </cell>
          <cell r="R263">
            <v>0</v>
          </cell>
          <cell r="S263" t="str">
            <v>B3.3G2             Genset</v>
          </cell>
          <cell r="T263" t="str">
            <v>1012</v>
          </cell>
          <cell r="U263" t="str">
            <v>1701000</v>
          </cell>
          <cell r="V263">
            <v>1</v>
          </cell>
          <cell r="W263" t="str">
            <v>1</v>
          </cell>
          <cell r="X263" t="str">
            <v>650</v>
          </cell>
          <cell r="Y263" t="str">
            <v>Commercial</v>
          </cell>
          <cell r="Z263" t="str">
            <v>Sales - East Europe</v>
          </cell>
          <cell r="AA263" t="str">
            <v>Small</v>
          </cell>
          <cell r="AB263">
            <v>3979.7900968783638</v>
          </cell>
          <cell r="AC263" t="str">
            <v xml:space="preserve">  36730</v>
          </cell>
          <cell r="AD263" t="str">
            <v>5</v>
          </cell>
          <cell r="AE263">
            <v>2581.2387361599999</v>
          </cell>
          <cell r="AF263">
            <v>131.04</v>
          </cell>
          <cell r="AG263">
            <v>239.56</v>
          </cell>
          <cell r="AH263">
            <v>25.812387361599999</v>
          </cell>
          <cell r="AI263">
            <v>33.556103570079998</v>
          </cell>
          <cell r="AJ263" t="str">
            <v>EUR</v>
          </cell>
          <cell r="AK263">
            <v>25.812387361599999</v>
          </cell>
          <cell r="AL263" t="str">
            <v>C55-O5D</v>
          </cell>
          <cell r="AM263" t="str">
            <v>C55 D5 STD OPEN STOCK SET</v>
          </cell>
        </row>
        <row r="264">
          <cell r="A264" t="str">
            <v>DEC04</v>
          </cell>
          <cell r="B264" t="str">
            <v>CENT</v>
          </cell>
          <cell r="C264" t="str">
            <v>Middle East</v>
          </cell>
          <cell r="D264" t="str">
            <v>SA</v>
          </cell>
          <cell r="E264" t="str">
            <v>BASE</v>
          </cell>
          <cell r="F264" t="str">
            <v>General Contracting Company</v>
          </cell>
          <cell r="G264" t="str">
            <v>024893</v>
          </cell>
          <cell r="H264" t="str">
            <v>6C</v>
          </cell>
          <cell r="I264">
            <v>1</v>
          </cell>
          <cell r="J264">
            <v>9973.6275565123779</v>
          </cell>
          <cell r="K264">
            <v>10493.999236780001</v>
          </cell>
          <cell r="L264" t="str">
            <v>21621768</v>
          </cell>
          <cell r="M264">
            <v>4115.32</v>
          </cell>
          <cell r="N264">
            <v>1802</v>
          </cell>
          <cell r="O264" t="str">
            <v>6036</v>
          </cell>
          <cell r="P264" t="str">
            <v>6036</v>
          </cell>
          <cell r="Q264">
            <v>38278</v>
          </cell>
          <cell r="R264">
            <v>0</v>
          </cell>
          <cell r="S264" t="str">
            <v>6CTAA8.3G2 Adv     Genset</v>
          </cell>
          <cell r="T264" t="str">
            <v>1013</v>
          </cell>
          <cell r="U264" t="str">
            <v>1701000</v>
          </cell>
          <cell r="V264">
            <v>1</v>
          </cell>
          <cell r="W264" t="str">
            <v>1</v>
          </cell>
          <cell r="X264" t="str">
            <v>650</v>
          </cell>
          <cell r="Y264" t="str">
            <v>Commercial</v>
          </cell>
          <cell r="Z264" t="str">
            <v>Sales - Middle East</v>
          </cell>
          <cell r="AA264" t="str">
            <v>Small</v>
          </cell>
          <cell r="AB264">
            <v>9973.6275565123779</v>
          </cell>
          <cell r="AC264" t="str">
            <v xml:space="preserve">  40379</v>
          </cell>
          <cell r="AD264" t="str">
            <v>E0943PSJ</v>
          </cell>
          <cell r="AE264">
            <v>8885.5368999999992</v>
          </cell>
          <cell r="AF264">
            <v>419.20866668000002</v>
          </cell>
          <cell r="AG264">
            <v>896.03095240000005</v>
          </cell>
          <cell r="AH264">
            <v>88.855368999999996</v>
          </cell>
          <cell r="AI264">
            <v>115.5119797</v>
          </cell>
          <cell r="AJ264" t="str">
            <v>USD</v>
          </cell>
          <cell r="AK264">
            <v>88.855368999999996</v>
          </cell>
          <cell r="AL264" t="str">
            <v>C225PN40379</v>
          </cell>
          <cell r="AM264" t="str">
            <v>C225D6(O)---PCC-OPN-ST-QA-G-CG</v>
          </cell>
        </row>
        <row r="265">
          <cell r="A265" t="str">
            <v>DEC04</v>
          </cell>
          <cell r="B265" t="str">
            <v>CENT</v>
          </cell>
          <cell r="C265" t="str">
            <v>Middle East</v>
          </cell>
          <cell r="D265" t="str">
            <v>SA</v>
          </cell>
          <cell r="E265" t="str">
            <v>BASE</v>
          </cell>
          <cell r="F265" t="str">
            <v>General Contracting Company</v>
          </cell>
          <cell r="G265" t="str">
            <v>024892</v>
          </cell>
          <cell r="H265" t="str">
            <v>6ISB</v>
          </cell>
          <cell r="I265">
            <v>1</v>
          </cell>
          <cell r="J265">
            <v>8247.5780409041981</v>
          </cell>
          <cell r="K265">
            <v>6829.940462085</v>
          </cell>
          <cell r="L265" t="str">
            <v>21622620</v>
          </cell>
          <cell r="M265">
            <v>3042.93</v>
          </cell>
          <cell r="N265">
            <v>1046.9000000000001</v>
          </cell>
          <cell r="O265" t="str">
            <v>6051</v>
          </cell>
          <cell r="P265" t="str">
            <v>6051</v>
          </cell>
          <cell r="Q265">
            <v>38288</v>
          </cell>
          <cell r="R265">
            <v>0</v>
          </cell>
          <cell r="S265" t="str">
            <v>6-ISBeG1           Genset</v>
          </cell>
          <cell r="T265" t="str">
            <v>1013</v>
          </cell>
          <cell r="U265" t="str">
            <v>1701000</v>
          </cell>
          <cell r="V265">
            <v>1</v>
          </cell>
          <cell r="W265" t="str">
            <v>1</v>
          </cell>
          <cell r="X265" t="str">
            <v>650</v>
          </cell>
          <cell r="Y265" t="str">
            <v>Commercial</v>
          </cell>
          <cell r="Z265" t="str">
            <v>Sales - Middle East</v>
          </cell>
          <cell r="AA265" t="str">
            <v>Small</v>
          </cell>
          <cell r="AB265">
            <v>8247.5780409041981</v>
          </cell>
          <cell r="AC265" t="str">
            <v xml:space="preserve">  40215</v>
          </cell>
          <cell r="AD265" t="str">
            <v>E0940PSJ</v>
          </cell>
          <cell r="AE265">
            <v>6035.673245</v>
          </cell>
          <cell r="AF265">
            <v>195.27</v>
          </cell>
          <cell r="AG265">
            <v>399.82</v>
          </cell>
          <cell r="AH265">
            <v>60.356732450000003</v>
          </cell>
          <cell r="AI265">
            <v>78.463752185000004</v>
          </cell>
          <cell r="AJ265" t="str">
            <v>USD</v>
          </cell>
          <cell r="AK265">
            <v>60.356732450000003</v>
          </cell>
          <cell r="AL265" t="str">
            <v>C165PN40217</v>
          </cell>
          <cell r="AM265" t="str">
            <v>C165D6(O)---PCC-OPN-ST-QA-G-CG</v>
          </cell>
        </row>
        <row r="266">
          <cell r="A266" t="str">
            <v>DEC04</v>
          </cell>
          <cell r="B266" t="str">
            <v>CENT</v>
          </cell>
          <cell r="C266" t="str">
            <v>Middle East</v>
          </cell>
          <cell r="D266" t="str">
            <v>IR</v>
          </cell>
          <cell r="E266" t="str">
            <v>BASE</v>
          </cell>
          <cell r="F266" t="str">
            <v>Komin Zad Niroo Co Ltd</v>
          </cell>
          <cell r="G266" t="str">
            <v>025005</v>
          </cell>
          <cell r="H266" t="str">
            <v>QSK60</v>
          </cell>
          <cell r="I266">
            <v>1</v>
          </cell>
          <cell r="J266">
            <v>139688.91280947253</v>
          </cell>
          <cell r="K266">
            <v>141619.42255424149</v>
          </cell>
          <cell r="L266" t="str">
            <v>33157638</v>
          </cell>
          <cell r="M266">
            <v>75637.37</v>
          </cell>
          <cell r="N266">
            <v>35973</v>
          </cell>
          <cell r="O266" t="str">
            <v>8053</v>
          </cell>
          <cell r="P266" t="str">
            <v>8053</v>
          </cell>
          <cell r="Q266">
            <v>38303</v>
          </cell>
          <cell r="R266">
            <v>0</v>
          </cell>
          <cell r="S266" t="str">
            <v>QSK60G4            Genset</v>
          </cell>
          <cell r="T266" t="str">
            <v>1013</v>
          </cell>
          <cell r="U266" t="str">
            <v>1701000</v>
          </cell>
          <cell r="V266">
            <v>1</v>
          </cell>
          <cell r="W266" t="str">
            <v>1</v>
          </cell>
          <cell r="X266" t="str">
            <v>650</v>
          </cell>
          <cell r="Y266" t="str">
            <v>Commercial</v>
          </cell>
          <cell r="Z266" t="str">
            <v>Sales - Middle East</v>
          </cell>
          <cell r="AA266" t="str">
            <v>Large</v>
          </cell>
          <cell r="AB266">
            <v>139688.91280947253</v>
          </cell>
          <cell r="AC266" t="str">
            <v xml:space="preserve">  33899</v>
          </cell>
          <cell r="AD266" t="str">
            <v>04/0246KNC</v>
          </cell>
          <cell r="AE266">
            <v>128415.9463255</v>
          </cell>
          <cell r="AF266">
            <v>1005</v>
          </cell>
          <cell r="AG266">
            <v>7960.75</v>
          </cell>
          <cell r="AH266">
            <v>1284.159463255</v>
          </cell>
          <cell r="AI266">
            <v>1669.4073022314999</v>
          </cell>
          <cell r="AJ266" t="str">
            <v>USD</v>
          </cell>
          <cell r="AK266">
            <v>1284.159463255</v>
          </cell>
          <cell r="AL266" t="str">
            <v>DQKDPN33899</v>
          </cell>
          <cell r="AM266" t="str">
            <v>1760DQKD-5-PCC2-OPN-SH-QA-G-CG</v>
          </cell>
        </row>
        <row r="267">
          <cell r="A267" t="str">
            <v>DEC04</v>
          </cell>
          <cell r="B267" t="str">
            <v>CENT</v>
          </cell>
          <cell r="C267" t="str">
            <v>Middle East</v>
          </cell>
          <cell r="D267" t="str">
            <v>IR</v>
          </cell>
          <cell r="E267" t="str">
            <v>BASE</v>
          </cell>
          <cell r="F267" t="str">
            <v>Komin Zad Niroo Co Ltd</v>
          </cell>
          <cell r="G267" t="str">
            <v>025004</v>
          </cell>
          <cell r="H267" t="str">
            <v>K50</v>
          </cell>
          <cell r="I267">
            <v>1</v>
          </cell>
          <cell r="J267">
            <v>108135.0914962325</v>
          </cell>
          <cell r="K267">
            <v>103375.45403288701</v>
          </cell>
          <cell r="L267" t="str">
            <v>33157753</v>
          </cell>
          <cell r="M267">
            <v>49321.2</v>
          </cell>
          <cell r="N267">
            <v>34721</v>
          </cell>
          <cell r="O267" t="str">
            <v>8034</v>
          </cell>
          <cell r="P267" t="str">
            <v>8034</v>
          </cell>
          <cell r="Q267">
            <v>38260</v>
          </cell>
          <cell r="R267">
            <v>0</v>
          </cell>
          <cell r="S267" t="str">
            <v>KTA50G8            Genset</v>
          </cell>
          <cell r="T267" t="str">
            <v>1013</v>
          </cell>
          <cell r="U267" t="str">
            <v>1701000</v>
          </cell>
          <cell r="V267">
            <v>1</v>
          </cell>
          <cell r="W267" t="str">
            <v>1</v>
          </cell>
          <cell r="X267" t="str">
            <v>650</v>
          </cell>
          <cell r="Y267" t="str">
            <v>Commercial</v>
          </cell>
          <cell r="Z267" t="str">
            <v>Sales - Middle East</v>
          </cell>
          <cell r="AA267" t="str">
            <v>Large</v>
          </cell>
          <cell r="AB267">
            <v>108135.0914962325</v>
          </cell>
          <cell r="AC267" t="str">
            <v xml:space="preserve">  33898</v>
          </cell>
          <cell r="AD267" t="str">
            <v>04/0246KNC</v>
          </cell>
          <cell r="AE267">
            <v>94778.842239000005</v>
          </cell>
          <cell r="AF267">
            <v>800.36</v>
          </cell>
          <cell r="AG267">
            <v>4668.55</v>
          </cell>
          <cell r="AH267">
            <v>947.78842239000005</v>
          </cell>
          <cell r="AI267">
            <v>1232.124949107</v>
          </cell>
          <cell r="AJ267" t="str">
            <v>USD</v>
          </cell>
          <cell r="AK267">
            <v>947.78842239000005</v>
          </cell>
          <cell r="AL267" t="str">
            <v>DFLEPN33898</v>
          </cell>
          <cell r="AM267" t="str">
            <v>1340DFLE-5--PCC-OPN-SH-QA-G-CG</v>
          </cell>
        </row>
        <row r="268">
          <cell r="A268" t="str">
            <v>DEC04</v>
          </cell>
          <cell r="B268" t="str">
            <v>CENT</v>
          </cell>
          <cell r="C268" t="str">
            <v>Middle East</v>
          </cell>
          <cell r="D268" t="str">
            <v>PK</v>
          </cell>
          <cell r="E268" t="str">
            <v>BASE</v>
          </cell>
          <cell r="F268" t="str">
            <v>Cummins Sales &amp; Service (Pakistan)</v>
          </cell>
          <cell r="G268" t="str">
            <v>024995</v>
          </cell>
          <cell r="H268" t="str">
            <v>6C</v>
          </cell>
          <cell r="I268">
            <v>1</v>
          </cell>
          <cell r="J268">
            <v>10017.222820236813</v>
          </cell>
          <cell r="K268">
            <v>8981.9143745849997</v>
          </cell>
          <cell r="L268" t="str">
            <v>21623700</v>
          </cell>
          <cell r="M268">
            <v>4115.32</v>
          </cell>
          <cell r="N268">
            <v>1802</v>
          </cell>
          <cell r="O268" t="str">
            <v>6036</v>
          </cell>
          <cell r="P268" t="str">
            <v>6036</v>
          </cell>
          <cell r="Q268">
            <v>38292</v>
          </cell>
          <cell r="R268">
            <v>0</v>
          </cell>
          <cell r="S268" t="str">
            <v>6CTAA8.3G2 Adv     Genset</v>
          </cell>
          <cell r="T268" t="str">
            <v>1013</v>
          </cell>
          <cell r="U268" t="str">
            <v>1701000</v>
          </cell>
          <cell r="V268">
            <v>1</v>
          </cell>
          <cell r="W268" t="str">
            <v>1</v>
          </cell>
          <cell r="X268" t="str">
            <v>650</v>
          </cell>
          <cell r="Y268" t="str">
            <v>Commercial</v>
          </cell>
          <cell r="Z268" t="str">
            <v>Sales - Middle East</v>
          </cell>
          <cell r="AA268" t="str">
            <v>Small</v>
          </cell>
          <cell r="AB268">
            <v>10017.222820236813</v>
          </cell>
          <cell r="AC268" t="str">
            <v xml:space="preserve">  40712</v>
          </cell>
          <cell r="AD268" t="str">
            <v>ILC124253024704</v>
          </cell>
          <cell r="AE268">
            <v>8175.3869850000001</v>
          </cell>
          <cell r="AF268">
            <v>177.00866667999998</v>
          </cell>
          <cell r="AG268">
            <v>359.73095239999998</v>
          </cell>
          <cell r="AH268">
            <v>81.753869850000001</v>
          </cell>
          <cell r="AI268">
            <v>106.280030805</v>
          </cell>
          <cell r="AJ268" t="str">
            <v>USD</v>
          </cell>
          <cell r="AK268">
            <v>81.753869850000001</v>
          </cell>
          <cell r="AL268" t="str">
            <v>C250D5O40712</v>
          </cell>
          <cell r="AM268" t="str">
            <v>C250 D5 STD OPEN GENSET</v>
          </cell>
        </row>
        <row r="269">
          <cell r="A269" t="str">
            <v>DEC04</v>
          </cell>
          <cell r="B269" t="str">
            <v>CENT</v>
          </cell>
          <cell r="C269" t="str">
            <v>Middle East</v>
          </cell>
          <cell r="D269" t="str">
            <v>PK</v>
          </cell>
          <cell r="E269" t="str">
            <v>BASE</v>
          </cell>
          <cell r="F269" t="str">
            <v>Cummins Sales &amp; Service (Pakistan)</v>
          </cell>
          <cell r="G269" t="str">
            <v>025002</v>
          </cell>
          <cell r="H269" t="str">
            <v>B3.3</v>
          </cell>
          <cell r="I269">
            <v>1</v>
          </cell>
          <cell r="J269">
            <v>3538.2131324004304</v>
          </cell>
          <cell r="K269">
            <v>2991.87689424064</v>
          </cell>
          <cell r="L269" t="str">
            <v>68025409</v>
          </cell>
          <cell r="M269">
            <v>1212.6400000000001</v>
          </cell>
          <cell r="N269">
            <v>546</v>
          </cell>
          <cell r="O269" t="str">
            <v>6002</v>
          </cell>
          <cell r="P269" t="str">
            <v>6002</v>
          </cell>
          <cell r="Q269">
            <v>38285</v>
          </cell>
          <cell r="R269">
            <v>0</v>
          </cell>
          <cell r="S269" t="str">
            <v>B3.3G2             Genset</v>
          </cell>
          <cell r="T269" t="str">
            <v>1013</v>
          </cell>
          <cell r="U269" t="str">
            <v>1701000</v>
          </cell>
          <cell r="V269">
            <v>1</v>
          </cell>
          <cell r="W269" t="str">
            <v>1</v>
          </cell>
          <cell r="X269" t="str">
            <v>650</v>
          </cell>
          <cell r="Y269" t="str">
            <v>Commercial</v>
          </cell>
          <cell r="Z269" t="str">
            <v>Sales - Middle East</v>
          </cell>
          <cell r="AA269" t="str">
            <v>Small</v>
          </cell>
          <cell r="AB269">
            <v>3538.2131324004304</v>
          </cell>
          <cell r="AC269" t="str">
            <v xml:space="preserve">  41835</v>
          </cell>
          <cell r="AD269" t="str">
            <v>ILC124253024704</v>
          </cell>
          <cell r="AE269">
            <v>2544.5081260799998</v>
          </cell>
          <cell r="AF269">
            <v>128.80000000000001</v>
          </cell>
          <cell r="AG269">
            <v>234.6</v>
          </cell>
          <cell r="AH269">
            <v>25.445081260799999</v>
          </cell>
          <cell r="AI269">
            <v>33.078605639039999</v>
          </cell>
          <cell r="AJ269" t="str">
            <v>USD</v>
          </cell>
          <cell r="AK269">
            <v>25.445081260799999</v>
          </cell>
          <cell r="AL269" t="str">
            <v>C55D5O41835</v>
          </cell>
          <cell r="AM269" t="str">
            <v>C55D5 STANDARD OPEN GENSET</v>
          </cell>
        </row>
        <row r="270">
          <cell r="A270" t="str">
            <v>DEC04</v>
          </cell>
          <cell r="B270" t="str">
            <v>CENT</v>
          </cell>
          <cell r="C270" t="str">
            <v>Middle East</v>
          </cell>
          <cell r="D270" t="str">
            <v>PK</v>
          </cell>
          <cell r="E270" t="str">
            <v>BASE</v>
          </cell>
          <cell r="F270" t="str">
            <v>Cummins Sales &amp; Service (Pakistan)</v>
          </cell>
          <cell r="G270" t="str">
            <v>025002</v>
          </cell>
          <cell r="H270" t="str">
            <v>B3.3</v>
          </cell>
          <cell r="I270">
            <v>1</v>
          </cell>
          <cell r="J270">
            <v>3538.2131324004304</v>
          </cell>
          <cell r="K270">
            <v>2991.87689424064</v>
          </cell>
          <cell r="L270" t="str">
            <v>68025407</v>
          </cell>
          <cell r="M270">
            <v>1212.6400000000001</v>
          </cell>
          <cell r="N270">
            <v>546</v>
          </cell>
          <cell r="O270" t="str">
            <v>6002</v>
          </cell>
          <cell r="P270" t="str">
            <v>6002</v>
          </cell>
          <cell r="Q270">
            <v>38285</v>
          </cell>
          <cell r="R270">
            <v>0</v>
          </cell>
          <cell r="S270" t="str">
            <v>B3.3G2             Genset</v>
          </cell>
          <cell r="T270" t="str">
            <v>1013</v>
          </cell>
          <cell r="U270" t="str">
            <v>1701000</v>
          </cell>
          <cell r="V270">
            <v>1</v>
          </cell>
          <cell r="W270" t="str">
            <v>1</v>
          </cell>
          <cell r="X270" t="str">
            <v>650</v>
          </cell>
          <cell r="Y270" t="str">
            <v>Commercial</v>
          </cell>
          <cell r="Z270" t="str">
            <v>Sales - Middle East</v>
          </cell>
          <cell r="AA270" t="str">
            <v>Small</v>
          </cell>
          <cell r="AB270">
            <v>3538.2131324004304</v>
          </cell>
          <cell r="AC270" t="str">
            <v xml:space="preserve">  41835</v>
          </cell>
          <cell r="AD270" t="str">
            <v>ILC124253024704</v>
          </cell>
          <cell r="AE270">
            <v>2544.5081260799998</v>
          </cell>
          <cell r="AF270">
            <v>128.80000000000001</v>
          </cell>
          <cell r="AG270">
            <v>234.6</v>
          </cell>
          <cell r="AH270">
            <v>25.445081260799999</v>
          </cell>
          <cell r="AI270">
            <v>33.078605639039999</v>
          </cell>
          <cell r="AJ270" t="str">
            <v>USD</v>
          </cell>
          <cell r="AK270">
            <v>25.445081260799999</v>
          </cell>
          <cell r="AL270" t="str">
            <v>C55D5O41835</v>
          </cell>
          <cell r="AM270" t="str">
            <v>C55D5 STANDARD OPEN GENSET</v>
          </cell>
        </row>
        <row r="271">
          <cell r="A271" t="str">
            <v>DEC04</v>
          </cell>
          <cell r="B271" t="str">
            <v>CENT</v>
          </cell>
          <cell r="C271" t="str">
            <v>Middle East</v>
          </cell>
          <cell r="D271" t="str">
            <v>PK</v>
          </cell>
          <cell r="E271" t="str">
            <v>BASE</v>
          </cell>
          <cell r="F271" t="str">
            <v>Cummins Sales &amp; Service (Pakistan)</v>
          </cell>
          <cell r="G271" t="str">
            <v>025000</v>
          </cell>
          <cell r="H271" t="str">
            <v>6ISB</v>
          </cell>
          <cell r="I271">
            <v>1</v>
          </cell>
          <cell r="J271">
            <v>8232.5080731969847</v>
          </cell>
          <cell r="K271">
            <v>6674.6987865049996</v>
          </cell>
          <cell r="L271" t="str">
            <v>21622622</v>
          </cell>
          <cell r="M271">
            <v>3042.93</v>
          </cell>
          <cell r="N271">
            <v>1046.9000000000001</v>
          </cell>
          <cell r="O271" t="str">
            <v>6051</v>
          </cell>
          <cell r="P271" t="str">
            <v>6051</v>
          </cell>
          <cell r="Q271">
            <v>38288</v>
          </cell>
          <cell r="R271">
            <v>0</v>
          </cell>
          <cell r="S271" t="str">
            <v>6-ISBeG1           Genset</v>
          </cell>
          <cell r="T271" t="str">
            <v>1013</v>
          </cell>
          <cell r="U271" t="str">
            <v>1701000</v>
          </cell>
          <cell r="V271">
            <v>1</v>
          </cell>
          <cell r="W271" t="str">
            <v>1</v>
          </cell>
          <cell r="X271" t="str">
            <v>650</v>
          </cell>
          <cell r="Y271" t="str">
            <v>Commercial</v>
          </cell>
          <cell r="Z271" t="str">
            <v>Sales - Middle East</v>
          </cell>
          <cell r="AA271" t="str">
            <v>Small</v>
          </cell>
          <cell r="AB271">
            <v>8232.5080731969847</v>
          </cell>
          <cell r="AC271" t="str">
            <v xml:space="preserve">  40724</v>
          </cell>
          <cell r="AD271" t="str">
            <v>ILC124253024704</v>
          </cell>
          <cell r="AE271">
            <v>5904.9939850000001</v>
          </cell>
          <cell r="AF271">
            <v>188.97</v>
          </cell>
          <cell r="AG271">
            <v>385.87</v>
          </cell>
          <cell r="AH271">
            <v>59.049939850000001</v>
          </cell>
          <cell r="AI271">
            <v>76.764921805</v>
          </cell>
          <cell r="AJ271" t="str">
            <v>USD</v>
          </cell>
          <cell r="AK271">
            <v>59.049939850000001</v>
          </cell>
          <cell r="AL271" t="str">
            <v>C180D5O40724</v>
          </cell>
          <cell r="AM271" t="str">
            <v>C180D5 STANDARD OPEN GENSET</v>
          </cell>
        </row>
        <row r="272">
          <cell r="A272" t="str">
            <v>DEC04</v>
          </cell>
          <cell r="B272" t="str">
            <v>CENT</v>
          </cell>
          <cell r="C272" t="str">
            <v>Middle East</v>
          </cell>
          <cell r="D272" t="str">
            <v>PK</v>
          </cell>
          <cell r="E272" t="str">
            <v>BASE</v>
          </cell>
          <cell r="F272" t="str">
            <v>Cummins Sales &amp; Service (Pakistan)</v>
          </cell>
          <cell r="G272" t="str">
            <v>025000</v>
          </cell>
          <cell r="H272" t="str">
            <v>6ISB</v>
          </cell>
          <cell r="I272">
            <v>1</v>
          </cell>
          <cell r="J272">
            <v>8232.5080731969847</v>
          </cell>
          <cell r="K272">
            <v>6674.6987865049996</v>
          </cell>
          <cell r="L272" t="str">
            <v>21622618</v>
          </cell>
          <cell r="M272">
            <v>3042.93</v>
          </cell>
          <cell r="N272">
            <v>1046.9000000000001</v>
          </cell>
          <cell r="O272" t="str">
            <v>6051</v>
          </cell>
          <cell r="P272" t="str">
            <v>6051</v>
          </cell>
          <cell r="Q272">
            <v>38296</v>
          </cell>
          <cell r="R272">
            <v>0</v>
          </cell>
          <cell r="S272" t="str">
            <v>6-ISBeG1           Genset</v>
          </cell>
          <cell r="T272" t="str">
            <v>1013</v>
          </cell>
          <cell r="U272" t="str">
            <v>1701000</v>
          </cell>
          <cell r="V272">
            <v>1</v>
          </cell>
          <cell r="W272" t="str">
            <v>1</v>
          </cell>
          <cell r="X272" t="str">
            <v>650</v>
          </cell>
          <cell r="Y272" t="str">
            <v>Commercial</v>
          </cell>
          <cell r="Z272" t="str">
            <v>Sales - Middle East</v>
          </cell>
          <cell r="AA272" t="str">
            <v>Small</v>
          </cell>
          <cell r="AB272">
            <v>8232.5080731969847</v>
          </cell>
          <cell r="AC272" t="str">
            <v xml:space="preserve">  40724</v>
          </cell>
          <cell r="AD272" t="str">
            <v>ILC124253024704</v>
          </cell>
          <cell r="AE272">
            <v>5904.9939850000001</v>
          </cell>
          <cell r="AF272">
            <v>188.97</v>
          </cell>
          <cell r="AG272">
            <v>385.87</v>
          </cell>
          <cell r="AH272">
            <v>59.049939850000001</v>
          </cell>
          <cell r="AI272">
            <v>76.764921805</v>
          </cell>
          <cell r="AJ272" t="str">
            <v>USD</v>
          </cell>
          <cell r="AK272">
            <v>59.049939850000001</v>
          </cell>
          <cell r="AL272" t="str">
            <v>C180D5O40724</v>
          </cell>
          <cell r="AM272" t="str">
            <v>C180D5 STANDARD OPEN GENSET</v>
          </cell>
        </row>
        <row r="273">
          <cell r="A273" t="str">
            <v>DEC04</v>
          </cell>
          <cell r="B273" t="str">
            <v>CENT</v>
          </cell>
          <cell r="C273" t="str">
            <v>Eastern Europe</v>
          </cell>
          <cell r="D273" t="str">
            <v>CZ</v>
          </cell>
          <cell r="E273" t="str">
            <v>BASE</v>
          </cell>
          <cell r="F273" t="str">
            <v>Cummins Czech Republic</v>
          </cell>
          <cell r="G273" t="str">
            <v>024999</v>
          </cell>
          <cell r="H273" t="str">
            <v>B3.3</v>
          </cell>
          <cell r="I273">
            <v>1</v>
          </cell>
          <cell r="J273">
            <v>3337.1689989235738</v>
          </cell>
          <cell r="K273">
            <v>2680.9134521432802</v>
          </cell>
          <cell r="L273" t="str">
            <v>68024562</v>
          </cell>
          <cell r="M273">
            <v>943.1</v>
          </cell>
          <cell r="N273">
            <v>473.79</v>
          </cell>
          <cell r="O273" t="str">
            <v>6001</v>
          </cell>
          <cell r="P273" t="str">
            <v>6001</v>
          </cell>
          <cell r="Q273">
            <v>38267</v>
          </cell>
          <cell r="R273">
            <v>0</v>
          </cell>
          <cell r="S273" t="str">
            <v>B3.3G1             Genset</v>
          </cell>
          <cell r="T273" t="str">
            <v>1012</v>
          </cell>
          <cell r="U273" t="str">
            <v>1701000</v>
          </cell>
          <cell r="V273">
            <v>1</v>
          </cell>
          <cell r="W273" t="str">
            <v>1</v>
          </cell>
          <cell r="X273" t="str">
            <v>650</v>
          </cell>
          <cell r="Y273" t="str">
            <v>Commercial</v>
          </cell>
          <cell r="Z273" t="str">
            <v>Sales - East Europe</v>
          </cell>
          <cell r="AA273" t="str">
            <v>Small</v>
          </cell>
          <cell r="AB273">
            <v>3337.1689989235738</v>
          </cell>
          <cell r="AC273" t="str">
            <v xml:space="preserve">  36243</v>
          </cell>
          <cell r="AD273" t="str">
            <v>CCR2004007</v>
          </cell>
          <cell r="AE273">
            <v>2236.5086661599998</v>
          </cell>
          <cell r="AF273">
            <v>131.04</v>
          </cell>
          <cell r="AG273">
            <v>239.56</v>
          </cell>
          <cell r="AH273">
            <v>22.365086661599999</v>
          </cell>
          <cell r="AI273">
            <v>29.07461266008</v>
          </cell>
          <cell r="AJ273" t="str">
            <v>EUR</v>
          </cell>
          <cell r="AK273">
            <v>22.365086661599999</v>
          </cell>
          <cell r="AL273" t="str">
            <v>C38-O5D</v>
          </cell>
          <cell r="AM273" t="str">
            <v>C38 D5 STD OPEN STOCK SET</v>
          </cell>
        </row>
        <row r="274">
          <cell r="A274" t="str">
            <v>DEC04</v>
          </cell>
          <cell r="B274" t="str">
            <v>CENT</v>
          </cell>
          <cell r="C274" t="str">
            <v>Eastern Europe</v>
          </cell>
          <cell r="D274" t="str">
            <v>CZ</v>
          </cell>
          <cell r="E274" t="str">
            <v>BASE</v>
          </cell>
          <cell r="F274" t="str">
            <v>Cummins Czech Republic</v>
          </cell>
          <cell r="G274" t="str">
            <v>024998</v>
          </cell>
          <cell r="H274" t="str">
            <v>B3.3</v>
          </cell>
          <cell r="I274">
            <v>1</v>
          </cell>
          <cell r="J274">
            <v>4018.8213132400429</v>
          </cell>
          <cell r="K274">
            <v>3702.2568869741399</v>
          </cell>
          <cell r="L274" t="str">
            <v>68019317</v>
          </cell>
          <cell r="M274">
            <v>943.1</v>
          </cell>
          <cell r="N274">
            <v>473.79</v>
          </cell>
          <cell r="O274" t="str">
            <v>6001</v>
          </cell>
          <cell r="P274" t="str">
            <v>6001</v>
          </cell>
          <cell r="Q274">
            <v>38169</v>
          </cell>
          <cell r="R274">
            <v>0</v>
          </cell>
          <cell r="S274" t="str">
            <v>B3.3G1             Genset</v>
          </cell>
          <cell r="T274" t="str">
            <v>1012</v>
          </cell>
          <cell r="U274" t="str">
            <v>1701000</v>
          </cell>
          <cell r="V274">
            <v>1</v>
          </cell>
          <cell r="W274" t="str">
            <v>1</v>
          </cell>
          <cell r="X274" t="str">
            <v>650</v>
          </cell>
          <cell r="Y274" t="str">
            <v>Commercial</v>
          </cell>
          <cell r="Z274" t="str">
            <v>Sales - East Europe</v>
          </cell>
          <cell r="AA274" t="str">
            <v>Small</v>
          </cell>
          <cell r="AB274">
            <v>4018.8213132400429</v>
          </cell>
          <cell r="AC274" t="str">
            <v xml:space="preserve">  36196</v>
          </cell>
          <cell r="AD274" t="str">
            <v>CCR2004008</v>
          </cell>
          <cell r="AE274">
            <v>2857.88874558</v>
          </cell>
          <cell r="AF274">
            <v>284.25262877</v>
          </cell>
          <cell r="AG274">
            <v>465.80518401999996</v>
          </cell>
          <cell r="AH274">
            <v>28.5788874558</v>
          </cell>
          <cell r="AI274">
            <v>37.152553692540003</v>
          </cell>
          <cell r="AJ274" t="str">
            <v>EUR</v>
          </cell>
          <cell r="AK274">
            <v>28.5788874558</v>
          </cell>
          <cell r="AL274" t="str">
            <v>C38-S5D</v>
          </cell>
          <cell r="AM274" t="str">
            <v>C38 D5 STD ENCLOSED STOCK SET</v>
          </cell>
        </row>
        <row r="275">
          <cell r="A275" t="str">
            <v>DEC04</v>
          </cell>
          <cell r="B275" t="str">
            <v>CENT</v>
          </cell>
          <cell r="C275" t="str">
            <v>Eastern Europe</v>
          </cell>
          <cell r="D275" t="str">
            <v>CZ</v>
          </cell>
          <cell r="E275" t="str">
            <v>BASE</v>
          </cell>
          <cell r="F275" t="str">
            <v>Cummins Czech Republic</v>
          </cell>
          <cell r="G275" t="str">
            <v>024997</v>
          </cell>
          <cell r="H275" t="str">
            <v>B3.3</v>
          </cell>
          <cell r="I275">
            <v>1</v>
          </cell>
          <cell r="J275">
            <v>4892.8417653390743</v>
          </cell>
          <cell r="K275">
            <v>4076.45089994414</v>
          </cell>
          <cell r="L275" t="str">
            <v>68025399</v>
          </cell>
          <cell r="M275">
            <v>1212.6400000000001</v>
          </cell>
          <cell r="N275">
            <v>546</v>
          </cell>
          <cell r="O275" t="str">
            <v>6002</v>
          </cell>
          <cell r="P275" t="str">
            <v>6002</v>
          </cell>
          <cell r="Q275">
            <v>38285</v>
          </cell>
          <cell r="R275">
            <v>0</v>
          </cell>
          <cell r="S275" t="str">
            <v>B3.3G2             Genset</v>
          </cell>
          <cell r="T275" t="str">
            <v>1012</v>
          </cell>
          <cell r="U275" t="str">
            <v>1701000</v>
          </cell>
          <cell r="V275">
            <v>1</v>
          </cell>
          <cell r="W275" t="str">
            <v>1</v>
          </cell>
          <cell r="X275" t="str">
            <v>650</v>
          </cell>
          <cell r="Y275" t="str">
            <v>Commercial</v>
          </cell>
          <cell r="Z275" t="str">
            <v>Sales - East Europe</v>
          </cell>
          <cell r="AA275" t="str">
            <v>Small</v>
          </cell>
          <cell r="AB275">
            <v>4892.8417653390743</v>
          </cell>
          <cell r="AC275" t="str">
            <v xml:space="preserve">  36102</v>
          </cell>
          <cell r="AD275" t="str">
            <v>CCR2004005</v>
          </cell>
          <cell r="AE275">
            <v>3220.1288355800002</v>
          </cell>
          <cell r="AF275">
            <v>284.25262877</v>
          </cell>
          <cell r="AG275">
            <v>465.80518401999996</v>
          </cell>
          <cell r="AH275">
            <v>32.201288355800003</v>
          </cell>
          <cell r="AI275">
            <v>41.861674862539999</v>
          </cell>
          <cell r="AJ275" t="str">
            <v>EUR</v>
          </cell>
          <cell r="AK275">
            <v>32.201288355800003</v>
          </cell>
          <cell r="AL275" t="str">
            <v>C55-S5D</v>
          </cell>
          <cell r="AM275" t="str">
            <v>C55 D5 STD ENCLOSED STOCK SET</v>
          </cell>
        </row>
        <row r="276">
          <cell r="A276" t="str">
            <v>DEC04</v>
          </cell>
          <cell r="B276" t="str">
            <v>CENT</v>
          </cell>
          <cell r="C276" t="str">
            <v>Middle East</v>
          </cell>
          <cell r="D276" t="str">
            <v>PK</v>
          </cell>
          <cell r="E276" t="str">
            <v>BASE</v>
          </cell>
          <cell r="F276" t="str">
            <v>Cummins Sales &amp; Service (Pakistan)</v>
          </cell>
          <cell r="G276" t="str">
            <v>024996</v>
          </cell>
          <cell r="H276" t="str">
            <v>4ISB</v>
          </cell>
          <cell r="I276">
            <v>1</v>
          </cell>
          <cell r="J276">
            <v>5325.6189451022601</v>
          </cell>
          <cell r="K276">
            <v>5792.009681771</v>
          </cell>
          <cell r="L276" t="str">
            <v>21620219</v>
          </cell>
          <cell r="M276">
            <v>2469.5300000000002</v>
          </cell>
          <cell r="N276">
            <v>848.97</v>
          </cell>
          <cell r="O276" t="str">
            <v>6041</v>
          </cell>
          <cell r="P276" t="str">
            <v>6041</v>
          </cell>
          <cell r="Q276">
            <v>38278</v>
          </cell>
          <cell r="R276">
            <v>0</v>
          </cell>
          <cell r="S276" t="str">
            <v>4-ISBeG1           Genset</v>
          </cell>
          <cell r="T276" t="str">
            <v>1013</v>
          </cell>
          <cell r="U276" t="str">
            <v>1701000</v>
          </cell>
          <cell r="V276">
            <v>1</v>
          </cell>
          <cell r="W276" t="str">
            <v>1</v>
          </cell>
          <cell r="X276" t="str">
            <v>650</v>
          </cell>
          <cell r="Y276" t="str">
            <v>Commercial</v>
          </cell>
          <cell r="Z276" t="str">
            <v>Sales - Middle East</v>
          </cell>
          <cell r="AA276" t="str">
            <v>Small</v>
          </cell>
          <cell r="AB276">
            <v>5325.6189451022601</v>
          </cell>
          <cell r="AC276" t="str">
            <v xml:space="preserve">  40715</v>
          </cell>
          <cell r="AD276" t="str">
            <v>ILC124253024704</v>
          </cell>
          <cell r="AE276">
            <v>4973.4822670000003</v>
          </cell>
          <cell r="AF276">
            <v>211.70749998000002</v>
          </cell>
          <cell r="AG276">
            <v>442.69499998000003</v>
          </cell>
          <cell r="AH276">
            <v>49.73482267</v>
          </cell>
          <cell r="AI276">
            <v>64.655269470999997</v>
          </cell>
          <cell r="AJ276" t="str">
            <v>USD</v>
          </cell>
          <cell r="AK276">
            <v>49.73482267</v>
          </cell>
          <cell r="AL276" t="str">
            <v>C110D5O40715</v>
          </cell>
          <cell r="AM276" t="str">
            <v>C110D5 STANDARD OPEN GENSET</v>
          </cell>
        </row>
        <row r="277">
          <cell r="A277" t="str">
            <v>DEC04</v>
          </cell>
          <cell r="B277" t="str">
            <v>CENT</v>
          </cell>
          <cell r="C277" t="str">
            <v>Middle East</v>
          </cell>
          <cell r="D277" t="str">
            <v>SA</v>
          </cell>
          <cell r="E277" t="str">
            <v>BASE</v>
          </cell>
          <cell r="F277" t="str">
            <v>General Contracting Company</v>
          </cell>
          <cell r="G277" t="str">
            <v>024889</v>
          </cell>
          <cell r="H277" t="str">
            <v>4B</v>
          </cell>
          <cell r="I277">
            <v>1</v>
          </cell>
          <cell r="J277">
            <v>4209.9031216361673</v>
          </cell>
          <cell r="K277">
            <v>4653.5722156330003</v>
          </cell>
          <cell r="L277" t="str">
            <v>21613379</v>
          </cell>
          <cell r="M277">
            <v>2201.04</v>
          </cell>
          <cell r="N277">
            <v>578.62</v>
          </cell>
          <cell r="O277" t="str">
            <v>6016</v>
          </cell>
          <cell r="P277" t="str">
            <v>6016</v>
          </cell>
          <cell r="Q277">
            <v>38198</v>
          </cell>
          <cell r="R277">
            <v>0</v>
          </cell>
          <cell r="S277" t="str">
            <v>4BTA3.9G2          Genset</v>
          </cell>
          <cell r="T277" t="str">
            <v>1013</v>
          </cell>
          <cell r="U277" t="str">
            <v>1701000</v>
          </cell>
          <cell r="V277">
            <v>1</v>
          </cell>
          <cell r="W277" t="str">
            <v>1</v>
          </cell>
          <cell r="X277" t="str">
            <v>650</v>
          </cell>
          <cell r="Y277" t="str">
            <v>Commercial</v>
          </cell>
          <cell r="Z277" t="str">
            <v>Sales - Middle East</v>
          </cell>
          <cell r="AA277" t="str">
            <v>Small</v>
          </cell>
          <cell r="AB277">
            <v>4209.9031216361673</v>
          </cell>
          <cell r="AC277" t="str">
            <v xml:space="preserve">  35375</v>
          </cell>
          <cell r="AD277" t="str">
            <v>E0850PSJ</v>
          </cell>
          <cell r="AE277">
            <v>4053.504081</v>
          </cell>
          <cell r="AF277">
            <v>152.98749998</v>
          </cell>
          <cell r="AG277">
            <v>313.31499998000004</v>
          </cell>
          <cell r="AH277">
            <v>40.535040809999998</v>
          </cell>
          <cell r="AI277">
            <v>52.695553052999998</v>
          </cell>
          <cell r="AJ277" t="str">
            <v>USD</v>
          </cell>
          <cell r="AK277">
            <v>40.535040809999998</v>
          </cell>
          <cell r="AL277" t="str">
            <v>C70D6O35375</v>
          </cell>
          <cell r="AM277" t="str">
            <v>C70  D6 STD 60HZ OPEN SET</v>
          </cell>
        </row>
        <row r="278">
          <cell r="A278" t="str">
            <v>DEC04</v>
          </cell>
          <cell r="B278" t="str">
            <v>CENT</v>
          </cell>
          <cell r="C278" t="str">
            <v>Middle East</v>
          </cell>
          <cell r="D278" t="str">
            <v>SA</v>
          </cell>
          <cell r="E278" t="str">
            <v>BASE</v>
          </cell>
          <cell r="F278" t="str">
            <v>General Contracting Company</v>
          </cell>
          <cell r="G278" t="str">
            <v>024891</v>
          </cell>
          <cell r="H278" t="str">
            <v>6B</v>
          </cell>
          <cell r="I278">
            <v>1</v>
          </cell>
          <cell r="J278">
            <v>6775.5651237890197</v>
          </cell>
          <cell r="K278">
            <v>7311.0730895950001</v>
          </cell>
          <cell r="L278" t="str">
            <v>21616944</v>
          </cell>
          <cell r="M278">
            <v>3848.82</v>
          </cell>
          <cell r="N278">
            <v>1000.69</v>
          </cell>
          <cell r="O278" t="str">
            <v>6024</v>
          </cell>
          <cell r="P278" t="str">
            <v>6024</v>
          </cell>
          <cell r="Q278">
            <v>38240</v>
          </cell>
          <cell r="R278">
            <v>0</v>
          </cell>
          <cell r="S278" t="str">
            <v>6BTA5.9G2 Adv      Genset</v>
          </cell>
          <cell r="T278" t="str">
            <v>1013</v>
          </cell>
          <cell r="U278" t="str">
            <v>1701000</v>
          </cell>
          <cell r="V278">
            <v>1</v>
          </cell>
          <cell r="W278" t="str">
            <v>1</v>
          </cell>
          <cell r="X278" t="str">
            <v>650</v>
          </cell>
          <cell r="Y278" t="str">
            <v>Commercial</v>
          </cell>
          <cell r="Z278" t="str">
            <v>Sales - Middle East</v>
          </cell>
          <cell r="AA278" t="str">
            <v>Small</v>
          </cell>
          <cell r="AB278">
            <v>6775.5651237890197</v>
          </cell>
          <cell r="AC278" t="str">
            <v xml:space="preserve">  40189</v>
          </cell>
          <cell r="AD278" t="str">
            <v>E0939PSJ</v>
          </cell>
          <cell r="AE278">
            <v>6588.6477150000001</v>
          </cell>
          <cell r="AF278">
            <v>167.11</v>
          </cell>
          <cell r="AG278">
            <v>337.89</v>
          </cell>
          <cell r="AH278">
            <v>65.886477150000005</v>
          </cell>
          <cell r="AI278">
            <v>85.652420294999999</v>
          </cell>
          <cell r="AJ278" t="str">
            <v>USD</v>
          </cell>
          <cell r="AK278">
            <v>65.886477150000005</v>
          </cell>
          <cell r="AL278" t="str">
            <v>C135PN40194</v>
          </cell>
          <cell r="AM278" t="str">
            <v>C135D6(O)---PCC-OPN-ST-QA-G-CG</v>
          </cell>
        </row>
        <row r="279">
          <cell r="A279" t="str">
            <v>DEC04</v>
          </cell>
          <cell r="B279" t="str">
            <v>CENT</v>
          </cell>
          <cell r="C279" t="str">
            <v>Eastern Europe</v>
          </cell>
          <cell r="D279" t="str">
            <v>RU</v>
          </cell>
          <cell r="E279" t="str">
            <v>BASE</v>
          </cell>
          <cell r="F279" t="str">
            <v>OOO Cummins</v>
          </cell>
          <cell r="G279" t="str">
            <v>024863</v>
          </cell>
          <cell r="H279" t="str">
            <v>D17</v>
          </cell>
          <cell r="I279">
            <v>1</v>
          </cell>
          <cell r="J279">
            <v>3384.2841765339072</v>
          </cell>
          <cell r="K279">
            <v>3381.3940024216399</v>
          </cell>
          <cell r="L279" t="str">
            <v>S04G0101</v>
          </cell>
          <cell r="M279">
            <v>915.85</v>
          </cell>
          <cell r="N279">
            <v>327</v>
          </cell>
          <cell r="O279" t="str">
            <v>6054</v>
          </cell>
          <cell r="P279" t="str">
            <v>6054</v>
          </cell>
          <cell r="Q279">
            <v>38231</v>
          </cell>
          <cell r="R279">
            <v>0</v>
          </cell>
          <cell r="S279" t="str">
            <v>D1703 (Kubota)     Genset</v>
          </cell>
          <cell r="T279" t="str">
            <v>1012</v>
          </cell>
          <cell r="U279" t="str">
            <v>1701000</v>
          </cell>
          <cell r="V279">
            <v>1</v>
          </cell>
          <cell r="W279" t="str">
            <v>1</v>
          </cell>
          <cell r="X279" t="str">
            <v>650</v>
          </cell>
          <cell r="Y279" t="str">
            <v>Commercial</v>
          </cell>
          <cell r="Z279" t="str">
            <v>Sales - East Europe</v>
          </cell>
          <cell r="AA279" t="str">
            <v>Small</v>
          </cell>
          <cell r="AB279">
            <v>3384.2841765339072</v>
          </cell>
          <cell r="AC279" t="str">
            <v xml:space="preserve">  36261</v>
          </cell>
          <cell r="AD279" t="str">
            <v>269-CUM</v>
          </cell>
          <cell r="AE279">
            <v>2699.6145830800001</v>
          </cell>
          <cell r="AF279">
            <v>216.92970389999999</v>
          </cell>
          <cell r="AG279">
            <v>375.76243420000003</v>
          </cell>
          <cell r="AH279">
            <v>26.9961458308</v>
          </cell>
          <cell r="AI279">
            <v>35.09498958004</v>
          </cell>
          <cell r="AJ279" t="str">
            <v>USD</v>
          </cell>
          <cell r="AK279">
            <v>26.9961458308</v>
          </cell>
          <cell r="AL279" t="str">
            <v>C15D5S36261</v>
          </cell>
          <cell r="AM279" t="str">
            <v>C15D5 STANDARD ENCLOSED GENSET</v>
          </cell>
        </row>
        <row r="280">
          <cell r="A280" t="str">
            <v>DEC04</v>
          </cell>
          <cell r="B280" t="str">
            <v>CENT</v>
          </cell>
          <cell r="C280" t="str">
            <v>Eastern Europe</v>
          </cell>
          <cell r="D280" t="str">
            <v>RU</v>
          </cell>
          <cell r="E280" t="str">
            <v>BASE</v>
          </cell>
          <cell r="F280" t="str">
            <v>OOO Cummins</v>
          </cell>
          <cell r="G280" t="str">
            <v>024862</v>
          </cell>
          <cell r="H280" t="str">
            <v>D17</v>
          </cell>
          <cell r="I280">
            <v>1</v>
          </cell>
          <cell r="J280">
            <v>3081.8083961248653</v>
          </cell>
          <cell r="K280">
            <v>3324.5790024216399</v>
          </cell>
          <cell r="L280" t="str">
            <v>S04G0749</v>
          </cell>
          <cell r="M280">
            <v>915.85</v>
          </cell>
          <cell r="N280">
            <v>272</v>
          </cell>
          <cell r="O280" t="str">
            <v>6054</v>
          </cell>
          <cell r="P280" t="str">
            <v>6054</v>
          </cell>
          <cell r="Q280">
            <v>38145</v>
          </cell>
          <cell r="R280">
            <v>0</v>
          </cell>
          <cell r="S280" t="str">
            <v>D1703 (Kubota)     Genset</v>
          </cell>
          <cell r="T280" t="str">
            <v>1012</v>
          </cell>
          <cell r="U280" t="str">
            <v>1701000</v>
          </cell>
          <cell r="V280">
            <v>1</v>
          </cell>
          <cell r="W280" t="str">
            <v>1</v>
          </cell>
          <cell r="X280" t="str">
            <v>650</v>
          </cell>
          <cell r="Y280" t="str">
            <v>Commercial</v>
          </cell>
          <cell r="Z280" t="str">
            <v>Sales - East Europe</v>
          </cell>
          <cell r="AA280" t="str">
            <v>Small</v>
          </cell>
          <cell r="AB280">
            <v>3081.8083961248653</v>
          </cell>
          <cell r="AC280" t="str">
            <v xml:space="preserve">  36109</v>
          </cell>
          <cell r="AD280" t="str">
            <v>268-CUM</v>
          </cell>
          <cell r="AE280">
            <v>2644.6145830800001</v>
          </cell>
          <cell r="AF280">
            <v>216.92970389999999</v>
          </cell>
          <cell r="AG280">
            <v>375.76243420000003</v>
          </cell>
          <cell r="AH280">
            <v>26.446145830799999</v>
          </cell>
          <cell r="AI280">
            <v>34.379989580039997</v>
          </cell>
          <cell r="AJ280" t="str">
            <v>USD</v>
          </cell>
          <cell r="AK280">
            <v>26.446145830799999</v>
          </cell>
          <cell r="AL280" t="str">
            <v>C11D5S36109</v>
          </cell>
          <cell r="AM280" t="str">
            <v>C11D5 STANDARD ENCLOSED GENSET</v>
          </cell>
        </row>
        <row r="281">
          <cell r="A281" t="str">
            <v>DEC04</v>
          </cell>
          <cell r="B281" t="str">
            <v>CENT</v>
          </cell>
          <cell r="C281" t="str">
            <v>Eastern Europe</v>
          </cell>
          <cell r="D281" t="str">
            <v>RU</v>
          </cell>
          <cell r="E281" t="str">
            <v>BASE</v>
          </cell>
          <cell r="F281" t="str">
            <v>OOO Cummins</v>
          </cell>
          <cell r="G281" t="str">
            <v>024862</v>
          </cell>
          <cell r="H281" t="str">
            <v>D17</v>
          </cell>
          <cell r="I281">
            <v>1</v>
          </cell>
          <cell r="J281">
            <v>3081.8083961248653</v>
          </cell>
          <cell r="K281">
            <v>3324.5790024216399</v>
          </cell>
          <cell r="L281" t="str">
            <v>S04G0379</v>
          </cell>
          <cell r="M281">
            <v>915.85</v>
          </cell>
          <cell r="N281">
            <v>272</v>
          </cell>
          <cell r="O281" t="str">
            <v>6054</v>
          </cell>
          <cell r="P281" t="str">
            <v>6054</v>
          </cell>
          <cell r="Q281">
            <v>38231</v>
          </cell>
          <cell r="R281">
            <v>0</v>
          </cell>
          <cell r="S281" t="str">
            <v>D1703 (Kubota)     Genset</v>
          </cell>
          <cell r="T281" t="str">
            <v>1012</v>
          </cell>
          <cell r="U281" t="str">
            <v>1701000</v>
          </cell>
          <cell r="V281">
            <v>1</v>
          </cell>
          <cell r="W281" t="str">
            <v>1</v>
          </cell>
          <cell r="X281" t="str">
            <v>650</v>
          </cell>
          <cell r="Y281" t="str">
            <v>Commercial</v>
          </cell>
          <cell r="Z281" t="str">
            <v>Sales - East Europe</v>
          </cell>
          <cell r="AA281" t="str">
            <v>Small</v>
          </cell>
          <cell r="AB281">
            <v>3081.8083961248653</v>
          </cell>
          <cell r="AC281" t="str">
            <v xml:space="preserve">  36109</v>
          </cell>
          <cell r="AD281" t="str">
            <v>268-CUM</v>
          </cell>
          <cell r="AE281">
            <v>2644.6145830800001</v>
          </cell>
          <cell r="AF281">
            <v>216.92970389999999</v>
          </cell>
          <cell r="AG281">
            <v>375.76243420000003</v>
          </cell>
          <cell r="AH281">
            <v>26.446145830799999</v>
          </cell>
          <cell r="AI281">
            <v>34.379989580039997</v>
          </cell>
          <cell r="AJ281" t="str">
            <v>USD</v>
          </cell>
          <cell r="AK281">
            <v>26.446145830799999</v>
          </cell>
          <cell r="AL281" t="str">
            <v>C11D5S36109</v>
          </cell>
          <cell r="AM281" t="str">
            <v>C11D5 STANDARD ENCLOSED GENSET</v>
          </cell>
        </row>
        <row r="282">
          <cell r="A282" t="str">
            <v>DEC04</v>
          </cell>
          <cell r="B282" t="str">
            <v>CENT</v>
          </cell>
          <cell r="C282" t="str">
            <v>Eastern Europe</v>
          </cell>
          <cell r="D282" t="str">
            <v>RU</v>
          </cell>
          <cell r="E282" t="str">
            <v>BASE</v>
          </cell>
          <cell r="F282" t="str">
            <v>OOO Cummins</v>
          </cell>
          <cell r="G282" t="str">
            <v>024861</v>
          </cell>
          <cell r="H282" t="str">
            <v>B3.3</v>
          </cell>
          <cell r="I282">
            <v>1</v>
          </cell>
          <cell r="J282">
            <v>5033.907427341227</v>
          </cell>
          <cell r="K282">
            <v>4601.5974647767798</v>
          </cell>
          <cell r="L282" t="str">
            <v>68018164</v>
          </cell>
          <cell r="M282">
            <v>1212.6400000000001</v>
          </cell>
          <cell r="N282">
            <v>546</v>
          </cell>
          <cell r="O282" t="str">
            <v>6002</v>
          </cell>
          <cell r="P282" t="str">
            <v>6002</v>
          </cell>
          <cell r="Q282">
            <v>38115</v>
          </cell>
          <cell r="R282">
            <v>0</v>
          </cell>
          <cell r="S282" t="str">
            <v>B3.3G2             Genset</v>
          </cell>
          <cell r="T282" t="str">
            <v>1012</v>
          </cell>
          <cell r="U282" t="str">
            <v>1701000</v>
          </cell>
          <cell r="V282">
            <v>1</v>
          </cell>
          <cell r="W282" t="str">
            <v>1</v>
          </cell>
          <cell r="X282" t="str">
            <v>650</v>
          </cell>
          <cell r="Y282" t="str">
            <v>Commercial</v>
          </cell>
          <cell r="Z282" t="str">
            <v>Sales - East Europe</v>
          </cell>
          <cell r="AA282" t="str">
            <v>Small</v>
          </cell>
          <cell r="AB282">
            <v>5033.907427341227</v>
          </cell>
          <cell r="AC282" t="str">
            <v xml:space="preserve">  36065</v>
          </cell>
          <cell r="AD282" t="str">
            <v>272-CUM</v>
          </cell>
          <cell r="AE282">
            <v>3705.7595856600001</v>
          </cell>
          <cell r="AF282">
            <v>291.75262877</v>
          </cell>
          <cell r="AG282">
            <v>481.79518401999997</v>
          </cell>
          <cell r="AH282">
            <v>37.057595856600003</v>
          </cell>
          <cell r="AI282">
            <v>48.174874613580002</v>
          </cell>
          <cell r="AJ282" t="str">
            <v>USD</v>
          </cell>
          <cell r="AK282">
            <v>37.057595856600003</v>
          </cell>
          <cell r="AL282" t="str">
            <v>C55D5S36065</v>
          </cell>
          <cell r="AM282" t="str">
            <v>C55D5 STANDARD ENCLOSED GENSET</v>
          </cell>
        </row>
        <row r="283">
          <cell r="A283" t="str">
            <v>DEC04</v>
          </cell>
          <cell r="B283" t="str">
            <v>CENT</v>
          </cell>
          <cell r="C283" t="str">
            <v>Eastern Europe</v>
          </cell>
          <cell r="D283" t="str">
            <v>RU</v>
          </cell>
          <cell r="E283" t="str">
            <v>BASE</v>
          </cell>
          <cell r="F283" t="str">
            <v>OOO Cummins</v>
          </cell>
          <cell r="G283" t="str">
            <v>024864</v>
          </cell>
          <cell r="H283" t="str">
            <v>B3.3</v>
          </cell>
          <cell r="I283">
            <v>1</v>
          </cell>
          <cell r="J283">
            <v>3738.4284176533906</v>
          </cell>
          <cell r="K283">
            <v>4313.4316918067798</v>
          </cell>
          <cell r="L283" t="str">
            <v>68019900</v>
          </cell>
          <cell r="M283">
            <v>943.1</v>
          </cell>
          <cell r="N283">
            <v>340</v>
          </cell>
          <cell r="O283" t="str">
            <v>6001</v>
          </cell>
          <cell r="P283" t="str">
            <v>6001</v>
          </cell>
          <cell r="Q283">
            <v>38184</v>
          </cell>
          <cell r="R283">
            <v>0</v>
          </cell>
          <cell r="S283" t="str">
            <v>B3.3G1             Genset</v>
          </cell>
          <cell r="T283" t="str">
            <v>1012</v>
          </cell>
          <cell r="U283" t="str">
            <v>1701000</v>
          </cell>
          <cell r="V283">
            <v>1</v>
          </cell>
          <cell r="W283" t="str">
            <v>1</v>
          </cell>
          <cell r="X283" t="str">
            <v>650</v>
          </cell>
          <cell r="Y283" t="str">
            <v>Commercial</v>
          </cell>
          <cell r="Z283" t="str">
            <v>Sales - East Europe</v>
          </cell>
          <cell r="AA283" t="str">
            <v>Small</v>
          </cell>
          <cell r="AB283">
            <v>3738.4284176533906</v>
          </cell>
          <cell r="AC283" t="str">
            <v xml:space="preserve">  36536</v>
          </cell>
          <cell r="AD283" t="str">
            <v>270-CUM</v>
          </cell>
          <cell r="AE283">
            <v>3426.79949566</v>
          </cell>
          <cell r="AF283">
            <v>291.75262877</v>
          </cell>
          <cell r="AG283">
            <v>481.79518401999997</v>
          </cell>
          <cell r="AH283">
            <v>34.267994956599999</v>
          </cell>
          <cell r="AI283">
            <v>44.548393443579997</v>
          </cell>
          <cell r="AJ283" t="str">
            <v>USD</v>
          </cell>
          <cell r="AK283">
            <v>34.267994956599999</v>
          </cell>
          <cell r="AL283" t="str">
            <v>C22D5S36536</v>
          </cell>
          <cell r="AM283" t="str">
            <v>C22D5 STANDARD ENCLOSED GENSET</v>
          </cell>
        </row>
        <row r="284">
          <cell r="A284" t="str">
            <v>DEC04</v>
          </cell>
          <cell r="B284" t="str">
            <v>CENT</v>
          </cell>
          <cell r="C284" t="str">
            <v>Eastern Europe</v>
          </cell>
          <cell r="D284" t="str">
            <v>RU</v>
          </cell>
          <cell r="E284" t="str">
            <v>BASE</v>
          </cell>
          <cell r="F284" t="str">
            <v>OOO Cummins</v>
          </cell>
          <cell r="G284" t="str">
            <v>024865</v>
          </cell>
          <cell r="H284" t="str">
            <v>B3.3</v>
          </cell>
          <cell r="I284">
            <v>1</v>
          </cell>
          <cell r="J284">
            <v>4370.2906350914964</v>
          </cell>
          <cell r="K284">
            <v>4243.1153818067796</v>
          </cell>
          <cell r="L284" t="str">
            <v>68019309</v>
          </cell>
          <cell r="M284">
            <v>943.1</v>
          </cell>
          <cell r="N284">
            <v>433</v>
          </cell>
          <cell r="O284" t="str">
            <v>6001</v>
          </cell>
          <cell r="P284" t="str">
            <v>6001</v>
          </cell>
          <cell r="Q284">
            <v>38169</v>
          </cell>
          <cell r="R284">
            <v>0</v>
          </cell>
          <cell r="S284" t="str">
            <v>B3.3G1             Genset</v>
          </cell>
          <cell r="T284" t="str">
            <v>1012</v>
          </cell>
          <cell r="U284" t="str">
            <v>1701000</v>
          </cell>
          <cell r="V284">
            <v>1</v>
          </cell>
          <cell r="W284" t="str">
            <v>1</v>
          </cell>
          <cell r="X284" t="str">
            <v>650</v>
          </cell>
          <cell r="Y284" t="str">
            <v>Commercial</v>
          </cell>
          <cell r="Z284" t="str">
            <v>Sales - East Europe</v>
          </cell>
          <cell r="AA284" t="str">
            <v>Small</v>
          </cell>
          <cell r="AB284">
            <v>4370.2906350914964</v>
          </cell>
          <cell r="AC284" t="str">
            <v xml:space="preserve">  37020</v>
          </cell>
          <cell r="AD284" t="str">
            <v>271-CUM</v>
          </cell>
          <cell r="AE284">
            <v>3358.7294956600003</v>
          </cell>
          <cell r="AF284">
            <v>291.75262877</v>
          </cell>
          <cell r="AG284">
            <v>481.79518401999997</v>
          </cell>
          <cell r="AH284">
            <v>33.587294956599997</v>
          </cell>
          <cell r="AI284">
            <v>43.663483443579999</v>
          </cell>
          <cell r="AJ284" t="str">
            <v>USD</v>
          </cell>
          <cell r="AK284">
            <v>33.587294956599997</v>
          </cell>
          <cell r="AL284" t="str">
            <v>C33D5S37020</v>
          </cell>
          <cell r="AM284" t="str">
            <v>C33D5 STANDARD ENCLOSED GENSET</v>
          </cell>
        </row>
        <row r="285">
          <cell r="A285" t="str">
            <v>DEC04</v>
          </cell>
          <cell r="B285" t="str">
            <v>CENT</v>
          </cell>
          <cell r="C285" t="str">
            <v>Eastern Europe</v>
          </cell>
          <cell r="D285" t="str">
            <v>RU</v>
          </cell>
          <cell r="E285" t="str">
            <v>BASE</v>
          </cell>
          <cell r="F285" t="str">
            <v>OOO Cummins</v>
          </cell>
          <cell r="G285" t="str">
            <v>024859</v>
          </cell>
          <cell r="H285" t="str">
            <v>4B</v>
          </cell>
          <cell r="I285">
            <v>1</v>
          </cell>
          <cell r="J285">
            <v>5931.6469321851446</v>
          </cell>
          <cell r="K285">
            <v>6156.0401988599997</v>
          </cell>
          <cell r="L285" t="str">
            <v>21608077</v>
          </cell>
          <cell r="M285">
            <v>1873.45</v>
          </cell>
          <cell r="N285">
            <v>578.62</v>
          </cell>
          <cell r="O285" t="str">
            <v>6017</v>
          </cell>
          <cell r="P285" t="str">
            <v>6017</v>
          </cell>
          <cell r="Q285">
            <v>38155</v>
          </cell>
          <cell r="R285">
            <v>0</v>
          </cell>
          <cell r="S285" t="str">
            <v>4BT3.9G4           Genset</v>
          </cell>
          <cell r="T285" t="str">
            <v>1012</v>
          </cell>
          <cell r="U285" t="str">
            <v>1701000</v>
          </cell>
          <cell r="V285">
            <v>1</v>
          </cell>
          <cell r="W285" t="str">
            <v>1</v>
          </cell>
          <cell r="X285" t="str">
            <v>650</v>
          </cell>
          <cell r="Y285" t="str">
            <v>Commercial</v>
          </cell>
          <cell r="Z285" t="str">
            <v>Sales - East Europe</v>
          </cell>
          <cell r="AA285" t="str">
            <v>Small</v>
          </cell>
          <cell r="AB285">
            <v>5931.6469321851446</v>
          </cell>
          <cell r="AC285" t="str">
            <v xml:space="preserve">  34043</v>
          </cell>
          <cell r="AD285" t="str">
            <v>273-CUM</v>
          </cell>
          <cell r="AE285">
            <v>5061.71958</v>
          </cell>
          <cell r="AF285">
            <v>331.69277110000002</v>
          </cell>
          <cell r="AG285">
            <v>595.59110162000002</v>
          </cell>
          <cell r="AH285">
            <v>50.617195799999998</v>
          </cell>
          <cell r="AI285">
            <v>65.802354539999996</v>
          </cell>
          <cell r="AJ285" t="str">
            <v>USD</v>
          </cell>
          <cell r="AK285">
            <v>50.617195799999998</v>
          </cell>
          <cell r="AL285" t="str">
            <v>C70D5S34043</v>
          </cell>
          <cell r="AM285" t="str">
            <v>C70D5 STANDARD ENCLOSED GENSET</v>
          </cell>
        </row>
        <row r="286">
          <cell r="A286" t="str">
            <v>DEC04</v>
          </cell>
          <cell r="B286" t="str">
            <v>CENT</v>
          </cell>
          <cell r="C286" t="str">
            <v>Middle East</v>
          </cell>
          <cell r="D286" t="str">
            <v>IR</v>
          </cell>
          <cell r="E286" t="str">
            <v>BASE</v>
          </cell>
          <cell r="F286" t="str">
            <v>Komin Zad Niroo Co Ltd</v>
          </cell>
          <cell r="G286" t="str">
            <v>024881</v>
          </cell>
          <cell r="H286" t="str">
            <v>QSK60</v>
          </cell>
          <cell r="I286">
            <v>1</v>
          </cell>
          <cell r="J286">
            <v>139688.91280947253</v>
          </cell>
          <cell r="K286">
            <v>141619.42255424149</v>
          </cell>
          <cell r="L286" t="str">
            <v>33156267</v>
          </cell>
          <cell r="M286">
            <v>75637.37</v>
          </cell>
          <cell r="N286">
            <v>35973</v>
          </cell>
          <cell r="O286" t="str">
            <v>8053</v>
          </cell>
          <cell r="P286" t="str">
            <v>8053</v>
          </cell>
          <cell r="Q286">
            <v>38166</v>
          </cell>
          <cell r="R286">
            <v>0</v>
          </cell>
          <cell r="S286" t="str">
            <v>QSK60G4            Genset</v>
          </cell>
          <cell r="T286" t="str">
            <v>1013</v>
          </cell>
          <cell r="U286" t="str">
            <v>1701000</v>
          </cell>
          <cell r="V286">
            <v>1</v>
          </cell>
          <cell r="W286" t="str">
            <v>1</v>
          </cell>
          <cell r="X286" t="str">
            <v>650</v>
          </cell>
          <cell r="Y286" t="str">
            <v>Commercial</v>
          </cell>
          <cell r="Z286" t="str">
            <v>Sales - Middle East</v>
          </cell>
          <cell r="AA286" t="str">
            <v>Large</v>
          </cell>
          <cell r="AB286">
            <v>139688.91280947253</v>
          </cell>
          <cell r="AC286" t="str">
            <v xml:space="preserve">  33899</v>
          </cell>
          <cell r="AD286" t="str">
            <v>04/0246KNC</v>
          </cell>
          <cell r="AE286">
            <v>128415.9463255</v>
          </cell>
          <cell r="AF286">
            <v>1005</v>
          </cell>
          <cell r="AG286">
            <v>7960.75</v>
          </cell>
          <cell r="AH286">
            <v>1284.159463255</v>
          </cell>
          <cell r="AI286">
            <v>1669.4073022314999</v>
          </cell>
          <cell r="AJ286" t="str">
            <v>USD</v>
          </cell>
          <cell r="AK286">
            <v>1284.159463255</v>
          </cell>
          <cell r="AL286" t="str">
            <v>DQKDPN33899</v>
          </cell>
          <cell r="AM286" t="str">
            <v>1760DQKD-5-PCC2-OPN-SH-QA-G-CG</v>
          </cell>
        </row>
        <row r="287">
          <cell r="A287" t="str">
            <v>DEC04</v>
          </cell>
          <cell r="B287" t="str">
            <v>CENT</v>
          </cell>
          <cell r="C287" t="str">
            <v>Western Europe</v>
          </cell>
          <cell r="D287" t="str">
            <v>NL</v>
          </cell>
          <cell r="E287" t="str">
            <v>BASE</v>
          </cell>
          <cell r="F287" t="str">
            <v>Cummins Diesel S&amp;S BV</v>
          </cell>
          <cell r="G287" t="str">
            <v>024888</v>
          </cell>
          <cell r="H287" t="str">
            <v>4B</v>
          </cell>
          <cell r="I287">
            <v>1</v>
          </cell>
          <cell r="J287">
            <v>5327.7610333692137</v>
          </cell>
          <cell r="K287">
            <v>4826.0991246579997</v>
          </cell>
          <cell r="L287" t="str">
            <v>21596844</v>
          </cell>
          <cell r="M287">
            <v>2309.17</v>
          </cell>
          <cell r="N287">
            <v>578.62</v>
          </cell>
          <cell r="O287" t="str">
            <v>6015</v>
          </cell>
          <cell r="P287" t="str">
            <v>6015</v>
          </cell>
          <cell r="Q287">
            <v>38062</v>
          </cell>
          <cell r="R287">
            <v>0</v>
          </cell>
          <cell r="S287" t="str">
            <v>4BTA3.9G1          Genset</v>
          </cell>
          <cell r="T287" t="str">
            <v>1011</v>
          </cell>
          <cell r="U287" t="str">
            <v>1701000</v>
          </cell>
          <cell r="V287">
            <v>1</v>
          </cell>
          <cell r="W287" t="str">
            <v>1</v>
          </cell>
          <cell r="X287" t="str">
            <v>650</v>
          </cell>
          <cell r="Y287" t="str">
            <v>Commercial</v>
          </cell>
          <cell r="Z287" t="str">
            <v>Sales - West Europe</v>
          </cell>
          <cell r="AA287" t="str">
            <v>Small</v>
          </cell>
          <cell r="AB287">
            <v>5327.7610333692137</v>
          </cell>
          <cell r="AC287" t="str">
            <v xml:space="preserve">  32142</v>
          </cell>
          <cell r="AD287" t="str">
            <v>PO 4804063</v>
          </cell>
          <cell r="AE287">
            <v>4203.0945060000004</v>
          </cell>
          <cell r="AF287">
            <v>158.58749998000002</v>
          </cell>
          <cell r="AG287">
            <v>325.71499998000002</v>
          </cell>
          <cell r="AH287">
            <v>42.030945060000001</v>
          </cell>
          <cell r="AI287">
            <v>54.640228577999999</v>
          </cell>
          <cell r="AJ287" t="str">
            <v>EUR</v>
          </cell>
          <cell r="AK287">
            <v>42.030945060000001</v>
          </cell>
          <cell r="AL287" t="str">
            <v>C80-O5D</v>
          </cell>
          <cell r="AM287" t="str">
            <v>C80 D5 STD OPEN STOCK SET</v>
          </cell>
        </row>
        <row r="288">
          <cell r="A288" t="str">
            <v>DEC04</v>
          </cell>
          <cell r="B288" t="str">
            <v>CENT</v>
          </cell>
          <cell r="C288" t="str">
            <v>Eastern Europe</v>
          </cell>
          <cell r="D288" t="str">
            <v>RO</v>
          </cell>
          <cell r="E288" t="str">
            <v>BASE</v>
          </cell>
          <cell r="F288" t="str">
            <v>Unitech Electronics</v>
          </cell>
          <cell r="G288" t="str">
            <v>003165</v>
          </cell>
          <cell r="I288">
            <v>0</v>
          </cell>
          <cell r="J288">
            <v>-641.92411194833153</v>
          </cell>
          <cell r="K288">
            <v>0</v>
          </cell>
          <cell r="M288">
            <v>0</v>
          </cell>
          <cell r="N288">
            <v>0</v>
          </cell>
          <cell r="O288" t="str">
            <v>AMIS</v>
          </cell>
          <cell r="P288" t="str">
            <v>AMIS</v>
          </cell>
          <cell r="R288">
            <v>0</v>
          </cell>
          <cell r="S288" t="str">
            <v>misc revenue</v>
          </cell>
          <cell r="T288" t="str">
            <v>1012</v>
          </cell>
          <cell r="U288" t="str">
            <v>1701000</v>
          </cell>
          <cell r="V288">
            <v>1</v>
          </cell>
          <cell r="W288" t="str">
            <v>1</v>
          </cell>
          <cell r="X288" t="str">
            <v>650</v>
          </cell>
          <cell r="Y288" t="str">
            <v>Commercial</v>
          </cell>
          <cell r="Z288" t="str">
            <v>Sales - East Europe</v>
          </cell>
          <cell r="AA288" t="str">
            <v>Small</v>
          </cell>
          <cell r="AB288">
            <v>-641.92411194833153</v>
          </cell>
          <cell r="AC288" t="str">
            <v xml:space="preserve">  23464</v>
          </cell>
          <cell r="AD288" t="str">
            <v>14/10/04/UE</v>
          </cell>
          <cell r="AE288">
            <v>0</v>
          </cell>
          <cell r="AF288">
            <v>0</v>
          </cell>
          <cell r="AG288">
            <v>0</v>
          </cell>
          <cell r="AH288">
            <v>0</v>
          </cell>
          <cell r="AI288">
            <v>0</v>
          </cell>
          <cell r="AJ288" t="str">
            <v>EUR</v>
          </cell>
          <cell r="AK288">
            <v>0</v>
          </cell>
          <cell r="AL288" t="str">
            <v>CO36996</v>
          </cell>
        </row>
        <row r="289">
          <cell r="A289" t="str">
            <v>DEC04</v>
          </cell>
          <cell r="B289" t="str">
            <v>CENT</v>
          </cell>
          <cell r="C289" t="str">
            <v>Middle East</v>
          </cell>
          <cell r="D289" t="str">
            <v>SA</v>
          </cell>
          <cell r="E289" t="str">
            <v>BASE</v>
          </cell>
          <cell r="F289" t="str">
            <v>General Contracting Company</v>
          </cell>
          <cell r="G289" t="str">
            <v>024890</v>
          </cell>
          <cell r="H289" t="str">
            <v>4B</v>
          </cell>
          <cell r="I289">
            <v>1</v>
          </cell>
          <cell r="J289">
            <v>4019.9138858988158</v>
          </cell>
          <cell r="K289">
            <v>4283.3590287030001</v>
          </cell>
          <cell r="L289" t="str">
            <v>21625500</v>
          </cell>
          <cell r="M289">
            <v>1873.45</v>
          </cell>
          <cell r="N289">
            <v>578.62</v>
          </cell>
          <cell r="O289" t="str">
            <v>6017</v>
          </cell>
          <cell r="P289" t="str">
            <v>6017</v>
          </cell>
          <cell r="Q289">
            <v>38309</v>
          </cell>
          <cell r="R289">
            <v>0</v>
          </cell>
          <cell r="S289" t="str">
            <v>4BT3.9G4           Genset</v>
          </cell>
          <cell r="T289" t="str">
            <v>1013</v>
          </cell>
          <cell r="U289" t="str">
            <v>1701000</v>
          </cell>
          <cell r="V289">
            <v>1</v>
          </cell>
          <cell r="W289" t="str">
            <v>1</v>
          </cell>
          <cell r="X289" t="str">
            <v>650</v>
          </cell>
          <cell r="Y289" t="str">
            <v>Commercial</v>
          </cell>
          <cell r="Z289" t="str">
            <v>Sales - Middle East</v>
          </cell>
          <cell r="AA289" t="str">
            <v>Small</v>
          </cell>
          <cell r="AB289">
            <v>4019.9138858988158</v>
          </cell>
          <cell r="AC289" t="str">
            <v xml:space="preserve">  40144</v>
          </cell>
          <cell r="AD289" t="str">
            <v>E0936PSJ</v>
          </cell>
          <cell r="AE289">
            <v>3713.4138710000002</v>
          </cell>
          <cell r="AF289">
            <v>147.10749998</v>
          </cell>
          <cell r="AG289">
            <v>300.29499998</v>
          </cell>
          <cell r="AH289">
            <v>37.134138710000002</v>
          </cell>
          <cell r="AI289">
            <v>48.274380323000003</v>
          </cell>
          <cell r="AJ289" t="str">
            <v>USD</v>
          </cell>
          <cell r="AK289">
            <v>37.134138710000002</v>
          </cell>
          <cell r="AL289" t="str">
            <v>C60D6O40144</v>
          </cell>
          <cell r="AM289" t="str">
            <v>C60 D6 STD 60HZ OPEN SET</v>
          </cell>
        </row>
        <row r="290">
          <cell r="A290" t="str">
            <v>DEC04</v>
          </cell>
          <cell r="B290" t="str">
            <v>CENT</v>
          </cell>
          <cell r="C290" t="str">
            <v>Middle East</v>
          </cell>
          <cell r="D290" t="str">
            <v>IR</v>
          </cell>
          <cell r="E290" t="str">
            <v>BASE</v>
          </cell>
          <cell r="F290" t="str">
            <v>Komin Zad Niroo Co Ltd</v>
          </cell>
          <cell r="G290" t="str">
            <v>024881</v>
          </cell>
          <cell r="H290" t="str">
            <v>QSK60</v>
          </cell>
          <cell r="I290">
            <v>1</v>
          </cell>
          <cell r="J290">
            <v>139688.91280947253</v>
          </cell>
          <cell r="K290">
            <v>141619.42255424149</v>
          </cell>
          <cell r="L290" t="str">
            <v>33157887</v>
          </cell>
          <cell r="M290">
            <v>75637.37</v>
          </cell>
          <cell r="N290">
            <v>35973</v>
          </cell>
          <cell r="O290" t="str">
            <v>8053</v>
          </cell>
          <cell r="P290" t="str">
            <v>8053</v>
          </cell>
          <cell r="Q290">
            <v>38306</v>
          </cell>
          <cell r="R290">
            <v>0</v>
          </cell>
          <cell r="S290" t="str">
            <v>QSK60G4            Genset</v>
          </cell>
          <cell r="T290" t="str">
            <v>1013</v>
          </cell>
          <cell r="U290" t="str">
            <v>1701000</v>
          </cell>
          <cell r="V290">
            <v>1</v>
          </cell>
          <cell r="W290" t="str">
            <v>1</v>
          </cell>
          <cell r="X290" t="str">
            <v>650</v>
          </cell>
          <cell r="Y290" t="str">
            <v>Commercial</v>
          </cell>
          <cell r="Z290" t="str">
            <v>Sales - Middle East</v>
          </cell>
          <cell r="AA290" t="str">
            <v>Large</v>
          </cell>
          <cell r="AB290">
            <v>139688.91280947253</v>
          </cell>
          <cell r="AC290" t="str">
            <v xml:space="preserve">  33899</v>
          </cell>
          <cell r="AD290" t="str">
            <v>04/0246KNC</v>
          </cell>
          <cell r="AE290">
            <v>128415.9463255</v>
          </cell>
          <cell r="AF290">
            <v>1005</v>
          </cell>
          <cell r="AG290">
            <v>7960.75</v>
          </cell>
          <cell r="AH290">
            <v>1284.159463255</v>
          </cell>
          <cell r="AI290">
            <v>1669.4073022314999</v>
          </cell>
          <cell r="AJ290" t="str">
            <v>USD</v>
          </cell>
          <cell r="AK290">
            <v>1284.159463255</v>
          </cell>
          <cell r="AL290" t="str">
            <v>DQKDPN33899</v>
          </cell>
          <cell r="AM290" t="str">
            <v>1760DQKD-5-PCC2-OPN-SH-QA-G-CG</v>
          </cell>
        </row>
        <row r="291">
          <cell r="A291" t="str">
            <v>DEC04</v>
          </cell>
          <cell r="B291" t="str">
            <v>CENT</v>
          </cell>
          <cell r="C291" t="str">
            <v>Middle East</v>
          </cell>
          <cell r="D291" t="str">
            <v>OM</v>
          </cell>
          <cell r="E291" t="str">
            <v>BASE</v>
          </cell>
          <cell r="F291" t="str">
            <v>Universal Engineering Services LLC</v>
          </cell>
          <cell r="G291" t="str">
            <v>024880</v>
          </cell>
          <cell r="H291" t="str">
            <v>4ISB</v>
          </cell>
          <cell r="I291">
            <v>1</v>
          </cell>
          <cell r="J291">
            <v>5681.9160387513448</v>
          </cell>
          <cell r="K291">
            <v>5803.066649978</v>
          </cell>
          <cell r="L291" t="str">
            <v>21618450</v>
          </cell>
          <cell r="M291">
            <v>2469.5300000000002</v>
          </cell>
          <cell r="N291">
            <v>848.97</v>
          </cell>
          <cell r="O291" t="str">
            <v>6041</v>
          </cell>
          <cell r="P291" t="str">
            <v>6041</v>
          </cell>
          <cell r="Q291">
            <v>38251</v>
          </cell>
          <cell r="R291">
            <v>0</v>
          </cell>
          <cell r="S291" t="str">
            <v>4-ISBeG1           Genset</v>
          </cell>
          <cell r="T291" t="str">
            <v>1013</v>
          </cell>
          <cell r="U291" t="str">
            <v>1701000</v>
          </cell>
          <cell r="V291">
            <v>1</v>
          </cell>
          <cell r="W291" t="str">
            <v>1</v>
          </cell>
          <cell r="X291" t="str">
            <v>650</v>
          </cell>
          <cell r="Y291" t="str">
            <v>Commercial</v>
          </cell>
          <cell r="Z291" t="str">
            <v>Sales - Middle East</v>
          </cell>
          <cell r="AA291" t="str">
            <v>Small</v>
          </cell>
          <cell r="AB291">
            <v>5681.9160387513448</v>
          </cell>
          <cell r="AC291" t="str">
            <v xml:space="preserve">  34087</v>
          </cell>
          <cell r="AD291" t="str">
            <v>0217P00322/UE17702</v>
          </cell>
          <cell r="AE291">
            <v>5049.4425460000002</v>
          </cell>
          <cell r="AF291">
            <v>190.66749998</v>
          </cell>
          <cell r="AG291">
            <v>396.32499998000003</v>
          </cell>
          <cell r="AH291">
            <v>50.494425460000002</v>
          </cell>
          <cell r="AI291">
            <v>65.642753098</v>
          </cell>
          <cell r="AJ291" t="str">
            <v>USD</v>
          </cell>
          <cell r="AK291">
            <v>50.494425460000002</v>
          </cell>
          <cell r="AL291" t="str">
            <v>C110O5D</v>
          </cell>
          <cell r="AM291" t="str">
            <v>C110 D5 STD OPEN STOCK SET</v>
          </cell>
        </row>
        <row r="292">
          <cell r="A292" t="str">
            <v>DEC04</v>
          </cell>
          <cell r="B292" t="str">
            <v>CENT</v>
          </cell>
          <cell r="C292" t="str">
            <v>Middle East</v>
          </cell>
          <cell r="D292" t="str">
            <v>OM</v>
          </cell>
          <cell r="E292" t="str">
            <v>BASE</v>
          </cell>
          <cell r="F292" t="str">
            <v>Universal Engineering Services LLC</v>
          </cell>
          <cell r="G292" t="str">
            <v>024879</v>
          </cell>
          <cell r="H292" t="str">
            <v>4ISB</v>
          </cell>
          <cell r="I292">
            <v>1</v>
          </cell>
          <cell r="J292">
            <v>5681.9160387513448</v>
          </cell>
          <cell r="K292">
            <v>5803.066649978</v>
          </cell>
          <cell r="L292" t="str">
            <v>21612776</v>
          </cell>
          <cell r="M292">
            <v>2469.5300000000002</v>
          </cell>
          <cell r="N292">
            <v>848.97</v>
          </cell>
          <cell r="O292" t="str">
            <v>6041</v>
          </cell>
          <cell r="P292" t="str">
            <v>6041</v>
          </cell>
          <cell r="Q292">
            <v>38198</v>
          </cell>
          <cell r="R292">
            <v>0</v>
          </cell>
          <cell r="S292" t="str">
            <v>4-ISBeG1           Genset</v>
          </cell>
          <cell r="T292" t="str">
            <v>1013</v>
          </cell>
          <cell r="U292" t="str">
            <v>1701000</v>
          </cell>
          <cell r="V292">
            <v>1</v>
          </cell>
          <cell r="W292" t="str">
            <v>1</v>
          </cell>
          <cell r="X292" t="str">
            <v>650</v>
          </cell>
          <cell r="Y292" t="str">
            <v>Commercial</v>
          </cell>
          <cell r="Z292" t="str">
            <v>Sales - Middle East</v>
          </cell>
          <cell r="AA292" t="str">
            <v>Small</v>
          </cell>
          <cell r="AB292">
            <v>5681.9160387513448</v>
          </cell>
          <cell r="AC292" t="str">
            <v xml:space="preserve">  34079</v>
          </cell>
          <cell r="AD292" t="str">
            <v>0217P00324/UE17702</v>
          </cell>
          <cell r="AE292">
            <v>5049.4425460000002</v>
          </cell>
          <cell r="AF292">
            <v>190.66749998</v>
          </cell>
          <cell r="AG292">
            <v>396.32499998000003</v>
          </cell>
          <cell r="AH292">
            <v>50.494425460000002</v>
          </cell>
          <cell r="AI292">
            <v>65.642753098</v>
          </cell>
          <cell r="AJ292" t="str">
            <v>USD</v>
          </cell>
          <cell r="AK292">
            <v>50.494425460000002</v>
          </cell>
          <cell r="AL292" t="str">
            <v>C110O5D</v>
          </cell>
          <cell r="AM292" t="str">
            <v>C110 D5 STD OPEN STOCK SET</v>
          </cell>
        </row>
        <row r="293">
          <cell r="A293" t="str">
            <v>DEC04</v>
          </cell>
          <cell r="B293" t="str">
            <v>CENT</v>
          </cell>
          <cell r="C293" t="str">
            <v>Middle East</v>
          </cell>
          <cell r="D293" t="str">
            <v>OM</v>
          </cell>
          <cell r="E293" t="str">
            <v>BASE</v>
          </cell>
          <cell r="F293" t="str">
            <v>Universal Engineering Services LLC</v>
          </cell>
          <cell r="G293" t="str">
            <v>024878</v>
          </cell>
          <cell r="H293" t="str">
            <v>4ISB</v>
          </cell>
          <cell r="I293">
            <v>1</v>
          </cell>
          <cell r="J293">
            <v>5681.9160387513448</v>
          </cell>
          <cell r="K293">
            <v>5803.066649978</v>
          </cell>
          <cell r="L293" t="str">
            <v>21603970</v>
          </cell>
          <cell r="M293">
            <v>2469.5300000000002</v>
          </cell>
          <cell r="N293">
            <v>848.97</v>
          </cell>
          <cell r="O293" t="str">
            <v>6041</v>
          </cell>
          <cell r="P293" t="str">
            <v>6041</v>
          </cell>
          <cell r="Q293">
            <v>38118</v>
          </cell>
          <cell r="R293">
            <v>0</v>
          </cell>
          <cell r="S293" t="str">
            <v>4-ISBeG1           Genset</v>
          </cell>
          <cell r="T293" t="str">
            <v>1013</v>
          </cell>
          <cell r="U293" t="str">
            <v>1701000</v>
          </cell>
          <cell r="V293">
            <v>1</v>
          </cell>
          <cell r="W293" t="str">
            <v>1</v>
          </cell>
          <cell r="X293" t="str">
            <v>650</v>
          </cell>
          <cell r="Y293" t="str">
            <v>Commercial</v>
          </cell>
          <cell r="Z293" t="str">
            <v>Sales - Middle East</v>
          </cell>
          <cell r="AA293" t="str">
            <v>Small</v>
          </cell>
          <cell r="AB293">
            <v>5681.9160387513448</v>
          </cell>
          <cell r="AC293" t="str">
            <v xml:space="preserve">  32172</v>
          </cell>
          <cell r="AD293" t="str">
            <v>0217P00325/UE17702</v>
          </cell>
          <cell r="AE293">
            <v>5049.4425460000002</v>
          </cell>
          <cell r="AF293">
            <v>190.66749998</v>
          </cell>
          <cell r="AG293">
            <v>396.32499998000003</v>
          </cell>
          <cell r="AH293">
            <v>50.494425460000002</v>
          </cell>
          <cell r="AI293">
            <v>65.642753098</v>
          </cell>
          <cell r="AJ293" t="str">
            <v>USD</v>
          </cell>
          <cell r="AK293">
            <v>50.494425460000002</v>
          </cell>
          <cell r="AL293" t="str">
            <v>C110O5D</v>
          </cell>
          <cell r="AM293" t="str">
            <v>C110 D5 STD OPEN STOCK SET</v>
          </cell>
        </row>
        <row r="294">
          <cell r="A294" t="str">
            <v>DEC04</v>
          </cell>
          <cell r="B294" t="str">
            <v>CENT</v>
          </cell>
          <cell r="C294" t="str">
            <v>Middle East</v>
          </cell>
          <cell r="D294" t="str">
            <v>OM</v>
          </cell>
          <cell r="E294" t="str">
            <v>BASE</v>
          </cell>
          <cell r="F294" t="str">
            <v>Universal Engineering Services LLC</v>
          </cell>
          <cell r="G294" t="str">
            <v>024877</v>
          </cell>
          <cell r="H294" t="str">
            <v>4B</v>
          </cell>
          <cell r="I294">
            <v>1</v>
          </cell>
          <cell r="J294">
            <v>4520.4520990312158</v>
          </cell>
          <cell r="K294">
            <v>4826.0991246579997</v>
          </cell>
          <cell r="L294" t="str">
            <v>21592494</v>
          </cell>
          <cell r="M294">
            <v>2309.17</v>
          </cell>
          <cell r="N294">
            <v>578.62</v>
          </cell>
          <cell r="O294" t="str">
            <v>6015</v>
          </cell>
          <cell r="P294" t="str">
            <v>6015</v>
          </cell>
          <cell r="Q294">
            <v>38033</v>
          </cell>
          <cell r="R294">
            <v>0</v>
          </cell>
          <cell r="S294" t="str">
            <v>4BTA3.9G1          Genset</v>
          </cell>
          <cell r="T294" t="str">
            <v>1013</v>
          </cell>
          <cell r="U294" t="str">
            <v>1701000</v>
          </cell>
          <cell r="V294">
            <v>1</v>
          </cell>
          <cell r="W294" t="str">
            <v>1</v>
          </cell>
          <cell r="X294" t="str">
            <v>650</v>
          </cell>
          <cell r="Y294" t="str">
            <v>Commercial</v>
          </cell>
          <cell r="Z294" t="str">
            <v>Sales - Middle East</v>
          </cell>
          <cell r="AA294" t="str">
            <v>Small</v>
          </cell>
          <cell r="AB294">
            <v>4520.4520990312158</v>
          </cell>
          <cell r="AC294" t="str">
            <v xml:space="preserve">  30901</v>
          </cell>
          <cell r="AD294" t="str">
            <v>0217P00323/UE17722</v>
          </cell>
          <cell r="AE294">
            <v>4203.0945060000004</v>
          </cell>
          <cell r="AF294">
            <v>158.58749998000002</v>
          </cell>
          <cell r="AG294">
            <v>325.71499998000002</v>
          </cell>
          <cell r="AH294">
            <v>42.030945060000001</v>
          </cell>
          <cell r="AI294">
            <v>54.640228577999999</v>
          </cell>
          <cell r="AJ294" t="str">
            <v>USD</v>
          </cell>
          <cell r="AK294">
            <v>42.030945060000001</v>
          </cell>
          <cell r="AL294" t="str">
            <v>C80-O5D</v>
          </cell>
          <cell r="AM294" t="str">
            <v>C80 D5 STD OPEN STOCK SET</v>
          </cell>
        </row>
        <row r="295">
          <cell r="A295" t="str">
            <v>DEC04</v>
          </cell>
          <cell r="B295" t="str">
            <v>CENT</v>
          </cell>
          <cell r="C295" t="str">
            <v>Western Europe</v>
          </cell>
          <cell r="D295" t="str">
            <v>FR</v>
          </cell>
          <cell r="E295" t="str">
            <v>BASE</v>
          </cell>
          <cell r="F295" t="str">
            <v>Cummins Diesel SA</v>
          </cell>
          <cell r="G295" t="str">
            <v>024876</v>
          </cell>
          <cell r="H295" t="str">
            <v>QSX15</v>
          </cell>
          <cell r="I295">
            <v>1</v>
          </cell>
          <cell r="J295">
            <v>24176.353606027988</v>
          </cell>
          <cell r="K295">
            <v>23616.659168293001</v>
          </cell>
          <cell r="L295" t="str">
            <v>79050756</v>
          </cell>
          <cell r="M295">
            <v>11937.91</v>
          </cell>
          <cell r="N295">
            <v>3226</v>
          </cell>
          <cell r="O295" t="str">
            <v>7023</v>
          </cell>
          <cell r="P295" t="str">
            <v>7023</v>
          </cell>
          <cell r="Q295">
            <v>38171</v>
          </cell>
          <cell r="R295">
            <v>0</v>
          </cell>
          <cell r="S295" t="str">
            <v>QSX15G8            Genset</v>
          </cell>
          <cell r="T295" t="str">
            <v>1011</v>
          </cell>
          <cell r="U295" t="str">
            <v>1701000</v>
          </cell>
          <cell r="V295">
            <v>1</v>
          </cell>
          <cell r="W295" t="str">
            <v>1</v>
          </cell>
          <cell r="X295" t="str">
            <v>650</v>
          </cell>
          <cell r="Y295" t="str">
            <v>Commercial</v>
          </cell>
          <cell r="Z295" t="str">
            <v>Sales - West Europe</v>
          </cell>
          <cell r="AA295" t="str">
            <v>Small</v>
          </cell>
          <cell r="AB295">
            <v>24176.353606027988</v>
          </cell>
          <cell r="AC295" t="str">
            <v xml:space="preserve">  32029</v>
          </cell>
          <cell r="AD295" t="str">
            <v>2021683</v>
          </cell>
          <cell r="AE295">
            <v>19671.180220999999</v>
          </cell>
          <cell r="AF295">
            <v>623.04999999999995</v>
          </cell>
          <cell r="AG295">
            <v>2673.28</v>
          </cell>
          <cell r="AH295">
            <v>196.71180221</v>
          </cell>
          <cell r="AI295">
            <v>255.72534287299999</v>
          </cell>
          <cell r="AJ295" t="str">
            <v>EUR</v>
          </cell>
          <cell r="AK295">
            <v>196.71180221</v>
          </cell>
          <cell r="AL295" t="str">
            <v>DFEJ32031</v>
          </cell>
          <cell r="AM295" t="str">
            <v>364DFEJ STD GENSET FAMILY</v>
          </cell>
        </row>
        <row r="296">
          <cell r="A296" t="str">
            <v>DEC04</v>
          </cell>
          <cell r="B296" t="str">
            <v>CENT</v>
          </cell>
          <cell r="C296" t="str">
            <v>Middle East</v>
          </cell>
          <cell r="D296" t="str">
            <v>EG</v>
          </cell>
          <cell r="E296" t="str">
            <v>BASE</v>
          </cell>
          <cell r="F296" t="str">
            <v>Egyptian International Investment</v>
          </cell>
          <cell r="G296" t="str">
            <v>024695</v>
          </cell>
          <cell r="H296" t="str">
            <v>QSX15</v>
          </cell>
          <cell r="I296">
            <v>1</v>
          </cell>
          <cell r="J296">
            <v>18083.961248654465</v>
          </cell>
          <cell r="K296">
            <v>25221.286627418001</v>
          </cell>
          <cell r="L296" t="str">
            <v>79039597</v>
          </cell>
          <cell r="M296">
            <v>12748.53</v>
          </cell>
          <cell r="N296">
            <v>3842</v>
          </cell>
          <cell r="O296" t="str">
            <v>7024</v>
          </cell>
          <cell r="P296" t="str">
            <v>7024</v>
          </cell>
          <cell r="Q296">
            <v>38105</v>
          </cell>
          <cell r="R296">
            <v>0</v>
          </cell>
          <cell r="S296" t="str">
            <v>QSX15G9            Genset</v>
          </cell>
          <cell r="T296" t="str">
            <v>1013</v>
          </cell>
          <cell r="U296" t="str">
            <v>1701000</v>
          </cell>
          <cell r="V296">
            <v>1</v>
          </cell>
          <cell r="W296" t="str">
            <v>1</v>
          </cell>
          <cell r="X296" t="str">
            <v>650</v>
          </cell>
          <cell r="Y296" t="str">
            <v>Commercial</v>
          </cell>
          <cell r="Z296" t="str">
            <v>Sales - Middle East</v>
          </cell>
          <cell r="AA296" t="str">
            <v>Medium</v>
          </cell>
          <cell r="AB296">
            <v>18083.961248654465</v>
          </cell>
          <cell r="AC296" t="str">
            <v xml:space="preserve">  32007</v>
          </cell>
          <cell r="AD296" t="str">
            <v>CM26/112004</v>
          </cell>
          <cell r="AE296">
            <v>21540.190345999999</v>
          </cell>
          <cell r="AF296">
            <v>745.47</v>
          </cell>
          <cell r="AG296">
            <v>2224.8000000000002</v>
          </cell>
          <cell r="AH296">
            <v>215.40190346</v>
          </cell>
          <cell r="AI296">
            <v>280.02247449800001</v>
          </cell>
          <cell r="AJ296" t="str">
            <v>USD</v>
          </cell>
          <cell r="AK296">
            <v>215.40190346</v>
          </cell>
          <cell r="AL296" t="str">
            <v>DFEJ6-D</v>
          </cell>
          <cell r="AM296" t="str">
            <v>DFEJ STD 60HZ OPEN STOCK SET</v>
          </cell>
        </row>
        <row r="297">
          <cell r="A297" t="str">
            <v>DEC04</v>
          </cell>
          <cell r="B297" t="str">
            <v>CENT</v>
          </cell>
          <cell r="C297" t="str">
            <v>Africa</v>
          </cell>
          <cell r="D297" t="str">
            <v>SN</v>
          </cell>
          <cell r="E297" t="str">
            <v>BASE</v>
          </cell>
          <cell r="F297" t="str">
            <v>Matforce S.A.</v>
          </cell>
          <cell r="G297" t="str">
            <v>024707</v>
          </cell>
          <cell r="H297" t="str">
            <v>4B</v>
          </cell>
          <cell r="I297">
            <v>1</v>
          </cell>
          <cell r="J297">
            <v>6198.9935414424108</v>
          </cell>
          <cell r="K297">
            <v>5686.5856508970001</v>
          </cell>
          <cell r="L297" t="str">
            <v>21607369</v>
          </cell>
          <cell r="M297">
            <v>1873.45</v>
          </cell>
          <cell r="N297">
            <v>578.62</v>
          </cell>
          <cell r="O297" t="str">
            <v>6017</v>
          </cell>
          <cell r="P297" t="str">
            <v>6017</v>
          </cell>
          <cell r="Q297">
            <v>38148</v>
          </cell>
          <cell r="R297">
            <v>0</v>
          </cell>
          <cell r="S297" t="str">
            <v>4BT3.9G4           Genset</v>
          </cell>
          <cell r="T297" t="str">
            <v>1014</v>
          </cell>
          <cell r="U297" t="str">
            <v>1701000</v>
          </cell>
          <cell r="V297">
            <v>1</v>
          </cell>
          <cell r="W297" t="str">
            <v>1</v>
          </cell>
          <cell r="X297" t="str">
            <v>650</v>
          </cell>
          <cell r="Y297" t="str">
            <v>Commercial</v>
          </cell>
          <cell r="Z297" t="str">
            <v>Sales - Africa</v>
          </cell>
          <cell r="AA297" t="str">
            <v>Small</v>
          </cell>
          <cell r="AB297">
            <v>6198.9935414424108</v>
          </cell>
          <cell r="AC297" t="str">
            <v xml:space="preserve">  32341</v>
          </cell>
          <cell r="AD297" t="str">
            <v>637/1</v>
          </cell>
          <cell r="AE297">
            <v>4613.7093689999992</v>
          </cell>
          <cell r="AF297">
            <v>329.55277109999997</v>
          </cell>
          <cell r="AG297">
            <v>591.07110162000004</v>
          </cell>
          <cell r="AH297">
            <v>46.13709369</v>
          </cell>
          <cell r="AI297">
            <v>59.978221797000003</v>
          </cell>
          <cell r="AJ297" t="str">
            <v>EUR</v>
          </cell>
          <cell r="AK297">
            <v>46.13709369</v>
          </cell>
          <cell r="AL297" t="str">
            <v>C70-S5D</v>
          </cell>
          <cell r="AM297" t="str">
            <v>C70 D5 STD ENC STOCK SET</v>
          </cell>
        </row>
        <row r="298">
          <cell r="A298" t="str">
            <v>DEC04</v>
          </cell>
          <cell r="B298" t="str">
            <v>CENT</v>
          </cell>
          <cell r="C298" t="str">
            <v>Eastern Europe</v>
          </cell>
          <cell r="D298" t="str">
            <v>PL</v>
          </cell>
          <cell r="E298" t="str">
            <v>BASE</v>
          </cell>
          <cell r="F298" t="str">
            <v>Cummins Engine Co Ltd Sp</v>
          </cell>
          <cell r="G298" t="str">
            <v>024706</v>
          </cell>
          <cell r="H298" t="str">
            <v>V28</v>
          </cell>
          <cell r="I298">
            <v>1</v>
          </cell>
          <cell r="J298">
            <v>36184.028525296017</v>
          </cell>
          <cell r="K298">
            <v>34891.169585304997</v>
          </cell>
          <cell r="L298" t="str">
            <v>25295950</v>
          </cell>
          <cell r="M298">
            <v>21087.53</v>
          </cell>
          <cell r="N298">
            <v>4955.3599999999997</v>
          </cell>
          <cell r="O298" t="str">
            <v>8002</v>
          </cell>
          <cell r="P298" t="str">
            <v>8002</v>
          </cell>
          <cell r="Q298">
            <v>38216</v>
          </cell>
          <cell r="R298">
            <v>0</v>
          </cell>
          <cell r="S298" t="str">
            <v>VTA28G6 Adv        Genset</v>
          </cell>
          <cell r="T298" t="str">
            <v>1012</v>
          </cell>
          <cell r="U298" t="str">
            <v>1701000</v>
          </cell>
          <cell r="V298">
            <v>1</v>
          </cell>
          <cell r="W298" t="str">
            <v>1</v>
          </cell>
          <cell r="X298" t="str">
            <v>650</v>
          </cell>
          <cell r="Y298" t="str">
            <v>Commercial</v>
          </cell>
          <cell r="Z298" t="str">
            <v>Sales - East Europe</v>
          </cell>
          <cell r="AA298" t="str">
            <v>Large</v>
          </cell>
          <cell r="AB298">
            <v>36184.028525296017</v>
          </cell>
          <cell r="AC298" t="str">
            <v xml:space="preserve">  35466</v>
          </cell>
          <cell r="AD298" t="str">
            <v>1-2004-DFGD</v>
          </cell>
          <cell r="AE298">
            <v>29229.757584999999</v>
          </cell>
          <cell r="AF298">
            <v>640.34</v>
          </cell>
          <cell r="AG298">
            <v>4056.49</v>
          </cell>
          <cell r="AH298">
            <v>292.29757584999999</v>
          </cell>
          <cell r="AI298">
            <v>379.98684860499998</v>
          </cell>
          <cell r="AJ298" t="str">
            <v>EUR</v>
          </cell>
          <cell r="AK298">
            <v>292.29757584999999</v>
          </cell>
          <cell r="AL298" t="str">
            <v>DFGD--E</v>
          </cell>
          <cell r="AM298" t="str">
            <v>660DFGD STD OPEN STOCK SET</v>
          </cell>
        </row>
        <row r="299">
          <cell r="A299" t="str">
            <v>DEC04</v>
          </cell>
          <cell r="B299" t="str">
            <v>CENT</v>
          </cell>
          <cell r="C299" t="str">
            <v>Eastern Europe</v>
          </cell>
          <cell r="D299" t="str">
            <v>RO</v>
          </cell>
          <cell r="E299" t="str">
            <v>BASE</v>
          </cell>
          <cell r="F299" t="str">
            <v>Unitech Electronics</v>
          </cell>
          <cell r="G299" t="str">
            <v>024702</v>
          </cell>
          <cell r="H299" t="str">
            <v>B3.3</v>
          </cell>
          <cell r="I299">
            <v>1</v>
          </cell>
          <cell r="J299">
            <v>4814.7793326157152</v>
          </cell>
          <cell r="K299">
            <v>5003.07018608</v>
          </cell>
          <cell r="L299" t="str">
            <v>68024857</v>
          </cell>
          <cell r="M299">
            <v>1576</v>
          </cell>
          <cell r="N299">
            <v>574</v>
          </cell>
          <cell r="O299" t="str">
            <v>6001</v>
          </cell>
          <cell r="P299" t="str">
            <v>6001</v>
          </cell>
          <cell r="Q299">
            <v>38278</v>
          </cell>
          <cell r="R299">
            <v>0</v>
          </cell>
          <cell r="S299" t="str">
            <v>B3.3G1             Genset</v>
          </cell>
          <cell r="T299" t="str">
            <v>1011</v>
          </cell>
          <cell r="U299" t="str">
            <v>1701000</v>
          </cell>
          <cell r="V299">
            <v>1</v>
          </cell>
          <cell r="W299" t="str">
            <v>1</v>
          </cell>
          <cell r="X299" t="str">
            <v>650</v>
          </cell>
          <cell r="Y299" t="str">
            <v>Commercial</v>
          </cell>
          <cell r="Z299" t="str">
            <v>Sales - West Europe</v>
          </cell>
          <cell r="AA299" t="str">
            <v>Small</v>
          </cell>
          <cell r="AB299">
            <v>4814.7793326157152</v>
          </cell>
          <cell r="AC299" t="str">
            <v xml:space="preserve">  37002</v>
          </cell>
          <cell r="AD299" t="str">
            <v>08/08/04/UE</v>
          </cell>
          <cell r="AE299">
            <v>4042.4977600000002</v>
          </cell>
          <cell r="AF299">
            <v>313.74</v>
          </cell>
          <cell r="AG299">
            <v>513.42999999999995</v>
          </cell>
          <cell r="AH299">
            <v>40.424977599999998</v>
          </cell>
          <cell r="AI299">
            <v>52.552470880000001</v>
          </cell>
          <cell r="AJ299" t="str">
            <v>EUR</v>
          </cell>
          <cell r="AK299">
            <v>40.424977599999998</v>
          </cell>
          <cell r="AL299" t="str">
            <v>C33D5S37001</v>
          </cell>
          <cell r="AM299" t="str">
            <v>C33D5(S) STANDARD GENSET FAMIL</v>
          </cell>
        </row>
        <row r="300">
          <cell r="A300" t="str">
            <v>DEC04</v>
          </cell>
          <cell r="B300" t="str">
            <v>CENT</v>
          </cell>
          <cell r="C300" t="str">
            <v>Eastern Europe</v>
          </cell>
          <cell r="D300" t="str">
            <v>RO</v>
          </cell>
          <cell r="E300" t="str">
            <v>BASE</v>
          </cell>
          <cell r="F300" t="str">
            <v>Unitech Electronics</v>
          </cell>
          <cell r="G300" t="str">
            <v>024701</v>
          </cell>
          <cell r="H300" t="str">
            <v>B3.3</v>
          </cell>
          <cell r="I300">
            <v>1</v>
          </cell>
          <cell r="J300">
            <v>3278.6221743810547</v>
          </cell>
          <cell r="K300">
            <v>3573.3992073200002</v>
          </cell>
          <cell r="L300" t="str">
            <v>68019910</v>
          </cell>
          <cell r="M300">
            <v>1576</v>
          </cell>
          <cell r="N300">
            <v>574</v>
          </cell>
          <cell r="O300" t="str">
            <v>6001</v>
          </cell>
          <cell r="P300" t="str">
            <v>6001</v>
          </cell>
          <cell r="Q300">
            <v>38184</v>
          </cell>
          <cell r="R300">
            <v>0</v>
          </cell>
          <cell r="S300" t="str">
            <v>B3.3G1             Genset</v>
          </cell>
          <cell r="T300" t="str">
            <v>1011</v>
          </cell>
          <cell r="U300" t="str">
            <v>1701000</v>
          </cell>
          <cell r="V300">
            <v>1</v>
          </cell>
          <cell r="W300" t="str">
            <v>1</v>
          </cell>
          <cell r="X300" t="str">
            <v>650</v>
          </cell>
          <cell r="Y300" t="str">
            <v>Commercial</v>
          </cell>
          <cell r="Z300" t="str">
            <v>Sales - West Europe</v>
          </cell>
          <cell r="AA300" t="str">
            <v>Small</v>
          </cell>
          <cell r="AB300">
            <v>3278.6221743810547</v>
          </cell>
          <cell r="AC300" t="str">
            <v xml:space="preserve">  36510</v>
          </cell>
          <cell r="AD300" t="str">
            <v>15/11/04/UE</v>
          </cell>
          <cell r="AE300">
            <v>3098.7020400000001</v>
          </cell>
          <cell r="AF300">
            <v>131.12</v>
          </cell>
          <cell r="AG300">
            <v>241.32</v>
          </cell>
          <cell r="AH300">
            <v>30.987020399999999</v>
          </cell>
          <cell r="AI300">
            <v>40.283126520000003</v>
          </cell>
          <cell r="AJ300" t="str">
            <v>EUR</v>
          </cell>
          <cell r="AK300">
            <v>30.987020399999999</v>
          </cell>
          <cell r="AL300" t="str">
            <v>C33-O5D</v>
          </cell>
          <cell r="AM300" t="str">
            <v>C33 D5 STD OPEN STOCK SET</v>
          </cell>
        </row>
        <row r="301">
          <cell r="A301" t="str">
            <v>DEC04</v>
          </cell>
          <cell r="B301" t="str">
            <v>CENT</v>
          </cell>
          <cell r="C301" t="str">
            <v>Africa</v>
          </cell>
          <cell r="D301" t="str">
            <v>SN</v>
          </cell>
          <cell r="E301" t="str">
            <v>BASE</v>
          </cell>
          <cell r="F301" t="str">
            <v>Matforce S.A.</v>
          </cell>
          <cell r="G301" t="str">
            <v>024707</v>
          </cell>
          <cell r="I301">
            <v>1</v>
          </cell>
          <cell r="J301">
            <v>706.04682454251883</v>
          </cell>
          <cell r="K301">
            <v>556.15276698000002</v>
          </cell>
          <cell r="M301">
            <v>0</v>
          </cell>
          <cell r="N301">
            <v>0</v>
          </cell>
          <cell r="O301" t="str">
            <v>8888</v>
          </cell>
          <cell r="P301" t="str">
            <v>8888</v>
          </cell>
          <cell r="R301">
            <v>0</v>
          </cell>
          <cell r="S301" t="str">
            <v>Non gen Set End Item</v>
          </cell>
          <cell r="T301" t="str">
            <v>1014</v>
          </cell>
          <cell r="U301" t="str">
            <v>1701000</v>
          </cell>
          <cell r="V301">
            <v>1</v>
          </cell>
          <cell r="W301" t="str">
            <v>1</v>
          </cell>
          <cell r="X301" t="str">
            <v>650</v>
          </cell>
          <cell r="Y301" t="str">
            <v>Commercial</v>
          </cell>
          <cell r="Z301" t="str">
            <v>Sales - Africa</v>
          </cell>
          <cell r="AA301" t="str">
            <v>Small</v>
          </cell>
          <cell r="AB301">
            <v>706.04682454251883</v>
          </cell>
          <cell r="AC301" t="str">
            <v xml:space="preserve">  32341</v>
          </cell>
          <cell r="AD301" t="str">
            <v>637/1</v>
          </cell>
          <cell r="AE301">
            <v>538.38506000000007</v>
          </cell>
          <cell r="AF301">
            <v>5.0000000000000001E-4</v>
          </cell>
          <cell r="AG301">
            <v>5.0000000000000001E-4</v>
          </cell>
          <cell r="AH301">
            <v>5.3838505999999997</v>
          </cell>
          <cell r="AI301">
            <v>6.9990057800000001</v>
          </cell>
          <cell r="AJ301" t="str">
            <v>EUR</v>
          </cell>
          <cell r="AK301">
            <v>5.3838505999999997</v>
          </cell>
          <cell r="AL301" t="str">
            <v>MISCPN32341</v>
          </cell>
          <cell r="AM301" t="str">
            <v>LOOSE ITEMS</v>
          </cell>
        </row>
        <row r="302">
          <cell r="A302" t="str">
            <v>DEC04</v>
          </cell>
          <cell r="B302" t="str">
            <v>CENT</v>
          </cell>
          <cell r="C302" t="str">
            <v>Africa</v>
          </cell>
          <cell r="D302" t="str">
            <v>KE</v>
          </cell>
          <cell r="E302" t="str">
            <v>BASE</v>
          </cell>
          <cell r="F302" t="str">
            <v>Car and General (Trading) Ltd</v>
          </cell>
          <cell r="G302" t="str">
            <v>024710</v>
          </cell>
          <cell r="H302" t="str">
            <v>4ISB</v>
          </cell>
          <cell r="I302">
            <v>1</v>
          </cell>
          <cell r="J302">
            <v>5490.850376749192</v>
          </cell>
          <cell r="K302">
            <v>5877.9741976539999</v>
          </cell>
          <cell r="L302" t="str">
            <v>21618692</v>
          </cell>
          <cell r="M302">
            <v>2469.5300000000002</v>
          </cell>
          <cell r="N302">
            <v>848.97</v>
          </cell>
          <cell r="O302" t="str">
            <v>6041</v>
          </cell>
          <cell r="P302" t="str">
            <v>6041</v>
          </cell>
          <cell r="Q302">
            <v>38251</v>
          </cell>
          <cell r="R302">
            <v>0</v>
          </cell>
          <cell r="S302" t="str">
            <v>4-ISBeG1           Genset</v>
          </cell>
          <cell r="T302" t="str">
            <v>1014</v>
          </cell>
          <cell r="U302" t="str">
            <v>1701000</v>
          </cell>
          <cell r="V302">
            <v>1</v>
          </cell>
          <cell r="W302" t="str">
            <v>1</v>
          </cell>
          <cell r="X302" t="str">
            <v>650</v>
          </cell>
          <cell r="Y302" t="str">
            <v>Commercial</v>
          </cell>
          <cell r="Z302" t="str">
            <v>Sales - Africa</v>
          </cell>
          <cell r="AA302" t="str">
            <v>Small</v>
          </cell>
          <cell r="AB302">
            <v>5490.850376749192</v>
          </cell>
          <cell r="AC302" t="str">
            <v xml:space="preserve">  42394</v>
          </cell>
          <cell r="AD302" t="str">
            <v>MRC/04/U/033</v>
          </cell>
          <cell r="AE302">
            <v>5046.3327179999997</v>
          </cell>
          <cell r="AF302">
            <v>215.10749998000003</v>
          </cell>
          <cell r="AG302">
            <v>450.00499998000004</v>
          </cell>
          <cell r="AH302">
            <v>50.46332718</v>
          </cell>
          <cell r="AI302">
            <v>65.602325334</v>
          </cell>
          <cell r="AJ302" t="str">
            <v>USD</v>
          </cell>
          <cell r="AK302">
            <v>50.46332718</v>
          </cell>
          <cell r="AL302" t="str">
            <v>C110D5O42394</v>
          </cell>
          <cell r="AM302" t="str">
            <v>C110D5(O) STANDARD GENSET FAMI</v>
          </cell>
        </row>
        <row r="303">
          <cell r="A303" t="str">
            <v>DEC04</v>
          </cell>
          <cell r="B303" t="str">
            <v>CENT</v>
          </cell>
          <cell r="C303" t="str">
            <v>Africa</v>
          </cell>
          <cell r="D303" t="str">
            <v>KE</v>
          </cell>
          <cell r="E303" t="str">
            <v>BASE</v>
          </cell>
          <cell r="F303" t="str">
            <v>Car and General (Trading) Ltd</v>
          </cell>
          <cell r="G303" t="str">
            <v>024709</v>
          </cell>
          <cell r="H303" t="str">
            <v>4B</v>
          </cell>
          <cell r="I303">
            <v>1</v>
          </cell>
          <cell r="J303">
            <v>4481.700753498385</v>
          </cell>
          <cell r="K303">
            <v>4768.0718384310003</v>
          </cell>
          <cell r="L303" t="str">
            <v>21614642</v>
          </cell>
          <cell r="M303">
            <v>2309.17</v>
          </cell>
          <cell r="N303">
            <v>578.62</v>
          </cell>
          <cell r="O303" t="str">
            <v>6015</v>
          </cell>
          <cell r="P303" t="str">
            <v>6015</v>
          </cell>
          <cell r="Q303">
            <v>38218</v>
          </cell>
          <cell r="R303">
            <v>0</v>
          </cell>
          <cell r="S303" t="str">
            <v>4BTA3.9G1          Genset</v>
          </cell>
          <cell r="T303" t="str">
            <v>1014</v>
          </cell>
          <cell r="U303" t="str">
            <v>1701000</v>
          </cell>
          <cell r="V303">
            <v>1</v>
          </cell>
          <cell r="W303" t="str">
            <v>1</v>
          </cell>
          <cell r="X303" t="str">
            <v>650</v>
          </cell>
          <cell r="Y303" t="str">
            <v>Commercial</v>
          </cell>
          <cell r="Z303" t="str">
            <v>Sales - Africa</v>
          </cell>
          <cell r="AA303" t="str">
            <v>Small</v>
          </cell>
          <cell r="AB303">
            <v>4481.700753498385</v>
          </cell>
          <cell r="AC303" t="str">
            <v xml:space="preserve">  41800</v>
          </cell>
          <cell r="AD303" t="str">
            <v>MRC/04/U/029</v>
          </cell>
          <cell r="AE303">
            <v>4172.2742870000002</v>
          </cell>
          <cell r="AF303">
            <v>150.50749998000001</v>
          </cell>
          <cell r="AG303">
            <v>307.60499998</v>
          </cell>
          <cell r="AH303">
            <v>41.722742869999998</v>
          </cell>
          <cell r="AI303">
            <v>54.239565730999999</v>
          </cell>
          <cell r="AJ303" t="str">
            <v>USD</v>
          </cell>
          <cell r="AK303">
            <v>41.722742869999998</v>
          </cell>
          <cell r="AL303" t="str">
            <v>C80D5O41800</v>
          </cell>
          <cell r="AM303" t="str">
            <v>C80D5 STANDARD OPEN GENSET</v>
          </cell>
        </row>
        <row r="304">
          <cell r="A304" t="str">
            <v>DEC04</v>
          </cell>
          <cell r="B304" t="str">
            <v>CENT</v>
          </cell>
          <cell r="C304" t="str">
            <v>Africa</v>
          </cell>
          <cell r="D304" t="str">
            <v>KE</v>
          </cell>
          <cell r="E304" t="str">
            <v>BASE</v>
          </cell>
          <cell r="F304" t="str">
            <v>Car and General (Trading) Ltd</v>
          </cell>
          <cell r="G304" t="str">
            <v>024708</v>
          </cell>
          <cell r="H304" t="str">
            <v>B3.3</v>
          </cell>
          <cell r="I304">
            <v>1</v>
          </cell>
          <cell r="J304">
            <v>3023.6813778256187</v>
          </cell>
          <cell r="K304">
            <v>3561.8200174200001</v>
          </cell>
          <cell r="L304" t="str">
            <v>68019898</v>
          </cell>
          <cell r="M304">
            <v>1576</v>
          </cell>
          <cell r="N304">
            <v>574</v>
          </cell>
          <cell r="O304" t="str">
            <v>6001</v>
          </cell>
          <cell r="P304" t="str">
            <v>6001</v>
          </cell>
          <cell r="Q304">
            <v>38184</v>
          </cell>
          <cell r="R304">
            <v>0</v>
          </cell>
          <cell r="S304" t="str">
            <v>B3.3G1             Genset</v>
          </cell>
          <cell r="T304" t="str">
            <v>1014</v>
          </cell>
          <cell r="U304" t="str">
            <v>1701000</v>
          </cell>
          <cell r="V304">
            <v>1</v>
          </cell>
          <cell r="W304" t="str">
            <v>1</v>
          </cell>
          <cell r="X304" t="str">
            <v>650</v>
          </cell>
          <cell r="Y304" t="str">
            <v>Commercial</v>
          </cell>
          <cell r="Z304" t="str">
            <v>Sales - Africa</v>
          </cell>
          <cell r="AA304" t="str">
            <v>Small</v>
          </cell>
          <cell r="AB304">
            <v>3023.6813778256187</v>
          </cell>
          <cell r="AC304" t="str">
            <v xml:space="preserve">  41795</v>
          </cell>
          <cell r="AD304" t="str">
            <v>MRC/04/U/029</v>
          </cell>
          <cell r="AE304">
            <v>3099.3417399999998</v>
          </cell>
          <cell r="AF304">
            <v>127.12</v>
          </cell>
          <cell r="AG304">
            <v>233.08</v>
          </cell>
          <cell r="AH304">
            <v>30.993417399999998</v>
          </cell>
          <cell r="AI304">
            <v>40.291442619999998</v>
          </cell>
          <cell r="AJ304" t="str">
            <v>USD</v>
          </cell>
          <cell r="AK304">
            <v>30.993417399999998</v>
          </cell>
          <cell r="AL304" t="str">
            <v>C33D5O41795</v>
          </cell>
          <cell r="AM304" t="str">
            <v>C33D5 STANDARD OPEN GENSET</v>
          </cell>
        </row>
        <row r="305">
          <cell r="A305" t="str">
            <v>DEC04</v>
          </cell>
          <cell r="B305" t="str">
            <v>CENT</v>
          </cell>
          <cell r="C305" t="str">
            <v>Africa</v>
          </cell>
          <cell r="D305" t="str">
            <v>KE</v>
          </cell>
          <cell r="E305" t="str">
            <v>BASE</v>
          </cell>
          <cell r="F305" t="str">
            <v>Car and General (Trading) Ltd</v>
          </cell>
          <cell r="G305" t="str">
            <v>024708</v>
          </cell>
          <cell r="H305" t="str">
            <v>B3.3</v>
          </cell>
          <cell r="I305">
            <v>1</v>
          </cell>
          <cell r="J305">
            <v>3023.6813778256187</v>
          </cell>
          <cell r="K305">
            <v>3561.8200174200001</v>
          </cell>
          <cell r="L305" t="str">
            <v>68019895</v>
          </cell>
          <cell r="M305">
            <v>1576</v>
          </cell>
          <cell r="N305">
            <v>574</v>
          </cell>
          <cell r="O305" t="str">
            <v>6001</v>
          </cell>
          <cell r="P305" t="str">
            <v>6001</v>
          </cell>
          <cell r="Q305">
            <v>38184</v>
          </cell>
          <cell r="R305">
            <v>0</v>
          </cell>
          <cell r="S305" t="str">
            <v>B3.3G1             Genset</v>
          </cell>
          <cell r="T305" t="str">
            <v>1014</v>
          </cell>
          <cell r="U305" t="str">
            <v>1701000</v>
          </cell>
          <cell r="V305">
            <v>1</v>
          </cell>
          <cell r="W305" t="str">
            <v>1</v>
          </cell>
          <cell r="X305" t="str">
            <v>650</v>
          </cell>
          <cell r="Y305" t="str">
            <v>Commercial</v>
          </cell>
          <cell r="Z305" t="str">
            <v>Sales - Africa</v>
          </cell>
          <cell r="AA305" t="str">
            <v>Small</v>
          </cell>
          <cell r="AB305">
            <v>3023.6813778256187</v>
          </cell>
          <cell r="AC305" t="str">
            <v xml:space="preserve">  41795</v>
          </cell>
          <cell r="AD305" t="str">
            <v>MRC/04/U/029</v>
          </cell>
          <cell r="AE305">
            <v>3099.3417399999998</v>
          </cell>
          <cell r="AF305">
            <v>127.12</v>
          </cell>
          <cell r="AG305">
            <v>233.08</v>
          </cell>
          <cell r="AH305">
            <v>30.993417399999998</v>
          </cell>
          <cell r="AI305">
            <v>40.291442619999998</v>
          </cell>
          <cell r="AJ305" t="str">
            <v>USD</v>
          </cell>
          <cell r="AK305">
            <v>30.993417399999998</v>
          </cell>
          <cell r="AL305" t="str">
            <v>C33D5O41795</v>
          </cell>
          <cell r="AM305" t="str">
            <v>C33D5 STANDARD OPEN GENSET</v>
          </cell>
        </row>
        <row r="306">
          <cell r="A306" t="str">
            <v>DEC04</v>
          </cell>
          <cell r="B306" t="str">
            <v>CENT</v>
          </cell>
          <cell r="C306" t="str">
            <v>Africa</v>
          </cell>
          <cell r="D306" t="str">
            <v>KE</v>
          </cell>
          <cell r="E306" t="str">
            <v>BASE</v>
          </cell>
          <cell r="F306" t="str">
            <v>Car and General (Trading) Ltd</v>
          </cell>
          <cell r="G306" t="str">
            <v>024708</v>
          </cell>
          <cell r="H306" t="str">
            <v>B3.3</v>
          </cell>
          <cell r="I306">
            <v>1</v>
          </cell>
          <cell r="J306">
            <v>3023.6813778256187</v>
          </cell>
          <cell r="K306">
            <v>3561.8200174200001</v>
          </cell>
          <cell r="L306" t="str">
            <v>68019892</v>
          </cell>
          <cell r="M306">
            <v>1576</v>
          </cell>
          <cell r="N306">
            <v>574</v>
          </cell>
          <cell r="O306" t="str">
            <v>6001</v>
          </cell>
          <cell r="P306" t="str">
            <v>6001</v>
          </cell>
          <cell r="Q306">
            <v>38184</v>
          </cell>
          <cell r="R306">
            <v>0</v>
          </cell>
          <cell r="S306" t="str">
            <v>B3.3G1             Genset</v>
          </cell>
          <cell r="T306" t="str">
            <v>1014</v>
          </cell>
          <cell r="U306" t="str">
            <v>1701000</v>
          </cell>
          <cell r="V306">
            <v>1</v>
          </cell>
          <cell r="W306" t="str">
            <v>1</v>
          </cell>
          <cell r="X306" t="str">
            <v>650</v>
          </cell>
          <cell r="Y306" t="str">
            <v>Commercial</v>
          </cell>
          <cell r="Z306" t="str">
            <v>Sales - Africa</v>
          </cell>
          <cell r="AA306" t="str">
            <v>Small</v>
          </cell>
          <cell r="AB306">
            <v>3023.6813778256187</v>
          </cell>
          <cell r="AC306" t="str">
            <v xml:space="preserve">  41795</v>
          </cell>
          <cell r="AD306" t="str">
            <v>MRC/04/U/029</v>
          </cell>
          <cell r="AE306">
            <v>3099.3417399999998</v>
          </cell>
          <cell r="AF306">
            <v>127.12</v>
          </cell>
          <cell r="AG306">
            <v>233.08</v>
          </cell>
          <cell r="AH306">
            <v>30.993417399999998</v>
          </cell>
          <cell r="AI306">
            <v>40.291442619999998</v>
          </cell>
          <cell r="AJ306" t="str">
            <v>USD</v>
          </cell>
          <cell r="AK306">
            <v>30.993417399999998</v>
          </cell>
          <cell r="AL306" t="str">
            <v>C33D5O41795</v>
          </cell>
          <cell r="AM306" t="str">
            <v>C33D5 STANDARD OPEN GENSET</v>
          </cell>
        </row>
        <row r="307">
          <cell r="A307" t="str">
            <v>DEC04</v>
          </cell>
          <cell r="B307" t="str">
            <v>CENT</v>
          </cell>
          <cell r="C307" t="str">
            <v>Eastern Europe</v>
          </cell>
          <cell r="D307" t="str">
            <v>RO</v>
          </cell>
          <cell r="E307" t="str">
            <v>BASE</v>
          </cell>
          <cell r="F307" t="str">
            <v>S.Ckoz Services SRL</v>
          </cell>
          <cell r="G307" t="str">
            <v>024679</v>
          </cell>
          <cell r="H307" t="str">
            <v>6B</v>
          </cell>
          <cell r="I307">
            <v>1</v>
          </cell>
          <cell r="J307">
            <v>11499.572120559742</v>
          </cell>
          <cell r="K307">
            <v>10014.858377707</v>
          </cell>
          <cell r="L307" t="str">
            <v>21616940</v>
          </cell>
          <cell r="M307">
            <v>3848.82</v>
          </cell>
          <cell r="N307">
            <v>1000.69</v>
          </cell>
          <cell r="O307" t="str">
            <v>6028</v>
          </cell>
          <cell r="P307" t="str">
            <v>6028</v>
          </cell>
          <cell r="Q307">
            <v>38240</v>
          </cell>
          <cell r="R307">
            <v>0</v>
          </cell>
          <cell r="S307" t="str">
            <v>6BTA5.9G2-I        Genset</v>
          </cell>
          <cell r="T307" t="str">
            <v>1012</v>
          </cell>
          <cell r="U307" t="str">
            <v>1701000</v>
          </cell>
          <cell r="V307">
            <v>1</v>
          </cell>
          <cell r="W307" t="str">
            <v>1</v>
          </cell>
          <cell r="X307" t="str">
            <v>650</v>
          </cell>
          <cell r="Y307" t="str">
            <v>Commercial</v>
          </cell>
          <cell r="Z307" t="str">
            <v>Sales - East Europe</v>
          </cell>
          <cell r="AA307" t="str">
            <v>Small</v>
          </cell>
          <cell r="AB307">
            <v>11499.572120559742</v>
          </cell>
          <cell r="AC307" t="str">
            <v xml:space="preserve">  34245</v>
          </cell>
          <cell r="AD307" t="str">
            <v>3</v>
          </cell>
          <cell r="AE307">
            <v>8548.5333989999999</v>
          </cell>
          <cell r="AF307">
            <v>422.21374326</v>
          </cell>
          <cell r="AG307">
            <v>762.00963328</v>
          </cell>
          <cell r="AH307">
            <v>85.485333990000001</v>
          </cell>
          <cell r="AI307">
            <v>111.13093418699999</v>
          </cell>
          <cell r="AJ307" t="str">
            <v>EUR</v>
          </cell>
          <cell r="AK307">
            <v>85.485333990000001</v>
          </cell>
          <cell r="AL307" t="str">
            <v>C150D5S34245</v>
          </cell>
          <cell r="AM307" t="str">
            <v>C150D5 STANDARD ENCLOSED GENSE</v>
          </cell>
        </row>
        <row r="308">
          <cell r="A308" t="str">
            <v>DEC04</v>
          </cell>
          <cell r="B308" t="str">
            <v>CENT</v>
          </cell>
          <cell r="C308" t="str">
            <v>Africa</v>
          </cell>
          <cell r="D308" t="str">
            <v>SN</v>
          </cell>
          <cell r="E308" t="str">
            <v>BASE</v>
          </cell>
          <cell r="F308" t="str">
            <v>Matforce S.A.</v>
          </cell>
          <cell r="G308" t="str">
            <v>024675</v>
          </cell>
          <cell r="H308" t="str">
            <v>4ISB</v>
          </cell>
          <cell r="I308">
            <v>1</v>
          </cell>
          <cell r="J308">
            <v>8128.9477933261569</v>
          </cell>
          <cell r="K308">
            <v>7363.705267718</v>
          </cell>
          <cell r="L308" t="str">
            <v>21618447</v>
          </cell>
          <cell r="M308">
            <v>2469.5300000000002</v>
          </cell>
          <cell r="N308">
            <v>848.97</v>
          </cell>
          <cell r="O308" t="str">
            <v>6041</v>
          </cell>
          <cell r="P308" t="str">
            <v>6041</v>
          </cell>
          <cell r="Q308">
            <v>38251</v>
          </cell>
          <cell r="R308">
            <v>0</v>
          </cell>
          <cell r="S308" t="str">
            <v>4-ISBeG1           Genset</v>
          </cell>
          <cell r="T308" t="str">
            <v>1014</v>
          </cell>
          <cell r="U308" t="str">
            <v>1701000</v>
          </cell>
          <cell r="V308">
            <v>1</v>
          </cell>
          <cell r="W308" t="str">
            <v>1</v>
          </cell>
          <cell r="X308" t="str">
            <v>650</v>
          </cell>
          <cell r="Y308" t="str">
            <v>Commercial</v>
          </cell>
          <cell r="Z308" t="str">
            <v>Sales - Africa</v>
          </cell>
          <cell r="AA308" t="str">
            <v>Small</v>
          </cell>
          <cell r="AB308">
            <v>8128.9477933261569</v>
          </cell>
          <cell r="AC308" t="str">
            <v xml:space="preserve">  41796</v>
          </cell>
          <cell r="AD308" t="str">
            <v>631</v>
          </cell>
          <cell r="AE308">
            <v>5988.4438460000001</v>
          </cell>
          <cell r="AF308">
            <v>412.44349548000002</v>
          </cell>
          <cell r="AG308">
            <v>765.19927931999996</v>
          </cell>
          <cell r="AH308">
            <v>59.884438459999998</v>
          </cell>
          <cell r="AI308">
            <v>77.849769997999999</v>
          </cell>
          <cell r="AJ308" t="str">
            <v>EUR</v>
          </cell>
          <cell r="AK308">
            <v>59.884438459999998</v>
          </cell>
          <cell r="AL308" t="str">
            <v>C110D5S41796</v>
          </cell>
          <cell r="AM308" t="str">
            <v>C110D5 STANDARD ENCLOSED GENSE</v>
          </cell>
        </row>
        <row r="309">
          <cell r="A309" t="str">
            <v>DEC04</v>
          </cell>
          <cell r="B309" t="str">
            <v>CENT</v>
          </cell>
          <cell r="C309" t="str">
            <v>Africa</v>
          </cell>
          <cell r="D309" t="str">
            <v>SN</v>
          </cell>
          <cell r="E309" t="str">
            <v>BASE</v>
          </cell>
          <cell r="F309" t="str">
            <v>Matforce S.A.</v>
          </cell>
          <cell r="G309" t="str">
            <v>024674</v>
          </cell>
          <cell r="H309" t="str">
            <v>B3.3</v>
          </cell>
          <cell r="I309">
            <v>1</v>
          </cell>
          <cell r="J309">
            <v>4226.5231431646935</v>
          </cell>
          <cell r="K309">
            <v>4410.3533806699998</v>
          </cell>
          <cell r="L309" t="str">
            <v>68019917</v>
          </cell>
          <cell r="M309">
            <v>1576</v>
          </cell>
          <cell r="N309">
            <v>473.79</v>
          </cell>
          <cell r="O309" t="str">
            <v>6001</v>
          </cell>
          <cell r="P309" t="str">
            <v>6001</v>
          </cell>
          <cell r="Q309">
            <v>38184</v>
          </cell>
          <cell r="R309">
            <v>0</v>
          </cell>
          <cell r="S309" t="str">
            <v>B3.3G1             Genset</v>
          </cell>
          <cell r="T309" t="str">
            <v>1014</v>
          </cell>
          <cell r="U309" t="str">
            <v>1701000</v>
          </cell>
          <cell r="V309">
            <v>1</v>
          </cell>
          <cell r="W309" t="str">
            <v>1</v>
          </cell>
          <cell r="X309" t="str">
            <v>650</v>
          </cell>
          <cell r="Y309" t="str">
            <v>Commercial</v>
          </cell>
          <cell r="Z309" t="str">
            <v>Sales - Africa</v>
          </cell>
          <cell r="AA309" t="str">
            <v>Small</v>
          </cell>
          <cell r="AB309">
            <v>4226.5231431646935</v>
          </cell>
          <cell r="AC309" t="str">
            <v xml:space="preserve">  36202</v>
          </cell>
          <cell r="AD309" t="str">
            <v>635</v>
          </cell>
          <cell r="AE309">
            <v>3483.5269899999998</v>
          </cell>
          <cell r="AF309">
            <v>309.14</v>
          </cell>
          <cell r="AG309">
            <v>502.73</v>
          </cell>
          <cell r="AH309">
            <v>34.8352699</v>
          </cell>
          <cell r="AI309">
            <v>45.285850869999997</v>
          </cell>
          <cell r="AJ309" t="str">
            <v>EUR</v>
          </cell>
          <cell r="AK309">
            <v>34.8352699</v>
          </cell>
          <cell r="AL309" t="str">
            <v>C38-S5D</v>
          </cell>
          <cell r="AM309" t="str">
            <v>C38 D5 STD ENCLOSED STOCK SET</v>
          </cell>
        </row>
        <row r="310">
          <cell r="A310" t="str">
            <v>DEC04</v>
          </cell>
          <cell r="B310" t="str">
            <v>CENT</v>
          </cell>
          <cell r="C310" t="str">
            <v>Africa</v>
          </cell>
          <cell r="D310" t="str">
            <v>SN</v>
          </cell>
          <cell r="E310" t="str">
            <v>BASE</v>
          </cell>
          <cell r="F310" t="str">
            <v>Matforce S.A.</v>
          </cell>
          <cell r="G310" t="str">
            <v>024673</v>
          </cell>
          <cell r="H310" t="str">
            <v>B3.3</v>
          </cell>
          <cell r="I310">
            <v>1</v>
          </cell>
          <cell r="J310">
            <v>4844.7497308934335</v>
          </cell>
          <cell r="K310">
            <v>4893.4573010000004</v>
          </cell>
          <cell r="L310" t="str">
            <v>68024909</v>
          </cell>
          <cell r="M310">
            <v>1698</v>
          </cell>
          <cell r="N310">
            <v>755.86</v>
          </cell>
          <cell r="O310" t="str">
            <v>6002</v>
          </cell>
          <cell r="P310" t="str">
            <v>6002</v>
          </cell>
          <cell r="Q310">
            <v>38267</v>
          </cell>
          <cell r="R310">
            <v>0</v>
          </cell>
          <cell r="S310" t="str">
            <v>B3.3G2             Genset</v>
          </cell>
          <cell r="T310" t="str">
            <v>1014</v>
          </cell>
          <cell r="U310" t="str">
            <v>1701000</v>
          </cell>
          <cell r="V310">
            <v>1</v>
          </cell>
          <cell r="W310" t="str">
            <v>1</v>
          </cell>
          <cell r="X310" t="str">
            <v>650</v>
          </cell>
          <cell r="Y310" t="str">
            <v>Commercial</v>
          </cell>
          <cell r="Z310" t="str">
            <v>Sales - Africa</v>
          </cell>
          <cell r="AA310" t="str">
            <v>Small</v>
          </cell>
          <cell r="AB310">
            <v>4844.7497308934335</v>
          </cell>
          <cell r="AC310" t="str">
            <v xml:space="preserve">  36074</v>
          </cell>
          <cell r="AD310" t="str">
            <v>632</v>
          </cell>
          <cell r="AE310">
            <v>4348.7969999999996</v>
          </cell>
          <cell r="AF310">
            <v>140.02000000000001</v>
          </cell>
          <cell r="AG310">
            <v>261.13</v>
          </cell>
          <cell r="AH310">
            <v>43.487969999999997</v>
          </cell>
          <cell r="AI310">
            <v>56.534360999999997</v>
          </cell>
          <cell r="AJ310" t="str">
            <v>EUR</v>
          </cell>
          <cell r="AK310">
            <v>43.487969999999997</v>
          </cell>
          <cell r="AL310" t="str">
            <v>C55-S5D</v>
          </cell>
          <cell r="AM310" t="str">
            <v>C55 D5 STD ENCLOSED STOCK SET</v>
          </cell>
        </row>
        <row r="311">
          <cell r="A311" t="str">
            <v>DEC04</v>
          </cell>
          <cell r="B311" t="str">
            <v>CENT</v>
          </cell>
          <cell r="C311" t="str">
            <v>Africa</v>
          </cell>
          <cell r="D311" t="str">
            <v>UK</v>
          </cell>
          <cell r="E311" t="str">
            <v>BASE</v>
          </cell>
          <cell r="F311" t="str">
            <v>Gentec Energy Ltd</v>
          </cell>
          <cell r="G311" t="str">
            <v>024676</v>
          </cell>
          <cell r="H311" t="str">
            <v>QSK60</v>
          </cell>
          <cell r="I311">
            <v>1</v>
          </cell>
          <cell r="J311">
            <v>108003.23</v>
          </cell>
          <cell r="K311">
            <v>125155.04561735749</v>
          </cell>
          <cell r="L311" t="str">
            <v>33157483</v>
          </cell>
          <cell r="M311">
            <v>75942.73</v>
          </cell>
          <cell r="N311">
            <v>11420</v>
          </cell>
          <cell r="O311" t="str">
            <v>8053</v>
          </cell>
          <cell r="P311" t="str">
            <v>8053</v>
          </cell>
          <cell r="Q311">
            <v>38265</v>
          </cell>
          <cell r="R311">
            <v>0</v>
          </cell>
          <cell r="S311" t="str">
            <v>QSK60G4            Genset</v>
          </cell>
          <cell r="T311" t="str">
            <v>1014</v>
          </cell>
          <cell r="U311" t="str">
            <v>1701000</v>
          </cell>
          <cell r="V311">
            <v>1</v>
          </cell>
          <cell r="W311" t="str">
            <v>1</v>
          </cell>
          <cell r="X311" t="str">
            <v>650</v>
          </cell>
          <cell r="Y311" t="str">
            <v>Commercial</v>
          </cell>
          <cell r="Z311" t="str">
            <v>Sales - Africa</v>
          </cell>
          <cell r="AA311" t="str">
            <v>Large</v>
          </cell>
          <cell r="AB311">
            <v>121136.70613562971</v>
          </cell>
          <cell r="AC311" t="str">
            <v xml:space="preserve">  33539</v>
          </cell>
          <cell r="AD311" t="str">
            <v>19929/975</v>
          </cell>
          <cell r="AE311">
            <v>111497.49817749999</v>
          </cell>
          <cell r="AF311">
            <v>1582.98</v>
          </cell>
          <cell r="AG311">
            <v>8395.15</v>
          </cell>
          <cell r="AH311">
            <v>1114.9749817750001</v>
          </cell>
          <cell r="AI311">
            <v>1449.4674763075</v>
          </cell>
          <cell r="AJ311" t="str">
            <v>USD</v>
          </cell>
          <cell r="AK311">
            <v>1114.9749817750001</v>
          </cell>
          <cell r="AL311" t="str">
            <v>DQKDPN33539</v>
          </cell>
          <cell r="AM311" t="str">
            <v>1600DQKD-5-PCC2-OPN-ST-IN-S-CG</v>
          </cell>
        </row>
        <row r="312">
          <cell r="A312" t="str">
            <v>DEC04</v>
          </cell>
          <cell r="B312" t="str">
            <v>CENT</v>
          </cell>
          <cell r="C312" t="str">
            <v>Africa</v>
          </cell>
          <cell r="D312" t="str">
            <v>KE</v>
          </cell>
          <cell r="E312" t="str">
            <v>BASE</v>
          </cell>
          <cell r="F312" t="str">
            <v>Car and General (Trading) Ltd</v>
          </cell>
          <cell r="G312" t="str">
            <v>025176</v>
          </cell>
          <cell r="H312" t="str">
            <v>B3.3</v>
          </cell>
          <cell r="I312">
            <v>1</v>
          </cell>
          <cell r="J312">
            <v>3099.5694294940795</v>
          </cell>
          <cell r="K312">
            <v>2678.1085831506398</v>
          </cell>
          <cell r="L312" t="str">
            <v>68024886</v>
          </cell>
          <cell r="M312">
            <v>943.1</v>
          </cell>
          <cell r="N312">
            <v>473.79</v>
          </cell>
          <cell r="O312" t="str">
            <v>6001</v>
          </cell>
          <cell r="P312" t="str">
            <v>6001</v>
          </cell>
          <cell r="Q312">
            <v>38278</v>
          </cell>
          <cell r="R312">
            <v>0</v>
          </cell>
          <cell r="S312" t="str">
            <v>B3.3G1             Genset</v>
          </cell>
          <cell r="T312" t="str">
            <v>1014</v>
          </cell>
          <cell r="U312" t="str">
            <v>1701000</v>
          </cell>
          <cell r="V312">
            <v>1</v>
          </cell>
          <cell r="W312" t="str">
            <v>1</v>
          </cell>
          <cell r="X312" t="str">
            <v>650</v>
          </cell>
          <cell r="Y312" t="str">
            <v>Commercial</v>
          </cell>
          <cell r="Z312" t="str">
            <v>Sales - Africa</v>
          </cell>
          <cell r="AA312" t="str">
            <v>Small</v>
          </cell>
          <cell r="AB312">
            <v>3099.5694294940795</v>
          </cell>
          <cell r="AC312" t="str">
            <v xml:space="preserve">  41794</v>
          </cell>
          <cell r="AD312" t="str">
            <v>MRC/04/U/029</v>
          </cell>
          <cell r="AE312">
            <v>2237.2783960800002</v>
          </cell>
          <cell r="AF312">
            <v>129.91999999999999</v>
          </cell>
          <cell r="AG312">
            <v>237.08</v>
          </cell>
          <cell r="AH312">
            <v>22.3727839608</v>
          </cell>
          <cell r="AI312">
            <v>29.084619149040002</v>
          </cell>
          <cell r="AJ312" t="str">
            <v>USD</v>
          </cell>
          <cell r="AK312">
            <v>22.3727839608</v>
          </cell>
          <cell r="AL312" t="str">
            <v>C38D5O41794</v>
          </cell>
          <cell r="AM312" t="str">
            <v>C38D5 STANDARD OPEN GENSET</v>
          </cell>
        </row>
        <row r="313">
          <cell r="A313" t="str">
            <v>DEC04</v>
          </cell>
          <cell r="B313" t="str">
            <v>CENT</v>
          </cell>
          <cell r="C313" t="str">
            <v>Africa</v>
          </cell>
          <cell r="D313" t="str">
            <v>KE</v>
          </cell>
          <cell r="E313" t="str">
            <v>BASE</v>
          </cell>
          <cell r="F313" t="str">
            <v>Car and General (Trading) Ltd</v>
          </cell>
          <cell r="G313" t="str">
            <v>025177</v>
          </cell>
          <cell r="H313" t="str">
            <v>B3.3</v>
          </cell>
          <cell r="I313">
            <v>1</v>
          </cell>
          <cell r="J313">
            <v>3023.6813778256187</v>
          </cell>
          <cell r="K313">
            <v>2781.62551315064</v>
          </cell>
          <cell r="L313" t="str">
            <v>68025151</v>
          </cell>
          <cell r="M313">
            <v>943.1</v>
          </cell>
          <cell r="N313">
            <v>433</v>
          </cell>
          <cell r="O313" t="str">
            <v>6001</v>
          </cell>
          <cell r="P313" t="str">
            <v>6001</v>
          </cell>
          <cell r="Q313">
            <v>38285</v>
          </cell>
          <cell r="R313">
            <v>0</v>
          </cell>
          <cell r="S313" t="str">
            <v>B3.3G1             Genset</v>
          </cell>
          <cell r="T313" t="str">
            <v>1014</v>
          </cell>
          <cell r="U313" t="str">
            <v>1701000</v>
          </cell>
          <cell r="V313">
            <v>1</v>
          </cell>
          <cell r="W313" t="str">
            <v>1</v>
          </cell>
          <cell r="X313" t="str">
            <v>650</v>
          </cell>
          <cell r="Y313" t="str">
            <v>Commercial</v>
          </cell>
          <cell r="Z313" t="str">
            <v>Sales - Africa</v>
          </cell>
          <cell r="AA313" t="str">
            <v>Small</v>
          </cell>
          <cell r="AB313">
            <v>3023.6813778256187</v>
          </cell>
          <cell r="AC313" t="str">
            <v xml:space="preserve">  42382</v>
          </cell>
          <cell r="AD313" t="str">
            <v>MRC/04/U/033</v>
          </cell>
          <cell r="AE313">
            <v>2337.4883960799998</v>
          </cell>
          <cell r="AF313">
            <v>129.91999999999999</v>
          </cell>
          <cell r="AG313">
            <v>237.08</v>
          </cell>
          <cell r="AH313">
            <v>23.374883960799998</v>
          </cell>
          <cell r="AI313">
            <v>30.387349149039999</v>
          </cell>
          <cell r="AJ313" t="str">
            <v>USD</v>
          </cell>
          <cell r="AK313">
            <v>23.374883960799998</v>
          </cell>
          <cell r="AL313" t="str">
            <v>C33D5O42382</v>
          </cell>
          <cell r="AM313" t="str">
            <v>C33D5(O) STANDARD GENSET FAMIL</v>
          </cell>
        </row>
        <row r="314">
          <cell r="A314" t="str">
            <v>DEC04</v>
          </cell>
          <cell r="B314" t="str">
            <v>CENT</v>
          </cell>
          <cell r="C314" t="str">
            <v>Middle East</v>
          </cell>
          <cell r="D314" t="str">
            <v>IR</v>
          </cell>
          <cell r="E314" t="str">
            <v>Base</v>
          </cell>
          <cell r="F314" t="str">
            <v>Komin Zad Niroo Co Ltd</v>
          </cell>
          <cell r="G314" t="str">
            <v>003214</v>
          </cell>
          <cell r="I314">
            <v>-1</v>
          </cell>
          <cell r="J314">
            <v>0</v>
          </cell>
          <cell r="K314">
            <v>-202.661</v>
          </cell>
          <cell r="M314">
            <v>0</v>
          </cell>
          <cell r="N314">
            <v>0</v>
          </cell>
          <cell r="O314" t="str">
            <v>8888</v>
          </cell>
          <cell r="P314" t="str">
            <v>8888</v>
          </cell>
          <cell r="R314">
            <v>0</v>
          </cell>
          <cell r="S314" t="str">
            <v>Non gen Set End Item</v>
          </cell>
          <cell r="T314" t="str">
            <v>1013</v>
          </cell>
          <cell r="U314" t="str">
            <v>1701000</v>
          </cell>
          <cell r="V314">
            <v>1</v>
          </cell>
          <cell r="W314" t="str">
            <v>1</v>
          </cell>
          <cell r="X314" t="str">
            <v>650</v>
          </cell>
          <cell r="Y314" t="str">
            <v>Commercial</v>
          </cell>
          <cell r="Z314" t="str">
            <v>Sales - Middle East</v>
          </cell>
          <cell r="AA314" t="str">
            <v>Large</v>
          </cell>
          <cell r="AB314">
            <v>0</v>
          </cell>
          <cell r="AC314" t="str">
            <v xml:space="preserve">  23516</v>
          </cell>
          <cell r="AD314" t="str">
            <v>CANCEL INVOICE 25165</v>
          </cell>
          <cell r="AE314">
            <v>-202.66</v>
          </cell>
          <cell r="AF314">
            <v>-5.0000000000000001E-4</v>
          </cell>
          <cell r="AG314">
            <v>-5.0000000000000001E-4</v>
          </cell>
          <cell r="AH314">
            <v>0</v>
          </cell>
          <cell r="AI314">
            <v>0</v>
          </cell>
          <cell r="AJ314" t="str">
            <v>USD</v>
          </cell>
          <cell r="AK314">
            <v>0</v>
          </cell>
          <cell r="AL314" t="str">
            <v>MISCPN33899</v>
          </cell>
          <cell r="AM314" t="str">
            <v>LOOSE ITEMS</v>
          </cell>
        </row>
        <row r="315">
          <cell r="A315" t="str">
            <v>DEC04</v>
          </cell>
          <cell r="B315" t="str">
            <v>CENT</v>
          </cell>
          <cell r="C315" t="str">
            <v>Africa</v>
          </cell>
          <cell r="D315" t="str">
            <v>KE</v>
          </cell>
          <cell r="E315" t="str">
            <v>BASE</v>
          </cell>
          <cell r="F315" t="str">
            <v>Car and General (Trading) Ltd</v>
          </cell>
          <cell r="G315" t="str">
            <v>025179</v>
          </cell>
          <cell r="H315" t="str">
            <v>B3.3</v>
          </cell>
          <cell r="I315">
            <v>1</v>
          </cell>
          <cell r="J315">
            <v>3666.3078579117328</v>
          </cell>
          <cell r="K315">
            <v>3034.2147557906401</v>
          </cell>
          <cell r="L315" t="str">
            <v>68025403</v>
          </cell>
          <cell r="M315">
            <v>1212.6400000000001</v>
          </cell>
          <cell r="N315">
            <v>546</v>
          </cell>
          <cell r="O315" t="str">
            <v>6002</v>
          </cell>
          <cell r="P315" t="str">
            <v>6002</v>
          </cell>
          <cell r="Q315">
            <v>38285</v>
          </cell>
          <cell r="R315">
            <v>0</v>
          </cell>
          <cell r="S315" t="str">
            <v>B3.3G2             Genset</v>
          </cell>
          <cell r="T315" t="str">
            <v>1014</v>
          </cell>
          <cell r="U315" t="str">
            <v>1701000</v>
          </cell>
          <cell r="V315">
            <v>1</v>
          </cell>
          <cell r="W315" t="str">
            <v>1</v>
          </cell>
          <cell r="X315" t="str">
            <v>650</v>
          </cell>
          <cell r="Y315" t="str">
            <v>Commercial</v>
          </cell>
          <cell r="Z315" t="str">
            <v>Sales - Africa</v>
          </cell>
          <cell r="AA315" t="str">
            <v>Small</v>
          </cell>
          <cell r="AB315">
            <v>3666.3078579117328</v>
          </cell>
          <cell r="AC315" t="str">
            <v xml:space="preserve">  42393</v>
          </cell>
          <cell r="AD315" t="str">
            <v>MRC/04/U/033</v>
          </cell>
          <cell r="AE315">
            <v>2582.00847608</v>
          </cell>
          <cell r="AF315">
            <v>129.91999999999999</v>
          </cell>
          <cell r="AG315">
            <v>237.08</v>
          </cell>
          <cell r="AH315">
            <v>25.8200847608</v>
          </cell>
          <cell r="AI315">
            <v>33.566110189040003</v>
          </cell>
          <cell r="AJ315" t="str">
            <v>USD</v>
          </cell>
          <cell r="AK315">
            <v>25.8200847608</v>
          </cell>
          <cell r="AL315" t="str">
            <v>C55D5O42393</v>
          </cell>
          <cell r="AM315" t="str">
            <v>C55D5(O) STANDARD GENSET FAMIL</v>
          </cell>
        </row>
        <row r="316">
          <cell r="A316" t="str">
            <v>DEC04</v>
          </cell>
          <cell r="B316" t="str">
            <v>CENT</v>
          </cell>
          <cell r="C316" t="str">
            <v>Middle East</v>
          </cell>
          <cell r="D316" t="str">
            <v>IR</v>
          </cell>
          <cell r="E316" t="str">
            <v>BASE</v>
          </cell>
          <cell r="F316" t="str">
            <v>Komin Zad Niroo Co Ltd</v>
          </cell>
          <cell r="G316" t="str">
            <v>025183</v>
          </cell>
          <cell r="H316" t="str">
            <v>DMC</v>
          </cell>
          <cell r="I316">
            <v>1</v>
          </cell>
          <cell r="J316">
            <v>42705.059203444565</v>
          </cell>
          <cell r="K316">
            <v>38763.168542489999</v>
          </cell>
          <cell r="M316">
            <v>0</v>
          </cell>
          <cell r="N316">
            <v>0</v>
          </cell>
          <cell r="O316" t="str">
            <v>5020</v>
          </cell>
          <cell r="P316" t="str">
            <v>5020</v>
          </cell>
          <cell r="R316">
            <v>0</v>
          </cell>
          <cell r="S316" t="str">
            <v>DMC300      Power Systems</v>
          </cell>
          <cell r="T316" t="str">
            <v>1013</v>
          </cell>
          <cell r="U316" t="str">
            <v>1701000</v>
          </cell>
          <cell r="V316">
            <v>1</v>
          </cell>
          <cell r="W316" t="str">
            <v>1</v>
          </cell>
          <cell r="X316" t="str">
            <v>650</v>
          </cell>
          <cell r="Y316" t="str">
            <v>Commercial</v>
          </cell>
          <cell r="Z316" t="str">
            <v>Sales - Middle East</v>
          </cell>
          <cell r="AA316" t="str">
            <v>System</v>
          </cell>
          <cell r="AB316">
            <v>42705.059203444565</v>
          </cell>
          <cell r="AC316" t="str">
            <v xml:space="preserve">  33852</v>
          </cell>
          <cell r="AD316" t="str">
            <v>04/0246KNC</v>
          </cell>
          <cell r="AE316">
            <v>19172.515530000001</v>
          </cell>
          <cell r="AF316">
            <v>6018.4</v>
          </cell>
          <cell r="AG316">
            <v>12939.56</v>
          </cell>
          <cell r="AH316">
            <v>191.72515530000001</v>
          </cell>
          <cell r="AI316">
            <v>249.24270189000001</v>
          </cell>
          <cell r="AJ316" t="str">
            <v>USD</v>
          </cell>
          <cell r="AK316">
            <v>191.72515530000001</v>
          </cell>
          <cell r="AL316" t="str">
            <v>MISCPN33852</v>
          </cell>
          <cell r="AM316" t="str">
            <v>DMC300</v>
          </cell>
        </row>
        <row r="317">
          <cell r="A317" t="str">
            <v>DEC04</v>
          </cell>
          <cell r="B317" t="str">
            <v>CENT</v>
          </cell>
          <cell r="C317" t="str">
            <v>Middle East</v>
          </cell>
          <cell r="D317" t="str">
            <v>IR</v>
          </cell>
          <cell r="E317" t="str">
            <v>BASE</v>
          </cell>
          <cell r="F317" t="str">
            <v>Parsian HV Substation</v>
          </cell>
          <cell r="G317" t="str">
            <v>025182</v>
          </cell>
          <cell r="H317" t="str">
            <v>6B</v>
          </cell>
          <cell r="I317">
            <v>1</v>
          </cell>
          <cell r="J317">
            <v>6882.13</v>
          </cell>
          <cell r="K317">
            <v>7336.1877193379996</v>
          </cell>
          <cell r="L317" t="str">
            <v>21624783</v>
          </cell>
          <cell r="M317">
            <v>3848.82</v>
          </cell>
          <cell r="N317">
            <v>1000.69</v>
          </cell>
          <cell r="O317" t="str">
            <v>6028</v>
          </cell>
          <cell r="P317" t="str">
            <v>6028</v>
          </cell>
          <cell r="Q317">
            <v>38299</v>
          </cell>
          <cell r="R317">
            <v>0</v>
          </cell>
          <cell r="S317" t="str">
            <v>6BTA5.9G2-I        Genset</v>
          </cell>
          <cell r="T317" t="str">
            <v>1013</v>
          </cell>
          <cell r="U317" t="str">
            <v>1701000</v>
          </cell>
          <cell r="V317">
            <v>1</v>
          </cell>
          <cell r="W317" t="str">
            <v>1</v>
          </cell>
          <cell r="X317" t="str">
            <v>650</v>
          </cell>
          <cell r="Y317" t="str">
            <v>Commercial</v>
          </cell>
          <cell r="Z317" t="str">
            <v>Sales - Middle East</v>
          </cell>
          <cell r="AA317" t="str">
            <v>Small</v>
          </cell>
          <cell r="AB317">
            <v>6882.13</v>
          </cell>
          <cell r="AC317" t="str">
            <v xml:space="preserve">  34312</v>
          </cell>
          <cell r="AD317" t="str">
            <v>1301IlC040384</v>
          </cell>
          <cell r="AE317">
            <v>6488.4585859999997</v>
          </cell>
          <cell r="AF317">
            <v>207.19</v>
          </cell>
          <cell r="AG317">
            <v>426.42</v>
          </cell>
          <cell r="AH317">
            <v>64.884585860000001</v>
          </cell>
          <cell r="AI317">
            <v>84.349961617999995</v>
          </cell>
          <cell r="AJ317" t="str">
            <v>USD</v>
          </cell>
          <cell r="AK317">
            <v>64.884585860000001</v>
          </cell>
          <cell r="AL317" t="str">
            <v>C150D5O34311</v>
          </cell>
          <cell r="AM317" t="str">
            <v>C150D5 STANDARD GENSET FAMILY</v>
          </cell>
        </row>
        <row r="318">
          <cell r="A318" t="str">
            <v>DEC04</v>
          </cell>
          <cell r="B318" t="str">
            <v>CENT</v>
          </cell>
          <cell r="C318" t="str">
            <v>Middle East</v>
          </cell>
          <cell r="D318" t="str">
            <v>IR</v>
          </cell>
          <cell r="E318" t="str">
            <v>BASE</v>
          </cell>
          <cell r="F318" t="str">
            <v>Parsian HV Substation</v>
          </cell>
          <cell r="G318" t="str">
            <v>025181</v>
          </cell>
          <cell r="H318" t="str">
            <v>6B</v>
          </cell>
          <cell r="I318">
            <v>1</v>
          </cell>
          <cell r="J318">
            <v>6882.13</v>
          </cell>
          <cell r="K318">
            <v>7336.1877193379996</v>
          </cell>
          <cell r="L318" t="str">
            <v>21628041</v>
          </cell>
          <cell r="M318">
            <v>3848.82</v>
          </cell>
          <cell r="N318">
            <v>1000.69</v>
          </cell>
          <cell r="O318" t="str">
            <v>6028</v>
          </cell>
          <cell r="P318" t="str">
            <v>6028</v>
          </cell>
          <cell r="Q318">
            <v>38327</v>
          </cell>
          <cell r="R318">
            <v>0</v>
          </cell>
          <cell r="S318" t="str">
            <v>6BTA5.9G2-I        Genset</v>
          </cell>
          <cell r="T318" t="str">
            <v>1013</v>
          </cell>
          <cell r="U318" t="str">
            <v>1701000</v>
          </cell>
          <cell r="V318">
            <v>1</v>
          </cell>
          <cell r="W318" t="str">
            <v>1</v>
          </cell>
          <cell r="X318" t="str">
            <v>650</v>
          </cell>
          <cell r="Y318" t="str">
            <v>Commercial</v>
          </cell>
          <cell r="Z318" t="str">
            <v>Sales - Middle East</v>
          </cell>
          <cell r="AA318" t="str">
            <v>Small</v>
          </cell>
          <cell r="AB318">
            <v>6882.13</v>
          </cell>
          <cell r="AC318" t="str">
            <v xml:space="preserve">  34311</v>
          </cell>
          <cell r="AD318" t="str">
            <v>1301ILC040384</v>
          </cell>
          <cell r="AE318">
            <v>6488.4585859999997</v>
          </cell>
          <cell r="AF318">
            <v>207.19</v>
          </cell>
          <cell r="AG318">
            <v>426.42</v>
          </cell>
          <cell r="AH318">
            <v>64.884585860000001</v>
          </cell>
          <cell r="AI318">
            <v>84.349961617999995</v>
          </cell>
          <cell r="AJ318" t="str">
            <v>USD</v>
          </cell>
          <cell r="AK318">
            <v>64.884585860000001</v>
          </cell>
          <cell r="AL318" t="str">
            <v>C150D5O34311</v>
          </cell>
          <cell r="AM318" t="str">
            <v>C150D5 STANDARD GENSET FAMILY</v>
          </cell>
        </row>
        <row r="319">
          <cell r="A319" t="str">
            <v>DEC04</v>
          </cell>
          <cell r="B319" t="str">
            <v>CENT</v>
          </cell>
          <cell r="C319" t="str">
            <v>Africa</v>
          </cell>
          <cell r="D319" t="str">
            <v>KE</v>
          </cell>
          <cell r="E319" t="str">
            <v>BASE</v>
          </cell>
          <cell r="F319" t="str">
            <v>Car and General (Trading) Ltd</v>
          </cell>
          <cell r="G319" t="str">
            <v>025180</v>
          </cell>
          <cell r="H319" t="str">
            <v>4B</v>
          </cell>
          <cell r="I319">
            <v>1</v>
          </cell>
          <cell r="J319">
            <v>4481.700753498385</v>
          </cell>
          <cell r="K319">
            <v>4768.0718384310003</v>
          </cell>
          <cell r="L319" t="str">
            <v>21619673</v>
          </cell>
          <cell r="M319">
            <v>2309.17</v>
          </cell>
          <cell r="N319">
            <v>578.62</v>
          </cell>
          <cell r="O319" t="str">
            <v>6015</v>
          </cell>
          <cell r="P319" t="str">
            <v>6015</v>
          </cell>
          <cell r="Q319">
            <v>38260</v>
          </cell>
          <cell r="R319">
            <v>0</v>
          </cell>
          <cell r="S319" t="str">
            <v>4BTA3.9G1          Genset</v>
          </cell>
          <cell r="T319" t="str">
            <v>1014</v>
          </cell>
          <cell r="U319" t="str">
            <v>1701000</v>
          </cell>
          <cell r="V319">
            <v>1</v>
          </cell>
          <cell r="W319" t="str">
            <v>1</v>
          </cell>
          <cell r="X319" t="str">
            <v>650</v>
          </cell>
          <cell r="Y319" t="str">
            <v>Commercial</v>
          </cell>
          <cell r="Z319" t="str">
            <v>Sales - Africa</v>
          </cell>
          <cell r="AA319" t="str">
            <v>Small</v>
          </cell>
          <cell r="AB319">
            <v>4481.700753498385</v>
          </cell>
          <cell r="AC319" t="str">
            <v xml:space="preserve">  42451</v>
          </cell>
          <cell r="AD319" t="str">
            <v>MRC/04/U/033</v>
          </cell>
          <cell r="AE319">
            <v>4172.2742870000002</v>
          </cell>
          <cell r="AF319">
            <v>150.50749998000001</v>
          </cell>
          <cell r="AG319">
            <v>307.60499998</v>
          </cell>
          <cell r="AH319">
            <v>41.722742869999998</v>
          </cell>
          <cell r="AI319">
            <v>54.239565730999999</v>
          </cell>
          <cell r="AJ319" t="str">
            <v>USD</v>
          </cell>
          <cell r="AK319">
            <v>41.722742869999998</v>
          </cell>
          <cell r="AL319" t="str">
            <v>C80D5O42451</v>
          </cell>
          <cell r="AM319" t="str">
            <v>C80D5 STANDARD OPEN GENSET</v>
          </cell>
        </row>
        <row r="320">
          <cell r="A320" t="str">
            <v>DEC04</v>
          </cell>
          <cell r="B320" t="str">
            <v>CENT</v>
          </cell>
          <cell r="C320" t="str">
            <v>Africa</v>
          </cell>
          <cell r="D320" t="str">
            <v>KE</v>
          </cell>
          <cell r="E320" t="str">
            <v>BASE</v>
          </cell>
          <cell r="F320" t="str">
            <v>Car and General (Trading) Ltd</v>
          </cell>
          <cell r="G320" t="str">
            <v>025176</v>
          </cell>
          <cell r="H320" t="str">
            <v>B3.3</v>
          </cell>
          <cell r="I320">
            <v>1</v>
          </cell>
          <cell r="J320">
            <v>3099.5694294940795</v>
          </cell>
          <cell r="K320">
            <v>2678.1085831506398</v>
          </cell>
          <cell r="L320" t="str">
            <v>68025357</v>
          </cell>
          <cell r="M320">
            <v>943.1</v>
          </cell>
          <cell r="N320">
            <v>473.79</v>
          </cell>
          <cell r="O320" t="str">
            <v>6001</v>
          </cell>
          <cell r="P320" t="str">
            <v>6001</v>
          </cell>
          <cell r="Q320">
            <v>38285</v>
          </cell>
          <cell r="R320">
            <v>0</v>
          </cell>
          <cell r="S320" t="str">
            <v>B3.3G1             Genset</v>
          </cell>
          <cell r="T320" t="str">
            <v>1014</v>
          </cell>
          <cell r="U320" t="str">
            <v>1701000</v>
          </cell>
          <cell r="V320">
            <v>1</v>
          </cell>
          <cell r="W320" t="str">
            <v>1</v>
          </cell>
          <cell r="X320" t="str">
            <v>650</v>
          </cell>
          <cell r="Y320" t="str">
            <v>Commercial</v>
          </cell>
          <cell r="Z320" t="str">
            <v>Sales - Africa</v>
          </cell>
          <cell r="AA320" t="str">
            <v>Small</v>
          </cell>
          <cell r="AB320">
            <v>3099.5694294940795</v>
          </cell>
          <cell r="AC320" t="str">
            <v xml:space="preserve">  41794</v>
          </cell>
          <cell r="AD320" t="str">
            <v>MRC/04/U/029</v>
          </cell>
          <cell r="AE320">
            <v>2237.2783960800002</v>
          </cell>
          <cell r="AF320">
            <v>129.91999999999999</v>
          </cell>
          <cell r="AG320">
            <v>237.08</v>
          </cell>
          <cell r="AH320">
            <v>22.3727839608</v>
          </cell>
          <cell r="AI320">
            <v>29.084619149040002</v>
          </cell>
          <cell r="AJ320" t="str">
            <v>USD</v>
          </cell>
          <cell r="AK320">
            <v>22.3727839608</v>
          </cell>
          <cell r="AL320" t="str">
            <v>C38D5O41794</v>
          </cell>
          <cell r="AM320" t="str">
            <v>C38D5 STANDARD OPEN GENSET</v>
          </cell>
        </row>
        <row r="321">
          <cell r="A321" t="str">
            <v>DEC04</v>
          </cell>
          <cell r="B321" t="str">
            <v>CENT</v>
          </cell>
          <cell r="C321" t="str">
            <v>Africa</v>
          </cell>
          <cell r="D321" t="str">
            <v>KE</v>
          </cell>
          <cell r="E321" t="str">
            <v>BASE</v>
          </cell>
          <cell r="F321" t="str">
            <v>Car and General (Trading) Ltd</v>
          </cell>
          <cell r="G321" t="str">
            <v>025179</v>
          </cell>
          <cell r="H321" t="str">
            <v>B3.3</v>
          </cell>
          <cell r="I321">
            <v>1</v>
          </cell>
          <cell r="J321">
            <v>3666.3078579117328</v>
          </cell>
          <cell r="K321">
            <v>3034.2147557906401</v>
          </cell>
          <cell r="L321" t="str">
            <v>68024902</v>
          </cell>
          <cell r="M321">
            <v>1212.6400000000001</v>
          </cell>
          <cell r="N321">
            <v>546</v>
          </cell>
          <cell r="O321" t="str">
            <v>6002</v>
          </cell>
          <cell r="P321" t="str">
            <v>6002</v>
          </cell>
          <cell r="Q321">
            <v>38267</v>
          </cell>
          <cell r="R321">
            <v>0</v>
          </cell>
          <cell r="S321" t="str">
            <v>B3.3G2             Genset</v>
          </cell>
          <cell r="T321" t="str">
            <v>1014</v>
          </cell>
          <cell r="U321" t="str">
            <v>1701000</v>
          </cell>
          <cell r="V321">
            <v>1</v>
          </cell>
          <cell r="W321" t="str">
            <v>1</v>
          </cell>
          <cell r="X321" t="str">
            <v>650</v>
          </cell>
          <cell r="Y321" t="str">
            <v>Commercial</v>
          </cell>
          <cell r="Z321" t="str">
            <v>Sales - Africa</v>
          </cell>
          <cell r="AA321" t="str">
            <v>Small</v>
          </cell>
          <cell r="AB321">
            <v>3666.3078579117328</v>
          </cell>
          <cell r="AC321" t="str">
            <v xml:space="preserve">  42393</v>
          </cell>
          <cell r="AD321" t="str">
            <v>MRC/04/U/033</v>
          </cell>
          <cell r="AE321">
            <v>2582.00847608</v>
          </cell>
          <cell r="AF321">
            <v>129.91999999999999</v>
          </cell>
          <cell r="AG321">
            <v>237.08</v>
          </cell>
          <cell r="AH321">
            <v>25.8200847608</v>
          </cell>
          <cell r="AI321">
            <v>33.566110189040003</v>
          </cell>
          <cell r="AJ321" t="str">
            <v>USD</v>
          </cell>
          <cell r="AK321">
            <v>25.8200847608</v>
          </cell>
          <cell r="AL321" t="str">
            <v>C55D5O42393</v>
          </cell>
          <cell r="AM321" t="str">
            <v>C55D5(O) STANDARD GENSET FAMIL</v>
          </cell>
        </row>
        <row r="322">
          <cell r="A322" t="str">
            <v>DEC04</v>
          </cell>
          <cell r="B322" t="str">
            <v>CENT</v>
          </cell>
          <cell r="C322" t="str">
            <v>Africa</v>
          </cell>
          <cell r="D322" t="str">
            <v>KE</v>
          </cell>
          <cell r="E322" t="str">
            <v>BASE</v>
          </cell>
          <cell r="F322" t="str">
            <v>Car and General (Trading) Ltd</v>
          </cell>
          <cell r="G322" t="str">
            <v>025178</v>
          </cell>
          <cell r="H322" t="str">
            <v>B3.3</v>
          </cell>
          <cell r="I322">
            <v>1</v>
          </cell>
          <cell r="J322">
            <v>3099.0312163616791</v>
          </cell>
          <cell r="K322">
            <v>2678.1085831506398</v>
          </cell>
          <cell r="L322" t="str">
            <v>68025366</v>
          </cell>
          <cell r="M322">
            <v>943.1</v>
          </cell>
          <cell r="N322">
            <v>473.79</v>
          </cell>
          <cell r="O322" t="str">
            <v>6001</v>
          </cell>
          <cell r="P322" t="str">
            <v>6001</v>
          </cell>
          <cell r="Q322">
            <v>38285</v>
          </cell>
          <cell r="R322">
            <v>0</v>
          </cell>
          <cell r="S322" t="str">
            <v>B3.3G1             Genset</v>
          </cell>
          <cell r="T322" t="str">
            <v>1014</v>
          </cell>
          <cell r="U322" t="str">
            <v>1701000</v>
          </cell>
          <cell r="V322">
            <v>1</v>
          </cell>
          <cell r="W322" t="str">
            <v>1</v>
          </cell>
          <cell r="X322" t="str">
            <v>650</v>
          </cell>
          <cell r="Y322" t="str">
            <v>Commercial</v>
          </cell>
          <cell r="Z322" t="str">
            <v>Sales - Africa</v>
          </cell>
          <cell r="AA322" t="str">
            <v>Small</v>
          </cell>
          <cell r="AB322">
            <v>3099.0312163616791</v>
          </cell>
          <cell r="AC322" t="str">
            <v xml:space="preserve">  42384</v>
          </cell>
          <cell r="AD322" t="str">
            <v>MRC/04/U/033</v>
          </cell>
          <cell r="AE322">
            <v>2237.2783960800002</v>
          </cell>
          <cell r="AF322">
            <v>129.91999999999999</v>
          </cell>
          <cell r="AG322">
            <v>237.08</v>
          </cell>
          <cell r="AH322">
            <v>22.3727839608</v>
          </cell>
          <cell r="AI322">
            <v>29.084619149040002</v>
          </cell>
          <cell r="AJ322" t="str">
            <v>USD</v>
          </cell>
          <cell r="AK322">
            <v>22.3727839608</v>
          </cell>
          <cell r="AL322" t="str">
            <v>C38D5O42384</v>
          </cell>
          <cell r="AM322" t="str">
            <v>C38D5(O) STANDARD GENSET FAMIL</v>
          </cell>
        </row>
        <row r="323">
          <cell r="A323" t="str">
            <v>DEC04</v>
          </cell>
          <cell r="B323" t="str">
            <v>CENT</v>
          </cell>
          <cell r="C323" t="str">
            <v>Africa</v>
          </cell>
          <cell r="D323" t="str">
            <v>KE</v>
          </cell>
          <cell r="E323" t="str">
            <v>BASE</v>
          </cell>
          <cell r="F323" t="str">
            <v>Car and General (Trading) Ltd</v>
          </cell>
          <cell r="G323" t="str">
            <v>025178</v>
          </cell>
          <cell r="H323" t="str">
            <v>B3.3</v>
          </cell>
          <cell r="I323">
            <v>1</v>
          </cell>
          <cell r="J323">
            <v>3099.0312163616791</v>
          </cell>
          <cell r="K323">
            <v>2678.1085831506398</v>
          </cell>
          <cell r="L323" t="str">
            <v>68024884</v>
          </cell>
          <cell r="M323">
            <v>943.1</v>
          </cell>
          <cell r="N323">
            <v>473.79</v>
          </cell>
          <cell r="O323" t="str">
            <v>6001</v>
          </cell>
          <cell r="P323" t="str">
            <v>6001</v>
          </cell>
          <cell r="Q323">
            <v>38285</v>
          </cell>
          <cell r="R323">
            <v>0</v>
          </cell>
          <cell r="S323" t="str">
            <v>B3.3G1             Genset</v>
          </cell>
          <cell r="T323" t="str">
            <v>1014</v>
          </cell>
          <cell r="U323" t="str">
            <v>1701000</v>
          </cell>
          <cell r="V323">
            <v>1</v>
          </cell>
          <cell r="W323" t="str">
            <v>1</v>
          </cell>
          <cell r="X323" t="str">
            <v>650</v>
          </cell>
          <cell r="Y323" t="str">
            <v>Commercial</v>
          </cell>
          <cell r="Z323" t="str">
            <v>Sales - Africa</v>
          </cell>
          <cell r="AA323" t="str">
            <v>Small</v>
          </cell>
          <cell r="AB323">
            <v>3099.0312163616791</v>
          </cell>
          <cell r="AC323" t="str">
            <v xml:space="preserve">  42384</v>
          </cell>
          <cell r="AD323" t="str">
            <v>MRC/04/U/033</v>
          </cell>
          <cell r="AE323">
            <v>2237.2783960800002</v>
          </cell>
          <cell r="AF323">
            <v>129.91999999999999</v>
          </cell>
          <cell r="AG323">
            <v>237.08</v>
          </cell>
          <cell r="AH323">
            <v>22.3727839608</v>
          </cell>
          <cell r="AI323">
            <v>29.084619149040002</v>
          </cell>
          <cell r="AJ323" t="str">
            <v>USD</v>
          </cell>
          <cell r="AK323">
            <v>22.3727839608</v>
          </cell>
          <cell r="AL323" t="str">
            <v>C38D5O42384</v>
          </cell>
          <cell r="AM323" t="str">
            <v>C38D5(O) STANDARD GENSET FAMIL</v>
          </cell>
        </row>
        <row r="324">
          <cell r="A324" t="str">
            <v>DEC04</v>
          </cell>
          <cell r="B324" t="str">
            <v>CENT</v>
          </cell>
          <cell r="C324" t="str">
            <v>Africa</v>
          </cell>
          <cell r="D324" t="str">
            <v>KE</v>
          </cell>
          <cell r="E324" t="str">
            <v>BASE</v>
          </cell>
          <cell r="F324" t="str">
            <v>Car and General (Trading) Ltd</v>
          </cell>
          <cell r="G324" t="str">
            <v>025178</v>
          </cell>
          <cell r="H324" t="str">
            <v>B3.3</v>
          </cell>
          <cell r="I324">
            <v>1</v>
          </cell>
          <cell r="J324">
            <v>3099.0312163616791</v>
          </cell>
          <cell r="K324">
            <v>2678.1085831506398</v>
          </cell>
          <cell r="L324" t="str">
            <v>68024585</v>
          </cell>
          <cell r="M324">
            <v>943.1</v>
          </cell>
          <cell r="N324">
            <v>473.79</v>
          </cell>
          <cell r="O324" t="str">
            <v>6001</v>
          </cell>
          <cell r="P324" t="str">
            <v>6001</v>
          </cell>
          <cell r="Q324">
            <v>38267</v>
          </cell>
          <cell r="R324">
            <v>0</v>
          </cell>
          <cell r="S324" t="str">
            <v>B3.3G1             Genset</v>
          </cell>
          <cell r="T324" t="str">
            <v>1014</v>
          </cell>
          <cell r="U324" t="str">
            <v>1701000</v>
          </cell>
          <cell r="V324">
            <v>1</v>
          </cell>
          <cell r="W324" t="str">
            <v>1</v>
          </cell>
          <cell r="X324" t="str">
            <v>650</v>
          </cell>
          <cell r="Y324" t="str">
            <v>Commercial</v>
          </cell>
          <cell r="Z324" t="str">
            <v>Sales - Africa</v>
          </cell>
          <cell r="AA324" t="str">
            <v>Small</v>
          </cell>
          <cell r="AB324">
            <v>3099.0312163616791</v>
          </cell>
          <cell r="AC324" t="str">
            <v xml:space="preserve">  42384</v>
          </cell>
          <cell r="AD324" t="str">
            <v>MRC/04/U/033</v>
          </cell>
          <cell r="AE324">
            <v>2237.2783960800002</v>
          </cell>
          <cell r="AF324">
            <v>129.91999999999999</v>
          </cell>
          <cell r="AG324">
            <v>237.08</v>
          </cell>
          <cell r="AH324">
            <v>22.3727839608</v>
          </cell>
          <cell r="AI324">
            <v>29.084619149040002</v>
          </cell>
          <cell r="AJ324" t="str">
            <v>USD</v>
          </cell>
          <cell r="AK324">
            <v>22.3727839608</v>
          </cell>
          <cell r="AL324" t="str">
            <v>C38D5O42384</v>
          </cell>
          <cell r="AM324" t="str">
            <v>C38D5(O) STANDARD GENSET FAMIL</v>
          </cell>
        </row>
        <row r="325">
          <cell r="A325" t="str">
            <v>DEC04</v>
          </cell>
          <cell r="B325" t="str">
            <v>CENT</v>
          </cell>
          <cell r="C325" t="str">
            <v>Africa</v>
          </cell>
          <cell r="D325" t="str">
            <v>KE</v>
          </cell>
          <cell r="E325" t="str">
            <v>BASE</v>
          </cell>
          <cell r="F325" t="str">
            <v>Car and General (Trading) Ltd</v>
          </cell>
          <cell r="G325" t="str">
            <v>025177</v>
          </cell>
          <cell r="H325" t="str">
            <v>B3.3</v>
          </cell>
          <cell r="I325">
            <v>1</v>
          </cell>
          <cell r="J325">
            <v>3023.6813778256187</v>
          </cell>
          <cell r="K325">
            <v>2781.62551315064</v>
          </cell>
          <cell r="L325" t="str">
            <v>68025144</v>
          </cell>
          <cell r="M325">
            <v>943.1</v>
          </cell>
          <cell r="N325">
            <v>433</v>
          </cell>
          <cell r="O325" t="str">
            <v>6001</v>
          </cell>
          <cell r="P325" t="str">
            <v>6001</v>
          </cell>
          <cell r="Q325">
            <v>38285</v>
          </cell>
          <cell r="R325">
            <v>0</v>
          </cell>
          <cell r="S325" t="str">
            <v>B3.3G1             Genset</v>
          </cell>
          <cell r="T325" t="str">
            <v>1014</v>
          </cell>
          <cell r="U325" t="str">
            <v>1701000</v>
          </cell>
          <cell r="V325">
            <v>1</v>
          </cell>
          <cell r="W325" t="str">
            <v>1</v>
          </cell>
          <cell r="X325" t="str">
            <v>650</v>
          </cell>
          <cell r="Y325" t="str">
            <v>Commercial</v>
          </cell>
          <cell r="Z325" t="str">
            <v>Sales - Africa</v>
          </cell>
          <cell r="AA325" t="str">
            <v>Small</v>
          </cell>
          <cell r="AB325">
            <v>3023.6813778256187</v>
          </cell>
          <cell r="AC325" t="str">
            <v xml:space="preserve">  42382</v>
          </cell>
          <cell r="AD325" t="str">
            <v>MRC/04/U/033</v>
          </cell>
          <cell r="AE325">
            <v>2337.4883960799998</v>
          </cell>
          <cell r="AF325">
            <v>129.91999999999999</v>
          </cell>
          <cell r="AG325">
            <v>237.08</v>
          </cell>
          <cell r="AH325">
            <v>23.374883960799998</v>
          </cell>
          <cell r="AI325">
            <v>30.387349149039999</v>
          </cell>
          <cell r="AJ325" t="str">
            <v>USD</v>
          </cell>
          <cell r="AK325">
            <v>23.374883960799998</v>
          </cell>
          <cell r="AL325" t="str">
            <v>C33D5O42382</v>
          </cell>
          <cell r="AM325" t="str">
            <v>C33D5(O) STANDARD GENSET FAMIL</v>
          </cell>
        </row>
        <row r="326">
          <cell r="A326" t="str">
            <v>DEC04</v>
          </cell>
          <cell r="B326" t="str">
            <v>CENT</v>
          </cell>
          <cell r="C326" t="str">
            <v>Africa</v>
          </cell>
          <cell r="D326" t="str">
            <v>KE</v>
          </cell>
          <cell r="E326" t="str">
            <v>BASE</v>
          </cell>
          <cell r="F326" t="str">
            <v>Car and General (Trading) Ltd</v>
          </cell>
          <cell r="G326" t="str">
            <v>025177</v>
          </cell>
          <cell r="H326" t="str">
            <v>B3.3</v>
          </cell>
          <cell r="I326">
            <v>1</v>
          </cell>
          <cell r="J326">
            <v>3023.6813778256187</v>
          </cell>
          <cell r="K326">
            <v>2781.62551315064</v>
          </cell>
          <cell r="L326" t="str">
            <v>68025142</v>
          </cell>
          <cell r="M326">
            <v>943.1</v>
          </cell>
          <cell r="N326">
            <v>433</v>
          </cell>
          <cell r="O326" t="str">
            <v>6001</v>
          </cell>
          <cell r="P326" t="str">
            <v>6001</v>
          </cell>
          <cell r="Q326">
            <v>38285</v>
          </cell>
          <cell r="R326">
            <v>0</v>
          </cell>
          <cell r="S326" t="str">
            <v>B3.3G1             Genset</v>
          </cell>
          <cell r="T326" t="str">
            <v>1014</v>
          </cell>
          <cell r="U326" t="str">
            <v>1701000</v>
          </cell>
          <cell r="V326">
            <v>1</v>
          </cell>
          <cell r="W326" t="str">
            <v>1</v>
          </cell>
          <cell r="X326" t="str">
            <v>650</v>
          </cell>
          <cell r="Y326" t="str">
            <v>Commercial</v>
          </cell>
          <cell r="Z326" t="str">
            <v>Sales - Africa</v>
          </cell>
          <cell r="AA326" t="str">
            <v>Small</v>
          </cell>
          <cell r="AB326">
            <v>3023.6813778256187</v>
          </cell>
          <cell r="AC326" t="str">
            <v xml:space="preserve">  42382</v>
          </cell>
          <cell r="AD326" t="str">
            <v>MRC/04/U/033</v>
          </cell>
          <cell r="AE326">
            <v>2337.4883960799998</v>
          </cell>
          <cell r="AF326">
            <v>129.91999999999999</v>
          </cell>
          <cell r="AG326">
            <v>237.08</v>
          </cell>
          <cell r="AH326">
            <v>23.374883960799998</v>
          </cell>
          <cell r="AI326">
            <v>30.387349149039999</v>
          </cell>
          <cell r="AJ326" t="str">
            <v>USD</v>
          </cell>
          <cell r="AK326">
            <v>23.374883960799998</v>
          </cell>
          <cell r="AL326" t="str">
            <v>C33D5O42382</v>
          </cell>
          <cell r="AM326" t="str">
            <v>C33D5(O) STANDARD GENSET FAMIL</v>
          </cell>
        </row>
        <row r="327">
          <cell r="A327" t="str">
            <v>DEC04</v>
          </cell>
          <cell r="B327" t="str">
            <v>CENT</v>
          </cell>
          <cell r="C327" t="str">
            <v>Africa</v>
          </cell>
          <cell r="D327" t="str">
            <v>KE</v>
          </cell>
          <cell r="E327" t="str">
            <v>BASE</v>
          </cell>
          <cell r="F327" t="str">
            <v>Car and General (Trading) Ltd</v>
          </cell>
          <cell r="G327" t="str">
            <v>025177</v>
          </cell>
          <cell r="H327" t="str">
            <v>B3.3</v>
          </cell>
          <cell r="I327">
            <v>1</v>
          </cell>
          <cell r="J327">
            <v>3023.6813778256187</v>
          </cell>
          <cell r="K327">
            <v>2781.62551315064</v>
          </cell>
          <cell r="L327" t="str">
            <v>68024560</v>
          </cell>
          <cell r="M327">
            <v>943.1</v>
          </cell>
          <cell r="N327">
            <v>433</v>
          </cell>
          <cell r="O327" t="str">
            <v>6001</v>
          </cell>
          <cell r="P327" t="str">
            <v>6001</v>
          </cell>
          <cell r="Q327">
            <v>38267</v>
          </cell>
          <cell r="R327">
            <v>0</v>
          </cell>
          <cell r="S327" t="str">
            <v>B3.3G1             Genset</v>
          </cell>
          <cell r="T327" t="str">
            <v>1014</v>
          </cell>
          <cell r="U327" t="str">
            <v>1701000</v>
          </cell>
          <cell r="V327">
            <v>1</v>
          </cell>
          <cell r="W327" t="str">
            <v>1</v>
          </cell>
          <cell r="X327" t="str">
            <v>650</v>
          </cell>
          <cell r="Y327" t="str">
            <v>Commercial</v>
          </cell>
          <cell r="Z327" t="str">
            <v>Sales - Africa</v>
          </cell>
          <cell r="AA327" t="str">
            <v>Small</v>
          </cell>
          <cell r="AB327">
            <v>3023.6813778256187</v>
          </cell>
          <cell r="AC327" t="str">
            <v xml:space="preserve">  42382</v>
          </cell>
          <cell r="AD327" t="str">
            <v>MRC/04/U/033</v>
          </cell>
          <cell r="AE327">
            <v>2337.4883960799998</v>
          </cell>
          <cell r="AF327">
            <v>129.91999999999999</v>
          </cell>
          <cell r="AG327">
            <v>237.08</v>
          </cell>
          <cell r="AH327">
            <v>23.374883960799998</v>
          </cell>
          <cell r="AI327">
            <v>30.387349149039999</v>
          </cell>
          <cell r="AJ327" t="str">
            <v>USD</v>
          </cell>
          <cell r="AK327">
            <v>23.374883960799998</v>
          </cell>
          <cell r="AL327" t="str">
            <v>C33D5O42382</v>
          </cell>
          <cell r="AM327" t="str">
            <v>C33D5(O) STANDARD GENSET FAMIL</v>
          </cell>
        </row>
        <row r="328">
          <cell r="A328" t="str">
            <v>DEC04</v>
          </cell>
          <cell r="B328" t="str">
            <v>CENT</v>
          </cell>
          <cell r="C328" t="str">
            <v>Africa</v>
          </cell>
          <cell r="D328" t="str">
            <v>KE</v>
          </cell>
          <cell r="E328" t="str">
            <v>BASE</v>
          </cell>
          <cell r="F328" t="str">
            <v>Car and General (Trading) Ltd</v>
          </cell>
          <cell r="G328" t="str">
            <v>025177</v>
          </cell>
          <cell r="H328" t="str">
            <v>B3.3</v>
          </cell>
          <cell r="I328">
            <v>1</v>
          </cell>
          <cell r="J328">
            <v>3023.6813778256187</v>
          </cell>
          <cell r="K328">
            <v>2781.62551315064</v>
          </cell>
          <cell r="L328" t="str">
            <v>68024563</v>
          </cell>
          <cell r="M328">
            <v>943.1</v>
          </cell>
          <cell r="N328">
            <v>433</v>
          </cell>
          <cell r="O328" t="str">
            <v>6001</v>
          </cell>
          <cell r="P328" t="str">
            <v>6001</v>
          </cell>
          <cell r="Q328">
            <v>38267</v>
          </cell>
          <cell r="R328">
            <v>0</v>
          </cell>
          <cell r="S328" t="str">
            <v>B3.3G1             Genset</v>
          </cell>
          <cell r="T328" t="str">
            <v>1014</v>
          </cell>
          <cell r="U328" t="str">
            <v>1701000</v>
          </cell>
          <cell r="V328">
            <v>1</v>
          </cell>
          <cell r="W328" t="str">
            <v>1</v>
          </cell>
          <cell r="X328" t="str">
            <v>650</v>
          </cell>
          <cell r="Y328" t="str">
            <v>Commercial</v>
          </cell>
          <cell r="Z328" t="str">
            <v>Sales - Africa</v>
          </cell>
          <cell r="AA328" t="str">
            <v>Small</v>
          </cell>
          <cell r="AB328">
            <v>3023.6813778256187</v>
          </cell>
          <cell r="AC328" t="str">
            <v xml:space="preserve">  42382</v>
          </cell>
          <cell r="AD328" t="str">
            <v>MRC/04/U/033</v>
          </cell>
          <cell r="AE328">
            <v>2337.4883960799998</v>
          </cell>
          <cell r="AF328">
            <v>129.91999999999999</v>
          </cell>
          <cell r="AG328">
            <v>237.08</v>
          </cell>
          <cell r="AH328">
            <v>23.374883960799998</v>
          </cell>
          <cell r="AI328">
            <v>30.387349149039999</v>
          </cell>
          <cell r="AJ328" t="str">
            <v>USD</v>
          </cell>
          <cell r="AK328">
            <v>23.374883960799998</v>
          </cell>
          <cell r="AL328" t="str">
            <v>C33D5O42382</v>
          </cell>
          <cell r="AM328" t="str">
            <v>C33D5(O) STANDARD GENSET FAMIL</v>
          </cell>
        </row>
        <row r="329">
          <cell r="A329" t="str">
            <v>DEC04</v>
          </cell>
          <cell r="B329" t="str">
            <v>CENT</v>
          </cell>
          <cell r="C329" t="str">
            <v>Middle East</v>
          </cell>
          <cell r="D329" t="str">
            <v>QA</v>
          </cell>
          <cell r="E329" t="str">
            <v>BASE</v>
          </cell>
          <cell r="F329" t="str">
            <v>Jaidah Motors &amp; Trading Co</v>
          </cell>
          <cell r="G329" t="str">
            <v>025122</v>
          </cell>
          <cell r="H329" t="str">
            <v>D17</v>
          </cell>
          <cell r="I329">
            <v>1</v>
          </cell>
          <cell r="J329">
            <v>2776.641550053821</v>
          </cell>
          <cell r="K329">
            <v>2999.1623376716402</v>
          </cell>
          <cell r="L329" t="str">
            <v>S04L0143</v>
          </cell>
          <cell r="M329">
            <v>915.85</v>
          </cell>
          <cell r="N329">
            <v>327</v>
          </cell>
          <cell r="O329" t="str">
            <v>6054</v>
          </cell>
          <cell r="P329" t="str">
            <v>6054</v>
          </cell>
          <cell r="Q329">
            <v>38225</v>
          </cell>
          <cell r="R329">
            <v>0</v>
          </cell>
          <cell r="S329" t="str">
            <v>D1703 (Kubota)     Genset</v>
          </cell>
          <cell r="T329" t="str">
            <v>1013</v>
          </cell>
          <cell r="U329" t="str">
            <v>1701000</v>
          </cell>
          <cell r="V329">
            <v>1</v>
          </cell>
          <cell r="W329" t="str">
            <v>1</v>
          </cell>
          <cell r="X329" t="str">
            <v>650</v>
          </cell>
          <cell r="Y329" t="str">
            <v>Commercial</v>
          </cell>
          <cell r="Z329" t="str">
            <v>Sales - Middle East</v>
          </cell>
          <cell r="AA329" t="str">
            <v>Small</v>
          </cell>
          <cell r="AB329">
            <v>2776.641550053821</v>
          </cell>
          <cell r="AC329" t="str">
            <v xml:space="preserve">  42726</v>
          </cell>
          <cell r="AD329" t="str">
            <v>JMC/HDE/445050/04</v>
          </cell>
          <cell r="AE329">
            <v>2349.28383308</v>
          </cell>
          <cell r="AF329">
            <v>210.30970390000002</v>
          </cell>
          <cell r="AG329">
            <v>362.0424342</v>
          </cell>
          <cell r="AH329">
            <v>23.492838330800002</v>
          </cell>
          <cell r="AI329">
            <v>30.540689830040002</v>
          </cell>
          <cell r="AJ329" t="str">
            <v>USD</v>
          </cell>
          <cell r="AK329">
            <v>23.492838330800002</v>
          </cell>
          <cell r="AL329" t="str">
            <v>C15D5S42726</v>
          </cell>
          <cell r="AM329" t="str">
            <v>C15D5 STANDARD ENCLOSED GENSET</v>
          </cell>
        </row>
        <row r="330">
          <cell r="A330" t="str">
            <v>DEC04</v>
          </cell>
          <cell r="B330" t="str">
            <v>CENT</v>
          </cell>
          <cell r="C330" t="str">
            <v>United Kingdom</v>
          </cell>
          <cell r="D330" t="str">
            <v>UK</v>
          </cell>
          <cell r="E330" t="str">
            <v>BASE</v>
          </cell>
          <cell r="F330" t="str">
            <v>GTI Ltd</v>
          </cell>
          <cell r="G330" t="str">
            <v>025109</v>
          </cell>
          <cell r="H330" t="str">
            <v>KTA19</v>
          </cell>
          <cell r="I330">
            <v>1</v>
          </cell>
          <cell r="J330">
            <v>24592</v>
          </cell>
          <cell r="K330">
            <v>27532.934079120001</v>
          </cell>
          <cell r="L330" t="str">
            <v>37213385</v>
          </cell>
          <cell r="M330">
            <v>15770.58</v>
          </cell>
          <cell r="N330">
            <v>3359.31</v>
          </cell>
          <cell r="O330" t="str">
            <v>7033</v>
          </cell>
          <cell r="P330" t="str">
            <v>7033</v>
          </cell>
          <cell r="Q330">
            <v>38253</v>
          </cell>
          <cell r="R330">
            <v>0</v>
          </cell>
          <cell r="S330" t="str">
            <v>KTA19G4            Genset</v>
          </cell>
          <cell r="T330" t="str">
            <v>1011</v>
          </cell>
          <cell r="U330" t="str">
            <v>1701000</v>
          </cell>
          <cell r="V330">
            <v>1</v>
          </cell>
          <cell r="W330" t="str">
            <v>1</v>
          </cell>
          <cell r="X330" t="str">
            <v>650</v>
          </cell>
          <cell r="Y330" t="str">
            <v>Commercial</v>
          </cell>
          <cell r="Z330" t="str">
            <v>Sales - West Europe</v>
          </cell>
          <cell r="AA330" t="str">
            <v>Medium</v>
          </cell>
          <cell r="AB330">
            <v>24592</v>
          </cell>
          <cell r="AC330" t="str">
            <v xml:space="preserve">  34873</v>
          </cell>
          <cell r="AD330" t="str">
            <v>1116 F04-5</v>
          </cell>
          <cell r="AE330">
            <v>23002.34664</v>
          </cell>
          <cell r="AF330">
            <v>788.7</v>
          </cell>
          <cell r="AG330">
            <v>2982.81</v>
          </cell>
          <cell r="AH330">
            <v>230.02346639999999</v>
          </cell>
          <cell r="AI330">
            <v>299.03050631999997</v>
          </cell>
          <cell r="AJ330" t="str">
            <v>GBP</v>
          </cell>
          <cell r="AK330">
            <v>230.02346639999999</v>
          </cell>
          <cell r="AL330" t="str">
            <v>DFED--E</v>
          </cell>
          <cell r="AM330" t="str">
            <v>DFED STD OPEN STOCK SET</v>
          </cell>
        </row>
        <row r="331">
          <cell r="A331" t="str">
            <v>DEC04</v>
          </cell>
          <cell r="B331" t="str">
            <v>CENT</v>
          </cell>
          <cell r="C331" t="str">
            <v>Middle East</v>
          </cell>
          <cell r="D331" t="str">
            <v>QA</v>
          </cell>
          <cell r="E331" t="str">
            <v>BASE</v>
          </cell>
          <cell r="F331" t="str">
            <v>Jaidah Motors &amp; Trading Co</v>
          </cell>
          <cell r="G331" t="str">
            <v>025120</v>
          </cell>
          <cell r="H331" t="str">
            <v>B3.3</v>
          </cell>
          <cell r="I331">
            <v>1</v>
          </cell>
          <cell r="J331">
            <v>4376.2109795479009</v>
          </cell>
          <cell r="K331">
            <v>4084.10091027414</v>
          </cell>
          <cell r="L331" t="str">
            <v>68025398</v>
          </cell>
          <cell r="M331">
            <v>1212.6400000000001</v>
          </cell>
          <cell r="N331">
            <v>546</v>
          </cell>
          <cell r="O331" t="str">
            <v>6002</v>
          </cell>
          <cell r="P331" t="str">
            <v>6002</v>
          </cell>
          <cell r="Q331">
            <v>38285</v>
          </cell>
          <cell r="R331">
            <v>0</v>
          </cell>
          <cell r="S331" t="str">
            <v>B3.3G2             Genset</v>
          </cell>
          <cell r="T331" t="str">
            <v>1013</v>
          </cell>
          <cell r="U331" t="str">
            <v>1701000</v>
          </cell>
          <cell r="V331">
            <v>1</v>
          </cell>
          <cell r="W331" t="str">
            <v>1</v>
          </cell>
          <cell r="X331" t="str">
            <v>650</v>
          </cell>
          <cell r="Y331" t="str">
            <v>Commercial</v>
          </cell>
          <cell r="Z331" t="str">
            <v>Sales - Middle East</v>
          </cell>
          <cell r="AA331" t="str">
            <v>Small</v>
          </cell>
          <cell r="AB331">
            <v>4376.2109795479009</v>
          </cell>
          <cell r="AC331" t="str">
            <v xml:space="preserve">  42713</v>
          </cell>
          <cell r="AD331" t="str">
            <v>JMC/HDE/445050/04</v>
          </cell>
          <cell r="AE331">
            <v>3220.12884558</v>
          </cell>
          <cell r="AF331">
            <v>286.63262877</v>
          </cell>
          <cell r="AG331">
            <v>471.07518401999994</v>
          </cell>
          <cell r="AH331">
            <v>32.201288455799997</v>
          </cell>
          <cell r="AI331">
            <v>41.861674992540003</v>
          </cell>
          <cell r="AJ331" t="str">
            <v>USD</v>
          </cell>
          <cell r="AK331">
            <v>32.201288455799997</v>
          </cell>
          <cell r="AL331" t="str">
            <v>C55D5S42713</v>
          </cell>
          <cell r="AM331" t="str">
            <v>C55D5 STANDARD ENCLOSED GENSET</v>
          </cell>
        </row>
        <row r="332">
          <cell r="A332" t="str">
            <v>DEC04</v>
          </cell>
          <cell r="B332" t="str">
            <v>CENT</v>
          </cell>
          <cell r="C332" t="str">
            <v>Western Europe</v>
          </cell>
          <cell r="D332" t="str">
            <v>IT</v>
          </cell>
          <cell r="E332" t="str">
            <v>BASE</v>
          </cell>
          <cell r="F332" t="str">
            <v>Bertoli SRL</v>
          </cell>
          <cell r="G332" t="str">
            <v>025116</v>
          </cell>
          <cell r="H332" t="str">
            <v>K50</v>
          </cell>
          <cell r="I332">
            <v>1</v>
          </cell>
          <cell r="J332">
            <v>82968.783638320776</v>
          </cell>
          <cell r="K332">
            <v>65576.398785625002</v>
          </cell>
          <cell r="L332" t="str">
            <v>33158088</v>
          </cell>
          <cell r="M332">
            <v>49321.2</v>
          </cell>
          <cell r="N332">
            <v>26923</v>
          </cell>
          <cell r="O332" t="str">
            <v>8036</v>
          </cell>
          <cell r="P332" t="str">
            <v>8036</v>
          </cell>
          <cell r="Q332">
            <v>38299</v>
          </cell>
          <cell r="R332">
            <v>0</v>
          </cell>
          <cell r="S332" t="str">
            <v>KTA50GS8 Adv       Genset</v>
          </cell>
          <cell r="T332" t="str">
            <v>1011</v>
          </cell>
          <cell r="U332" t="str">
            <v>1701000</v>
          </cell>
          <cell r="V332">
            <v>1</v>
          </cell>
          <cell r="W332" t="str">
            <v>1</v>
          </cell>
          <cell r="X332" t="str">
            <v>650</v>
          </cell>
          <cell r="Y332" t="str">
            <v>Commercial</v>
          </cell>
          <cell r="Z332" t="str">
            <v>Sales - West Europe</v>
          </cell>
          <cell r="AA332" t="str">
            <v>Large</v>
          </cell>
          <cell r="AB332">
            <v>82968.783638320776</v>
          </cell>
          <cell r="AC332" t="str">
            <v xml:space="preserve">  34628</v>
          </cell>
          <cell r="AD332" t="str">
            <v>PO-BER04-001/10</v>
          </cell>
          <cell r="AE332">
            <v>57433.580625000002</v>
          </cell>
          <cell r="AF332">
            <v>849.46</v>
          </cell>
          <cell r="AG332">
            <v>5398.05</v>
          </cell>
          <cell r="AH332">
            <v>574.33580625000002</v>
          </cell>
          <cell r="AI332">
            <v>746.63654812499999</v>
          </cell>
          <cell r="AJ332" t="str">
            <v>USD</v>
          </cell>
          <cell r="AK332">
            <v>574.33580625000002</v>
          </cell>
          <cell r="AL332" t="str">
            <v>DFLFPN34623</v>
          </cell>
          <cell r="AM332" t="str">
            <v>1200DFLF-5--PCC-OPN-SH-QA-G-CG</v>
          </cell>
        </row>
        <row r="333">
          <cell r="A333" t="str">
            <v>DEC04</v>
          </cell>
          <cell r="B333" t="str">
            <v>CENT</v>
          </cell>
          <cell r="C333" t="str">
            <v>Middle East</v>
          </cell>
          <cell r="D333" t="str">
            <v>EG</v>
          </cell>
          <cell r="E333" t="str">
            <v>BASE</v>
          </cell>
          <cell r="F333" t="str">
            <v>Egyptian International Investment</v>
          </cell>
          <cell r="G333" t="str">
            <v>025114</v>
          </cell>
          <cell r="H333" t="str">
            <v>QSX15</v>
          </cell>
          <cell r="I333">
            <v>1</v>
          </cell>
          <cell r="J333">
            <v>17379.440258342303</v>
          </cell>
          <cell r="K333">
            <v>26743.692835278001</v>
          </cell>
          <cell r="L333" t="str">
            <v>79067251</v>
          </cell>
          <cell r="M333">
            <v>11937.91</v>
          </cell>
          <cell r="N333">
            <v>3842</v>
          </cell>
          <cell r="O333" t="str">
            <v>7023</v>
          </cell>
          <cell r="P333" t="str">
            <v>7023</v>
          </cell>
          <cell r="Q333">
            <v>38268</v>
          </cell>
          <cell r="R333">
            <v>0</v>
          </cell>
          <cell r="S333" t="str">
            <v>QSX15G8            Genset</v>
          </cell>
          <cell r="T333" t="str">
            <v>1013</v>
          </cell>
          <cell r="U333" t="str">
            <v>1701000</v>
          </cell>
          <cell r="V333">
            <v>1</v>
          </cell>
          <cell r="W333" t="str">
            <v>1</v>
          </cell>
          <cell r="X333" t="str">
            <v>650</v>
          </cell>
          <cell r="Y333" t="str">
            <v>Commercial</v>
          </cell>
          <cell r="Z333" t="str">
            <v>Sales - Middle East</v>
          </cell>
          <cell r="AA333" t="str">
            <v>Medium</v>
          </cell>
          <cell r="AB333">
            <v>17379.440258342303</v>
          </cell>
          <cell r="AC333" t="str">
            <v xml:space="preserve">  37752</v>
          </cell>
          <cell r="AD333" t="str">
            <v>CM17/062004</v>
          </cell>
          <cell r="AE333">
            <v>22314.668765999999</v>
          </cell>
          <cell r="AF333">
            <v>846.96</v>
          </cell>
          <cell r="AG333">
            <v>2845.68</v>
          </cell>
          <cell r="AH333">
            <v>223.14668766</v>
          </cell>
          <cell r="AI333">
            <v>290.09069395799997</v>
          </cell>
          <cell r="AJ333" t="str">
            <v>USD</v>
          </cell>
          <cell r="AK333">
            <v>223.14668766</v>
          </cell>
          <cell r="AL333" t="str">
            <v>DFEK37733</v>
          </cell>
          <cell r="AM333" t="str">
            <v>400DFEK STANDARD GENSET FAMILY</v>
          </cell>
        </row>
        <row r="334">
          <cell r="A334" t="str">
            <v>DEC04</v>
          </cell>
          <cell r="B334" t="str">
            <v>CENT</v>
          </cell>
          <cell r="C334" t="str">
            <v>Middle East</v>
          </cell>
          <cell r="D334" t="str">
            <v>EG</v>
          </cell>
          <cell r="E334" t="str">
            <v>BASE</v>
          </cell>
          <cell r="F334" t="str">
            <v>Egyptian International Investment</v>
          </cell>
          <cell r="G334" t="str">
            <v>025113</v>
          </cell>
          <cell r="H334" t="str">
            <v>QSX15</v>
          </cell>
          <cell r="I334">
            <v>1</v>
          </cell>
          <cell r="J334">
            <v>17379.440258342303</v>
          </cell>
          <cell r="K334">
            <v>26743.692835278001</v>
          </cell>
          <cell r="L334" t="str">
            <v>79068215</v>
          </cell>
          <cell r="M334">
            <v>11937.91</v>
          </cell>
          <cell r="N334">
            <v>3842</v>
          </cell>
          <cell r="O334" t="str">
            <v>7023</v>
          </cell>
          <cell r="P334" t="str">
            <v>7023</v>
          </cell>
          <cell r="Q334">
            <v>38268</v>
          </cell>
          <cell r="R334">
            <v>0</v>
          </cell>
          <cell r="S334" t="str">
            <v>QSX15G8            Genset</v>
          </cell>
          <cell r="T334" t="str">
            <v>1013</v>
          </cell>
          <cell r="U334" t="str">
            <v>1701000</v>
          </cell>
          <cell r="V334">
            <v>1</v>
          </cell>
          <cell r="W334" t="str">
            <v>1</v>
          </cell>
          <cell r="X334" t="str">
            <v>650</v>
          </cell>
          <cell r="Y334" t="str">
            <v>Commercial</v>
          </cell>
          <cell r="Z334" t="str">
            <v>Sales - Middle East</v>
          </cell>
          <cell r="AA334" t="str">
            <v>Medium</v>
          </cell>
          <cell r="AB334">
            <v>17379.440258342303</v>
          </cell>
          <cell r="AC334" t="str">
            <v xml:space="preserve">  37746</v>
          </cell>
          <cell r="AD334" t="str">
            <v>CM19/072004</v>
          </cell>
          <cell r="AE334">
            <v>22314.668765999999</v>
          </cell>
          <cell r="AF334">
            <v>846.96</v>
          </cell>
          <cell r="AG334">
            <v>2845.68</v>
          </cell>
          <cell r="AH334">
            <v>223.14668766</v>
          </cell>
          <cell r="AI334">
            <v>290.09069395799997</v>
          </cell>
          <cell r="AJ334" t="str">
            <v>USD</v>
          </cell>
          <cell r="AK334">
            <v>223.14668766</v>
          </cell>
          <cell r="AL334" t="str">
            <v>DFEK37733</v>
          </cell>
          <cell r="AM334" t="str">
            <v>400DFEK STANDARD GENSET FAMILY</v>
          </cell>
        </row>
        <row r="335">
          <cell r="A335" t="str">
            <v>DEC04</v>
          </cell>
          <cell r="B335" t="str">
            <v>CENT</v>
          </cell>
          <cell r="C335" t="str">
            <v>Middle East</v>
          </cell>
          <cell r="D335" t="str">
            <v>EG</v>
          </cell>
          <cell r="E335" t="str">
            <v>BASE</v>
          </cell>
          <cell r="F335" t="str">
            <v>Egyptian International Investment</v>
          </cell>
          <cell r="G335" t="str">
            <v>025112</v>
          </cell>
          <cell r="H335" t="str">
            <v>NH</v>
          </cell>
          <cell r="I335">
            <v>1</v>
          </cell>
          <cell r="J335">
            <v>11459.903121636167</v>
          </cell>
          <cell r="K335">
            <v>15788.296640945</v>
          </cell>
          <cell r="L335" t="str">
            <v>25295748</v>
          </cell>
          <cell r="M335">
            <v>7523.99</v>
          </cell>
          <cell r="N335">
            <v>2394.48</v>
          </cell>
          <cell r="O335" t="str">
            <v>7014</v>
          </cell>
          <cell r="P335" t="str">
            <v>7014</v>
          </cell>
          <cell r="Q335">
            <v>38211</v>
          </cell>
          <cell r="R335">
            <v>0</v>
          </cell>
          <cell r="S335" t="str">
            <v>NTA855G4           Genset</v>
          </cell>
          <cell r="T335" t="str">
            <v>1013</v>
          </cell>
          <cell r="U335" t="str">
            <v>1701000</v>
          </cell>
          <cell r="V335">
            <v>1</v>
          </cell>
          <cell r="W335" t="str">
            <v>1</v>
          </cell>
          <cell r="X335" t="str">
            <v>650</v>
          </cell>
          <cell r="Y335" t="str">
            <v>Commercial</v>
          </cell>
          <cell r="Z335" t="str">
            <v>Sales - Middle East</v>
          </cell>
          <cell r="AA335" t="str">
            <v>Medium</v>
          </cell>
          <cell r="AB335">
            <v>11459.903121636167</v>
          </cell>
          <cell r="AC335" t="str">
            <v xml:space="preserve">  35544</v>
          </cell>
          <cell r="AD335" t="str">
            <v>CM13/052004</v>
          </cell>
          <cell r="AE335">
            <v>12289.938665</v>
          </cell>
          <cell r="AF335">
            <v>521.70000000000005</v>
          </cell>
          <cell r="AG335">
            <v>2571.09</v>
          </cell>
          <cell r="AH335">
            <v>122.89938665</v>
          </cell>
          <cell r="AI335">
            <v>159.76920264500001</v>
          </cell>
          <cell r="AJ335" t="str">
            <v>USD</v>
          </cell>
          <cell r="AK335">
            <v>122.89938665</v>
          </cell>
          <cell r="AL335" t="str">
            <v>DFCC35547</v>
          </cell>
          <cell r="AM335" t="str">
            <v>312DFCC STD GENSET FAMILY</v>
          </cell>
        </row>
        <row r="336">
          <cell r="A336" t="str">
            <v>DEC04</v>
          </cell>
          <cell r="B336" t="str">
            <v>CENT</v>
          </cell>
          <cell r="C336" t="str">
            <v>United Kingdom</v>
          </cell>
          <cell r="D336" t="str">
            <v>UK</v>
          </cell>
          <cell r="E336" t="str">
            <v>BASE</v>
          </cell>
          <cell r="F336" t="str">
            <v>GTI Ltd</v>
          </cell>
          <cell r="G336" t="str">
            <v>025110</v>
          </cell>
          <cell r="H336" t="str">
            <v>KTA19</v>
          </cell>
          <cell r="I336">
            <v>1</v>
          </cell>
          <cell r="J336">
            <v>24592</v>
          </cell>
          <cell r="K336">
            <v>27532.934079120001</v>
          </cell>
          <cell r="L336" t="str">
            <v>37213589</v>
          </cell>
          <cell r="M336">
            <v>15770.58</v>
          </cell>
          <cell r="N336">
            <v>3359.31</v>
          </cell>
          <cell r="O336" t="str">
            <v>7033</v>
          </cell>
          <cell r="P336" t="str">
            <v>7033</v>
          </cell>
          <cell r="Q336">
            <v>38253</v>
          </cell>
          <cell r="R336">
            <v>0</v>
          </cell>
          <cell r="S336" t="str">
            <v>KTA19G4            Genset</v>
          </cell>
          <cell r="T336" t="str">
            <v>1011</v>
          </cell>
          <cell r="U336" t="str">
            <v>1701000</v>
          </cell>
          <cell r="V336">
            <v>1</v>
          </cell>
          <cell r="W336" t="str">
            <v>1</v>
          </cell>
          <cell r="X336" t="str">
            <v>650</v>
          </cell>
          <cell r="Y336" t="str">
            <v>Commercial</v>
          </cell>
          <cell r="Z336" t="str">
            <v>Sales - West Europe</v>
          </cell>
          <cell r="AA336" t="str">
            <v>Medium</v>
          </cell>
          <cell r="AB336">
            <v>24592</v>
          </cell>
          <cell r="AC336" t="str">
            <v xml:space="preserve">  34874</v>
          </cell>
          <cell r="AD336" t="str">
            <v>1116 F04-7</v>
          </cell>
          <cell r="AE336">
            <v>23002.34664</v>
          </cell>
          <cell r="AF336">
            <v>788.7</v>
          </cell>
          <cell r="AG336">
            <v>2982.81</v>
          </cell>
          <cell r="AH336">
            <v>230.02346639999999</v>
          </cell>
          <cell r="AI336">
            <v>299.03050631999997</v>
          </cell>
          <cell r="AJ336" t="str">
            <v>GBP</v>
          </cell>
          <cell r="AK336">
            <v>230.02346639999999</v>
          </cell>
          <cell r="AL336" t="str">
            <v>DFED--E</v>
          </cell>
          <cell r="AM336" t="str">
            <v>DFED STD OPEN STOCK SET</v>
          </cell>
        </row>
        <row r="337">
          <cell r="A337" t="str">
            <v>DEC04</v>
          </cell>
          <cell r="B337" t="str">
            <v>CENT</v>
          </cell>
          <cell r="C337" t="str">
            <v>United Kingdom</v>
          </cell>
          <cell r="D337" t="str">
            <v>UK</v>
          </cell>
          <cell r="E337" t="str">
            <v>BASE</v>
          </cell>
          <cell r="F337" t="str">
            <v>GTI Ltd</v>
          </cell>
          <cell r="G337" t="str">
            <v>025108</v>
          </cell>
          <cell r="H337" t="str">
            <v>K50</v>
          </cell>
          <cell r="I337">
            <v>1</v>
          </cell>
          <cell r="J337">
            <v>70387</v>
          </cell>
          <cell r="K337">
            <v>63147.535115751998</v>
          </cell>
          <cell r="L337" t="str">
            <v>25296963</v>
          </cell>
          <cell r="M337">
            <v>48473.29</v>
          </cell>
          <cell r="N337">
            <v>6553.1</v>
          </cell>
          <cell r="O337" t="str">
            <v>8031</v>
          </cell>
          <cell r="P337" t="str">
            <v>8031</v>
          </cell>
          <cell r="Q337">
            <v>38243</v>
          </cell>
          <cell r="R337">
            <v>0</v>
          </cell>
          <cell r="S337" t="str">
            <v>KTA50G3            Genset</v>
          </cell>
          <cell r="T337" t="str">
            <v>1011</v>
          </cell>
          <cell r="U337" t="str">
            <v>1701000</v>
          </cell>
          <cell r="V337">
            <v>1</v>
          </cell>
          <cell r="W337" t="str">
            <v>1</v>
          </cell>
          <cell r="X337" t="str">
            <v>650</v>
          </cell>
          <cell r="Y337" t="str">
            <v>Commercial</v>
          </cell>
          <cell r="Z337" t="str">
            <v>Sales - West Europe</v>
          </cell>
          <cell r="AA337" t="str">
            <v>Large</v>
          </cell>
          <cell r="AB337">
            <v>70387</v>
          </cell>
          <cell r="AC337" t="str">
            <v xml:space="preserve">  34408</v>
          </cell>
          <cell r="AD337" t="str">
            <v>114F04-05</v>
          </cell>
          <cell r="AE337">
            <v>56481.999144000001</v>
          </cell>
          <cell r="AF337">
            <v>656.64</v>
          </cell>
          <cell r="AG337">
            <v>4144.99</v>
          </cell>
          <cell r="AH337">
            <v>564.81999143999997</v>
          </cell>
          <cell r="AI337">
            <v>734.26598887199998</v>
          </cell>
          <cell r="AJ337" t="str">
            <v>GBP</v>
          </cell>
          <cell r="AK337">
            <v>564.81999143999997</v>
          </cell>
          <cell r="AL337" t="str">
            <v>DFLC--E</v>
          </cell>
          <cell r="AM337" t="str">
            <v>DFLC STD OPEN GENSET</v>
          </cell>
        </row>
        <row r="338">
          <cell r="A338" t="str">
            <v>DEC04</v>
          </cell>
          <cell r="B338" t="str">
            <v>CENT</v>
          </cell>
          <cell r="C338" t="str">
            <v>Middle East</v>
          </cell>
          <cell r="D338" t="str">
            <v>EG</v>
          </cell>
          <cell r="E338" t="str">
            <v>BASE</v>
          </cell>
          <cell r="F338" t="str">
            <v>Egyptian International Motors Ltd</v>
          </cell>
          <cell r="G338" t="str">
            <v>025107</v>
          </cell>
          <cell r="H338" t="str">
            <v>MC</v>
          </cell>
          <cell r="I338">
            <v>1</v>
          </cell>
          <cell r="J338">
            <v>5229.2787944025831</v>
          </cell>
          <cell r="K338">
            <v>5444.2340940677504</v>
          </cell>
          <cell r="M338">
            <v>0</v>
          </cell>
          <cell r="N338">
            <v>0</v>
          </cell>
          <cell r="O338" t="str">
            <v>5001</v>
          </cell>
          <cell r="P338" t="str">
            <v>5001</v>
          </cell>
          <cell r="R338">
            <v>0</v>
          </cell>
          <cell r="S338" t="str">
            <v>MC150       Power Systems</v>
          </cell>
          <cell r="T338" t="str">
            <v>1013</v>
          </cell>
          <cell r="U338" t="str">
            <v>1701000</v>
          </cell>
          <cell r="V338">
            <v>1</v>
          </cell>
          <cell r="W338" t="str">
            <v>1</v>
          </cell>
          <cell r="X338" t="str">
            <v>650</v>
          </cell>
          <cell r="Y338" t="str">
            <v>Commercial</v>
          </cell>
          <cell r="Z338" t="str">
            <v>Sales - Middle East</v>
          </cell>
          <cell r="AA338" t="str">
            <v>System</v>
          </cell>
          <cell r="AB338">
            <v>5229.2787944025831</v>
          </cell>
          <cell r="AC338" t="str">
            <v xml:space="preserve">  42904</v>
          </cell>
          <cell r="AD338" t="str">
            <v>CM24/102004</v>
          </cell>
          <cell r="AE338">
            <v>2403.9052217499998</v>
          </cell>
          <cell r="AF338">
            <v>940</v>
          </cell>
          <cell r="AG338">
            <v>2021</v>
          </cell>
          <cell r="AH338">
            <v>24.0390522175</v>
          </cell>
          <cell r="AI338">
            <v>31.250767882750001</v>
          </cell>
          <cell r="AJ338" t="str">
            <v>USD</v>
          </cell>
          <cell r="AK338">
            <v>24.0390522175</v>
          </cell>
          <cell r="AL338" t="str">
            <v>MISC42691</v>
          </cell>
          <cell r="AM338" t="str">
            <v>MC150-4 WALL MOUNTED PANEL</v>
          </cell>
        </row>
        <row r="339">
          <cell r="A339" t="str">
            <v>DEC04</v>
          </cell>
          <cell r="B339" t="str">
            <v>CENT</v>
          </cell>
          <cell r="C339" t="str">
            <v>Middle East</v>
          </cell>
          <cell r="D339" t="str">
            <v>EG</v>
          </cell>
          <cell r="E339" t="str">
            <v>BASE</v>
          </cell>
          <cell r="F339" t="str">
            <v>Egyptian International Motors Ltd</v>
          </cell>
          <cell r="G339" t="str">
            <v>025107</v>
          </cell>
          <cell r="H339" t="str">
            <v>BESP</v>
          </cell>
          <cell r="I339">
            <v>1</v>
          </cell>
          <cell r="J339">
            <v>517.22282023681373</v>
          </cell>
          <cell r="K339">
            <v>1065.1750103300001</v>
          </cell>
          <cell r="M339">
            <v>0</v>
          </cell>
          <cell r="N339">
            <v>0</v>
          </cell>
          <cell r="O339" t="str">
            <v>5090</v>
          </cell>
          <cell r="P339" t="str">
            <v>5090</v>
          </cell>
          <cell r="R339">
            <v>0</v>
          </cell>
          <cell r="S339" t="str">
            <v>Bespoke     Power Systems</v>
          </cell>
          <cell r="T339" t="str">
            <v>1013</v>
          </cell>
          <cell r="U339" t="str">
            <v>1701000</v>
          </cell>
          <cell r="V339">
            <v>1</v>
          </cell>
          <cell r="W339" t="str">
            <v>1</v>
          </cell>
          <cell r="X339" t="str">
            <v>650</v>
          </cell>
          <cell r="Y339" t="str">
            <v>Commercial</v>
          </cell>
          <cell r="Z339" t="str">
            <v>Sales - Middle East</v>
          </cell>
          <cell r="AA339" t="str">
            <v>System</v>
          </cell>
          <cell r="AB339">
            <v>517.22282023681373</v>
          </cell>
          <cell r="AC339" t="str">
            <v xml:space="preserve">  42904</v>
          </cell>
          <cell r="AD339" t="str">
            <v>CM24/102004</v>
          </cell>
          <cell r="AE339">
            <v>775.00000999999997</v>
          </cell>
          <cell r="AF339">
            <v>84</v>
          </cell>
          <cell r="AG339">
            <v>180.6</v>
          </cell>
          <cell r="AH339">
            <v>7.7500001000000003</v>
          </cell>
          <cell r="AI339">
            <v>10.075000129999999</v>
          </cell>
          <cell r="AJ339" t="str">
            <v>USD</v>
          </cell>
          <cell r="AK339">
            <v>7.7500001000000003</v>
          </cell>
          <cell r="AL339" t="str">
            <v>MISCPN37761</v>
          </cell>
          <cell r="AM339" t="str">
            <v>PCC2 INTERFACE BOX FOR MC150-4</v>
          </cell>
        </row>
        <row r="340">
          <cell r="A340" t="str">
            <v>DEC04</v>
          </cell>
          <cell r="B340" t="str">
            <v>CENT</v>
          </cell>
          <cell r="C340" t="str">
            <v>Eastern Europe</v>
          </cell>
          <cell r="D340" t="str">
            <v>RO</v>
          </cell>
          <cell r="E340" t="str">
            <v>BASE</v>
          </cell>
          <cell r="F340" t="str">
            <v>Unitech Electronics</v>
          </cell>
          <cell r="G340" t="str">
            <v>025106</v>
          </cell>
          <cell r="H340" t="str">
            <v>B3.3</v>
          </cell>
          <cell r="I340">
            <v>1</v>
          </cell>
          <cell r="J340">
            <v>4387.5269106566202</v>
          </cell>
          <cell r="K340">
            <v>6945.5868876100003</v>
          </cell>
          <cell r="L340" t="str">
            <v>68013901</v>
          </cell>
          <cell r="M340">
            <v>1212.6400000000001</v>
          </cell>
          <cell r="N340">
            <v>770.34</v>
          </cell>
          <cell r="O340" t="str">
            <v>6002</v>
          </cell>
          <cell r="P340" t="str">
            <v>6002</v>
          </cell>
          <cell r="Q340">
            <v>37775</v>
          </cell>
          <cell r="R340">
            <v>0</v>
          </cell>
          <cell r="S340" t="str">
            <v>B3.3G2             Genset</v>
          </cell>
          <cell r="T340" t="str">
            <v>1012</v>
          </cell>
          <cell r="U340" t="str">
            <v>1701000</v>
          </cell>
          <cell r="V340">
            <v>1</v>
          </cell>
          <cell r="W340" t="str">
            <v>1</v>
          </cell>
          <cell r="X340" t="str">
            <v>650</v>
          </cell>
          <cell r="Y340" t="str">
            <v>Commercial</v>
          </cell>
          <cell r="Z340" t="str">
            <v>Sales - East Europe</v>
          </cell>
          <cell r="AA340" t="str">
            <v>Small</v>
          </cell>
          <cell r="AB340">
            <v>4387.5269106566202</v>
          </cell>
          <cell r="AC340" t="str">
            <v xml:space="preserve">  29554</v>
          </cell>
          <cell r="AD340" t="str">
            <v>17-12-04-UE</v>
          </cell>
          <cell r="AE340">
            <v>4348.2641700000004</v>
          </cell>
          <cell r="AF340">
            <v>940.84</v>
          </cell>
          <cell r="AG340">
            <v>1512.99</v>
          </cell>
          <cell r="AH340">
            <v>43.482641700000002</v>
          </cell>
          <cell r="AI340">
            <v>56.527434210000003</v>
          </cell>
          <cell r="AJ340" t="str">
            <v>EUR</v>
          </cell>
          <cell r="AK340">
            <v>43.482641700000002</v>
          </cell>
          <cell r="AL340" t="str">
            <v>DGHCPN27490</v>
          </cell>
          <cell r="AM340" t="str">
            <v>44DGHC-5-D12-ENC-ST-QA-G-CG</v>
          </cell>
        </row>
        <row r="341">
          <cell r="A341" t="str">
            <v>DEC04</v>
          </cell>
          <cell r="B341" t="str">
            <v>CENT</v>
          </cell>
          <cell r="C341" t="str">
            <v>Middle East</v>
          </cell>
          <cell r="D341" t="str">
            <v>IR</v>
          </cell>
          <cell r="E341" t="str">
            <v>BASE</v>
          </cell>
          <cell r="F341" t="str">
            <v>Komin Zad Niroo Co Ltd</v>
          </cell>
          <cell r="G341" t="str">
            <v>025168</v>
          </cell>
          <cell r="I341">
            <v>1</v>
          </cell>
          <cell r="J341">
            <v>37306.243272335843</v>
          </cell>
          <cell r="K341">
            <v>29374.223230330001</v>
          </cell>
          <cell r="M341">
            <v>0</v>
          </cell>
          <cell r="N341">
            <v>0</v>
          </cell>
          <cell r="O341" t="str">
            <v>5027</v>
          </cell>
          <cell r="P341" t="str">
            <v>5027</v>
          </cell>
          <cell r="R341">
            <v>0</v>
          </cell>
          <cell r="S341" t="str">
            <v>MV Switchboards Power Sys</v>
          </cell>
          <cell r="T341" t="str">
            <v>1013</v>
          </cell>
          <cell r="U341" t="str">
            <v>1701000</v>
          </cell>
          <cell r="V341">
            <v>1</v>
          </cell>
          <cell r="W341" t="str">
            <v>1</v>
          </cell>
          <cell r="X341" t="str">
            <v>650</v>
          </cell>
          <cell r="Y341" t="str">
            <v>Commercial</v>
          </cell>
          <cell r="Z341" t="str">
            <v>Sales - Middle East</v>
          </cell>
          <cell r="AA341" t="str">
            <v>System</v>
          </cell>
          <cell r="AB341">
            <v>37306.243272335843</v>
          </cell>
          <cell r="AC341" t="str">
            <v xml:space="preserve">  37442</v>
          </cell>
          <cell r="AD341" t="str">
            <v>04/0246KNC</v>
          </cell>
          <cell r="AE341">
            <v>28435.84001</v>
          </cell>
          <cell r="AF341">
            <v>2.5000000000000001E-4</v>
          </cell>
          <cell r="AG341">
            <v>2.5000000000000001E-4</v>
          </cell>
          <cell r="AH341">
            <v>284.35840009999998</v>
          </cell>
          <cell r="AI341">
            <v>369.66592013000002</v>
          </cell>
          <cell r="AJ341" t="str">
            <v>USD</v>
          </cell>
          <cell r="AK341">
            <v>284.35840009999998</v>
          </cell>
          <cell r="AL341" t="str">
            <v>MISCPN37442C</v>
          </cell>
          <cell r="AM341" t="str">
            <v>SWITCHGEAR ASSEMBLY - KERMAN</v>
          </cell>
        </row>
        <row r="342">
          <cell r="A342" t="str">
            <v>DEC04</v>
          </cell>
          <cell r="B342" t="str">
            <v>CENT</v>
          </cell>
          <cell r="C342" t="str">
            <v>Middle East</v>
          </cell>
          <cell r="D342" t="str">
            <v>QA</v>
          </cell>
          <cell r="E342" t="str">
            <v>BASE</v>
          </cell>
          <cell r="F342" t="str">
            <v>Jaidah Motors &amp; Trading Co</v>
          </cell>
          <cell r="G342" t="str">
            <v>025121</v>
          </cell>
          <cell r="H342" t="str">
            <v>4ISB</v>
          </cell>
          <cell r="I342">
            <v>1</v>
          </cell>
          <cell r="J342">
            <v>6568.3530678148545</v>
          </cell>
          <cell r="K342">
            <v>7040.4427641299999</v>
          </cell>
          <cell r="L342" t="str">
            <v>21618695</v>
          </cell>
          <cell r="M342">
            <v>2469.5300000000002</v>
          </cell>
          <cell r="N342">
            <v>848.97</v>
          </cell>
          <cell r="O342" t="str">
            <v>6041</v>
          </cell>
          <cell r="P342" t="str">
            <v>6041</v>
          </cell>
          <cell r="Q342">
            <v>38260</v>
          </cell>
          <cell r="R342">
            <v>0</v>
          </cell>
          <cell r="S342" t="str">
            <v>4-ISBeG1           Genset</v>
          </cell>
          <cell r="T342" t="str">
            <v>1013</v>
          </cell>
          <cell r="U342" t="str">
            <v>1701000</v>
          </cell>
          <cell r="V342">
            <v>1</v>
          </cell>
          <cell r="W342" t="str">
            <v>1</v>
          </cell>
          <cell r="X342" t="str">
            <v>650</v>
          </cell>
          <cell r="Y342" t="str">
            <v>Commercial</v>
          </cell>
          <cell r="Z342" t="str">
            <v>Sales - Middle East</v>
          </cell>
          <cell r="AA342" t="str">
            <v>Small</v>
          </cell>
          <cell r="AB342">
            <v>6568.3530678148545</v>
          </cell>
          <cell r="AC342" t="str">
            <v xml:space="preserve">  42725</v>
          </cell>
          <cell r="AD342" t="str">
            <v>JMC/HDE/445050/04</v>
          </cell>
          <cell r="AE342">
            <v>5735.36301</v>
          </cell>
          <cell r="AF342">
            <v>393.00349548000003</v>
          </cell>
          <cell r="AG342">
            <v>722.80927931999997</v>
          </cell>
          <cell r="AH342">
            <v>57.353630099999997</v>
          </cell>
          <cell r="AI342">
            <v>74.559719130000005</v>
          </cell>
          <cell r="AJ342" t="str">
            <v>USD</v>
          </cell>
          <cell r="AK342">
            <v>57.353630099999997</v>
          </cell>
          <cell r="AL342" t="str">
            <v>C110D5S42725</v>
          </cell>
          <cell r="AM342" t="str">
            <v>C110D5 STANDARD ENCLOSED GENSE</v>
          </cell>
        </row>
        <row r="343">
          <cell r="A343" t="str">
            <v>DEC04</v>
          </cell>
          <cell r="B343" t="str">
            <v>CENT</v>
          </cell>
          <cell r="C343" t="str">
            <v>Middle East</v>
          </cell>
          <cell r="D343" t="str">
            <v>QA</v>
          </cell>
          <cell r="E343" t="str">
            <v>BASE</v>
          </cell>
          <cell r="F343" t="str">
            <v>Jaidah Motors &amp; Trading Co</v>
          </cell>
          <cell r="G343" t="str">
            <v>025121</v>
          </cell>
          <cell r="H343" t="str">
            <v>4ISB</v>
          </cell>
          <cell r="I343">
            <v>1</v>
          </cell>
          <cell r="J343">
            <v>6568.3530678148545</v>
          </cell>
          <cell r="K343">
            <v>7040.4427641299999</v>
          </cell>
          <cell r="L343" t="str">
            <v>21619818</v>
          </cell>
          <cell r="M343">
            <v>2469.5300000000002</v>
          </cell>
          <cell r="N343">
            <v>848.97</v>
          </cell>
          <cell r="O343" t="str">
            <v>6041</v>
          </cell>
          <cell r="P343" t="str">
            <v>6041</v>
          </cell>
          <cell r="Q343">
            <v>38260</v>
          </cell>
          <cell r="R343">
            <v>0</v>
          </cell>
          <cell r="S343" t="str">
            <v>4-ISBeG1           Genset</v>
          </cell>
          <cell r="T343" t="str">
            <v>1013</v>
          </cell>
          <cell r="U343" t="str">
            <v>1701000</v>
          </cell>
          <cell r="V343">
            <v>1</v>
          </cell>
          <cell r="W343" t="str">
            <v>1</v>
          </cell>
          <cell r="X343" t="str">
            <v>650</v>
          </cell>
          <cell r="Y343" t="str">
            <v>Commercial</v>
          </cell>
          <cell r="Z343" t="str">
            <v>Sales - Middle East</v>
          </cell>
          <cell r="AA343" t="str">
            <v>Small</v>
          </cell>
          <cell r="AB343">
            <v>6568.3530678148545</v>
          </cell>
          <cell r="AC343" t="str">
            <v xml:space="preserve">  42725</v>
          </cell>
          <cell r="AD343" t="str">
            <v>JMC/HDE/445050/04</v>
          </cell>
          <cell r="AE343">
            <v>5735.36301</v>
          </cell>
          <cell r="AF343">
            <v>393.00349548000003</v>
          </cell>
          <cell r="AG343">
            <v>722.80927931999997</v>
          </cell>
          <cell r="AH343">
            <v>57.353630099999997</v>
          </cell>
          <cell r="AI343">
            <v>74.559719130000005</v>
          </cell>
          <cell r="AJ343" t="str">
            <v>USD</v>
          </cell>
          <cell r="AK343">
            <v>57.353630099999997</v>
          </cell>
          <cell r="AL343" t="str">
            <v>C110D5S42725</v>
          </cell>
          <cell r="AM343" t="str">
            <v>C110D5 STANDARD ENCLOSED GENSE</v>
          </cell>
        </row>
        <row r="344">
          <cell r="A344" t="str">
            <v>DEC04</v>
          </cell>
          <cell r="B344" t="str">
            <v>CENT</v>
          </cell>
          <cell r="C344" t="str">
            <v>Middle East</v>
          </cell>
          <cell r="D344" t="str">
            <v>QA</v>
          </cell>
          <cell r="E344" t="str">
            <v>BASE</v>
          </cell>
          <cell r="F344" t="str">
            <v>Jaidah Motors &amp; Trading Co</v>
          </cell>
          <cell r="G344" t="str">
            <v>025121</v>
          </cell>
          <cell r="H344" t="str">
            <v>4ISB</v>
          </cell>
          <cell r="I344">
            <v>1</v>
          </cell>
          <cell r="J344">
            <v>6568.3530678148545</v>
          </cell>
          <cell r="K344">
            <v>7040.4427641299999</v>
          </cell>
          <cell r="L344" t="str">
            <v>21620222</v>
          </cell>
          <cell r="M344">
            <v>2469.5300000000002</v>
          </cell>
          <cell r="N344">
            <v>848.97</v>
          </cell>
          <cell r="O344" t="str">
            <v>6041</v>
          </cell>
          <cell r="P344" t="str">
            <v>6041</v>
          </cell>
          <cell r="Q344">
            <v>38261</v>
          </cell>
          <cell r="R344">
            <v>0</v>
          </cell>
          <cell r="S344" t="str">
            <v>4-ISBeG1           Genset</v>
          </cell>
          <cell r="T344" t="str">
            <v>1013</v>
          </cell>
          <cell r="U344" t="str">
            <v>1701000</v>
          </cell>
          <cell r="V344">
            <v>1</v>
          </cell>
          <cell r="W344" t="str">
            <v>1</v>
          </cell>
          <cell r="X344" t="str">
            <v>650</v>
          </cell>
          <cell r="Y344" t="str">
            <v>Commercial</v>
          </cell>
          <cell r="Z344" t="str">
            <v>Sales - Middle East</v>
          </cell>
          <cell r="AA344" t="str">
            <v>Small</v>
          </cell>
          <cell r="AB344">
            <v>6568.3530678148545</v>
          </cell>
          <cell r="AC344" t="str">
            <v xml:space="preserve">  42725</v>
          </cell>
          <cell r="AD344" t="str">
            <v>JMC/HDE/445050/04</v>
          </cell>
          <cell r="AE344">
            <v>5735.36301</v>
          </cell>
          <cell r="AF344">
            <v>393.00349548000003</v>
          </cell>
          <cell r="AG344">
            <v>722.80927931999997</v>
          </cell>
          <cell r="AH344">
            <v>57.353630099999997</v>
          </cell>
          <cell r="AI344">
            <v>74.559719130000005</v>
          </cell>
          <cell r="AJ344" t="str">
            <v>USD</v>
          </cell>
          <cell r="AK344">
            <v>57.353630099999997</v>
          </cell>
          <cell r="AL344" t="str">
            <v>C110D5S42725</v>
          </cell>
          <cell r="AM344" t="str">
            <v>C110D5 STANDARD ENCLOSED GENSE</v>
          </cell>
        </row>
        <row r="345">
          <cell r="A345" t="str">
            <v>DEC04</v>
          </cell>
          <cell r="B345" t="str">
            <v>CENT</v>
          </cell>
          <cell r="C345" t="str">
            <v>Middle East</v>
          </cell>
          <cell r="D345" t="str">
            <v>QA</v>
          </cell>
          <cell r="E345" t="str">
            <v>BASE</v>
          </cell>
          <cell r="F345" t="str">
            <v>Jaidah Motors &amp; Trading Co</v>
          </cell>
          <cell r="G345" t="str">
            <v>025121</v>
          </cell>
          <cell r="H345" t="str">
            <v>4ISB</v>
          </cell>
          <cell r="I345">
            <v>1</v>
          </cell>
          <cell r="J345">
            <v>6568.3530678148545</v>
          </cell>
          <cell r="K345">
            <v>7040.4427641299999</v>
          </cell>
          <cell r="L345" t="str">
            <v>21619816</v>
          </cell>
          <cell r="M345">
            <v>2469.5300000000002</v>
          </cell>
          <cell r="N345">
            <v>848.97</v>
          </cell>
          <cell r="O345" t="str">
            <v>6041</v>
          </cell>
          <cell r="P345" t="str">
            <v>6041</v>
          </cell>
          <cell r="Q345">
            <v>38260</v>
          </cell>
          <cell r="R345">
            <v>0</v>
          </cell>
          <cell r="S345" t="str">
            <v>4-ISBeG1           Genset</v>
          </cell>
          <cell r="T345" t="str">
            <v>1013</v>
          </cell>
          <cell r="U345" t="str">
            <v>1701000</v>
          </cell>
          <cell r="V345">
            <v>1</v>
          </cell>
          <cell r="W345" t="str">
            <v>1</v>
          </cell>
          <cell r="X345" t="str">
            <v>650</v>
          </cell>
          <cell r="Y345" t="str">
            <v>Commercial</v>
          </cell>
          <cell r="Z345" t="str">
            <v>Sales - Middle East</v>
          </cell>
          <cell r="AA345" t="str">
            <v>Small</v>
          </cell>
          <cell r="AB345">
            <v>6568.3530678148545</v>
          </cell>
          <cell r="AC345" t="str">
            <v xml:space="preserve">  42725</v>
          </cell>
          <cell r="AD345" t="str">
            <v>JMC/HDE/445050/04</v>
          </cell>
          <cell r="AE345">
            <v>5735.36301</v>
          </cell>
          <cell r="AF345">
            <v>393.00349548000003</v>
          </cell>
          <cell r="AG345">
            <v>722.80927931999997</v>
          </cell>
          <cell r="AH345">
            <v>57.353630099999997</v>
          </cell>
          <cell r="AI345">
            <v>74.559719130000005</v>
          </cell>
          <cell r="AJ345" t="str">
            <v>USD</v>
          </cell>
          <cell r="AK345">
            <v>57.353630099999997</v>
          </cell>
          <cell r="AL345" t="str">
            <v>C110D5S42725</v>
          </cell>
          <cell r="AM345" t="str">
            <v>C110D5 STANDARD ENCLOSED GENSE</v>
          </cell>
        </row>
        <row r="346">
          <cell r="A346" t="str">
            <v>DEC04</v>
          </cell>
          <cell r="B346" t="str">
            <v>CENT</v>
          </cell>
          <cell r="C346" t="str">
            <v>Middle East</v>
          </cell>
          <cell r="D346" t="str">
            <v>QA</v>
          </cell>
          <cell r="E346" t="str">
            <v>BASE</v>
          </cell>
          <cell r="F346" t="str">
            <v>Jaidah Motors &amp; Trading Co</v>
          </cell>
          <cell r="G346" t="str">
            <v>025121</v>
          </cell>
          <cell r="H346" t="str">
            <v>4ISB</v>
          </cell>
          <cell r="I346">
            <v>1</v>
          </cell>
          <cell r="J346">
            <v>6568.3530678148545</v>
          </cell>
          <cell r="K346">
            <v>7040.4427641299999</v>
          </cell>
          <cell r="L346" t="str">
            <v>21618889</v>
          </cell>
          <cell r="M346">
            <v>2469.5300000000002</v>
          </cell>
          <cell r="N346">
            <v>848.97</v>
          </cell>
          <cell r="O346" t="str">
            <v>6041</v>
          </cell>
          <cell r="P346" t="str">
            <v>6041</v>
          </cell>
          <cell r="Q346">
            <v>38260</v>
          </cell>
          <cell r="R346">
            <v>0</v>
          </cell>
          <cell r="S346" t="str">
            <v>4-ISBeG1           Genset</v>
          </cell>
          <cell r="T346" t="str">
            <v>1013</v>
          </cell>
          <cell r="U346" t="str">
            <v>1701000</v>
          </cell>
          <cell r="V346">
            <v>1</v>
          </cell>
          <cell r="W346" t="str">
            <v>1</v>
          </cell>
          <cell r="X346" t="str">
            <v>650</v>
          </cell>
          <cell r="Y346" t="str">
            <v>Commercial</v>
          </cell>
          <cell r="Z346" t="str">
            <v>Sales - Middle East</v>
          </cell>
          <cell r="AA346" t="str">
            <v>Small</v>
          </cell>
          <cell r="AB346">
            <v>6568.3530678148545</v>
          </cell>
          <cell r="AC346" t="str">
            <v xml:space="preserve">  42725</v>
          </cell>
          <cell r="AD346" t="str">
            <v>JMC/HDE/445050/04</v>
          </cell>
          <cell r="AE346">
            <v>5735.36301</v>
          </cell>
          <cell r="AF346">
            <v>393.00349548000003</v>
          </cell>
          <cell r="AG346">
            <v>722.80927931999997</v>
          </cell>
          <cell r="AH346">
            <v>57.353630099999997</v>
          </cell>
          <cell r="AI346">
            <v>74.559719130000005</v>
          </cell>
          <cell r="AJ346" t="str">
            <v>USD</v>
          </cell>
          <cell r="AK346">
            <v>57.353630099999997</v>
          </cell>
          <cell r="AL346" t="str">
            <v>C110D5S42725</v>
          </cell>
          <cell r="AM346" t="str">
            <v>C110D5 STANDARD ENCLOSED GENSE</v>
          </cell>
        </row>
        <row r="347">
          <cell r="A347" t="str">
            <v>DEC04</v>
          </cell>
          <cell r="B347" t="str">
            <v>CENT</v>
          </cell>
          <cell r="C347" t="str">
            <v>Middle East</v>
          </cell>
          <cell r="D347" t="str">
            <v>QA</v>
          </cell>
          <cell r="E347" t="str">
            <v>BASE</v>
          </cell>
          <cell r="F347" t="str">
            <v>Jaidah Motors &amp; Trading Co</v>
          </cell>
          <cell r="G347" t="str">
            <v>025121</v>
          </cell>
          <cell r="H347" t="str">
            <v>4ISB</v>
          </cell>
          <cell r="I347">
            <v>1</v>
          </cell>
          <cell r="J347">
            <v>6568.3530678148545</v>
          </cell>
          <cell r="K347">
            <v>7040.4427641299999</v>
          </cell>
          <cell r="L347" t="str">
            <v>21618887</v>
          </cell>
          <cell r="M347">
            <v>2469.5300000000002</v>
          </cell>
          <cell r="N347">
            <v>848.97</v>
          </cell>
          <cell r="O347" t="str">
            <v>6041</v>
          </cell>
          <cell r="P347" t="str">
            <v>6041</v>
          </cell>
          <cell r="Q347">
            <v>38260</v>
          </cell>
          <cell r="R347">
            <v>0</v>
          </cell>
          <cell r="S347" t="str">
            <v>4-ISBeG1           Genset</v>
          </cell>
          <cell r="T347" t="str">
            <v>1013</v>
          </cell>
          <cell r="U347" t="str">
            <v>1701000</v>
          </cell>
          <cell r="V347">
            <v>1</v>
          </cell>
          <cell r="W347" t="str">
            <v>1</v>
          </cell>
          <cell r="X347" t="str">
            <v>650</v>
          </cell>
          <cell r="Y347" t="str">
            <v>Commercial</v>
          </cell>
          <cell r="Z347" t="str">
            <v>Sales - Middle East</v>
          </cell>
          <cell r="AA347" t="str">
            <v>Small</v>
          </cell>
          <cell r="AB347">
            <v>6568.3530678148545</v>
          </cell>
          <cell r="AC347" t="str">
            <v xml:space="preserve">  42725</v>
          </cell>
          <cell r="AD347" t="str">
            <v>JMC/HDE/445050/04</v>
          </cell>
          <cell r="AE347">
            <v>5735.36301</v>
          </cell>
          <cell r="AF347">
            <v>393.00349548000003</v>
          </cell>
          <cell r="AG347">
            <v>722.80927931999997</v>
          </cell>
          <cell r="AH347">
            <v>57.353630099999997</v>
          </cell>
          <cell r="AI347">
            <v>74.559719130000005</v>
          </cell>
          <cell r="AJ347" t="str">
            <v>USD</v>
          </cell>
          <cell r="AK347">
            <v>57.353630099999997</v>
          </cell>
          <cell r="AL347" t="str">
            <v>C110D5S42725</v>
          </cell>
          <cell r="AM347" t="str">
            <v>C110D5 STANDARD ENCLOSED GENSE</v>
          </cell>
        </row>
        <row r="348">
          <cell r="A348" t="str">
            <v>DEC04</v>
          </cell>
          <cell r="B348" t="str">
            <v>CENT</v>
          </cell>
          <cell r="C348" t="str">
            <v>Middle East</v>
          </cell>
          <cell r="D348" t="str">
            <v>QA</v>
          </cell>
          <cell r="E348" t="str">
            <v>BASE</v>
          </cell>
          <cell r="F348" t="str">
            <v>Jaidah Motors &amp; Trading Co</v>
          </cell>
          <cell r="G348" t="str">
            <v>025120</v>
          </cell>
          <cell r="H348" t="str">
            <v>B3.3</v>
          </cell>
          <cell r="I348">
            <v>1</v>
          </cell>
          <cell r="J348">
            <v>4376.2109795479009</v>
          </cell>
          <cell r="K348">
            <v>4084.10091027414</v>
          </cell>
          <cell r="L348" t="str">
            <v>68025401</v>
          </cell>
          <cell r="M348">
            <v>1212.6400000000001</v>
          </cell>
          <cell r="N348">
            <v>546</v>
          </cell>
          <cell r="O348" t="str">
            <v>6002</v>
          </cell>
          <cell r="P348" t="str">
            <v>6002</v>
          </cell>
          <cell r="Q348">
            <v>38285</v>
          </cell>
          <cell r="R348">
            <v>0</v>
          </cell>
          <cell r="S348" t="str">
            <v>B3.3G2             Genset</v>
          </cell>
          <cell r="T348" t="str">
            <v>1013</v>
          </cell>
          <cell r="U348" t="str">
            <v>1701000</v>
          </cell>
          <cell r="V348">
            <v>1</v>
          </cell>
          <cell r="W348" t="str">
            <v>1</v>
          </cell>
          <cell r="X348" t="str">
            <v>650</v>
          </cell>
          <cell r="Y348" t="str">
            <v>Commercial</v>
          </cell>
          <cell r="Z348" t="str">
            <v>Sales - Middle East</v>
          </cell>
          <cell r="AA348" t="str">
            <v>Small</v>
          </cell>
          <cell r="AB348">
            <v>4376.2109795479009</v>
          </cell>
          <cell r="AC348" t="str">
            <v xml:space="preserve">  42713</v>
          </cell>
          <cell r="AD348" t="str">
            <v>JMC/HDE/445050/04</v>
          </cell>
          <cell r="AE348">
            <v>3220.12884558</v>
          </cell>
          <cell r="AF348">
            <v>286.63262877</v>
          </cell>
          <cell r="AG348">
            <v>471.07518401999994</v>
          </cell>
          <cell r="AH348">
            <v>32.201288455799997</v>
          </cell>
          <cell r="AI348">
            <v>41.861674992540003</v>
          </cell>
          <cell r="AJ348" t="str">
            <v>USD</v>
          </cell>
          <cell r="AK348">
            <v>32.201288455799997</v>
          </cell>
          <cell r="AL348" t="str">
            <v>C55D5S42713</v>
          </cell>
          <cell r="AM348" t="str">
            <v>C55D5 STANDARD ENCLOSED GENSET</v>
          </cell>
        </row>
        <row r="349">
          <cell r="A349" t="str">
            <v>DEC04</v>
          </cell>
          <cell r="B349" t="str">
            <v>CENT</v>
          </cell>
          <cell r="C349" t="str">
            <v>Eastern Europe</v>
          </cell>
          <cell r="D349" t="str">
            <v>HU</v>
          </cell>
          <cell r="E349" t="str">
            <v>BASE</v>
          </cell>
          <cell r="F349" t="str">
            <v>CAD Server</v>
          </cell>
          <cell r="G349" t="str">
            <v>025170</v>
          </cell>
          <cell r="H349" t="str">
            <v>K50</v>
          </cell>
          <cell r="I349">
            <v>1</v>
          </cell>
          <cell r="J349">
            <v>71008.237351991382</v>
          </cell>
          <cell r="K349">
            <v>65718.013997446993</v>
          </cell>
          <cell r="L349" t="str">
            <v>25297828</v>
          </cell>
          <cell r="M349">
            <v>45473.29</v>
          </cell>
          <cell r="N349">
            <v>6553.1</v>
          </cell>
          <cell r="O349" t="str">
            <v>8031</v>
          </cell>
          <cell r="P349" t="str">
            <v>8031</v>
          </cell>
          <cell r="Q349">
            <v>38307</v>
          </cell>
          <cell r="R349">
            <v>0</v>
          </cell>
          <cell r="S349" t="str">
            <v>KTA50G3            Genset</v>
          </cell>
          <cell r="T349" t="str">
            <v>1012</v>
          </cell>
          <cell r="U349" t="str">
            <v>1701000</v>
          </cell>
          <cell r="V349">
            <v>1</v>
          </cell>
          <cell r="W349" t="str">
            <v>1</v>
          </cell>
          <cell r="X349" t="str">
            <v>650</v>
          </cell>
          <cell r="Y349" t="str">
            <v>Commercial</v>
          </cell>
          <cell r="Z349" t="str">
            <v>Sales - East Europe</v>
          </cell>
          <cell r="AA349" t="str">
            <v>Large</v>
          </cell>
          <cell r="AB349">
            <v>71008.237351991382</v>
          </cell>
          <cell r="AC349" t="str">
            <v xml:space="preserve">  34428</v>
          </cell>
          <cell r="AD349" t="str">
            <v>CPG208 MMC</v>
          </cell>
          <cell r="AE349">
            <v>58543.740559000005</v>
          </cell>
          <cell r="AF349">
            <v>702.64</v>
          </cell>
          <cell r="AG349">
            <v>4539.6899999999996</v>
          </cell>
          <cell r="AH349">
            <v>585.43740559000003</v>
          </cell>
          <cell r="AI349">
            <v>761.06862726700001</v>
          </cell>
          <cell r="AJ349" t="str">
            <v>EUR</v>
          </cell>
          <cell r="AK349">
            <v>585.43740559000003</v>
          </cell>
          <cell r="AL349" t="str">
            <v>DFLC34428</v>
          </cell>
          <cell r="AM349" t="str">
            <v>1120DFLC STANDARD GENSET FAMIL</v>
          </cell>
        </row>
        <row r="350">
          <cell r="A350" t="str">
            <v>DEC04</v>
          </cell>
          <cell r="B350" t="str">
            <v>CENT</v>
          </cell>
          <cell r="C350" t="str">
            <v>Middle East</v>
          </cell>
          <cell r="D350" t="str">
            <v>IR</v>
          </cell>
          <cell r="E350" t="str">
            <v>BASE</v>
          </cell>
          <cell r="F350" t="str">
            <v>Komin Zad Niroo Co Ltd</v>
          </cell>
          <cell r="G350" t="str">
            <v>025169</v>
          </cell>
          <cell r="I350">
            <v>1</v>
          </cell>
          <cell r="J350">
            <v>29534.445640473627</v>
          </cell>
          <cell r="K350">
            <v>24067.412990330002</v>
          </cell>
          <cell r="M350">
            <v>0</v>
          </cell>
          <cell r="N350">
            <v>0</v>
          </cell>
          <cell r="O350" t="str">
            <v>5027</v>
          </cell>
          <cell r="P350" t="str">
            <v>5027</v>
          </cell>
          <cell r="R350">
            <v>0</v>
          </cell>
          <cell r="S350" t="str">
            <v>MV Switchboards Power Sys</v>
          </cell>
          <cell r="T350" t="str">
            <v>1013</v>
          </cell>
          <cell r="U350" t="str">
            <v>1701000</v>
          </cell>
          <cell r="V350">
            <v>1</v>
          </cell>
          <cell r="W350" t="str">
            <v>1</v>
          </cell>
          <cell r="X350" t="str">
            <v>650</v>
          </cell>
          <cell r="Y350" t="str">
            <v>Commercial</v>
          </cell>
          <cell r="Z350" t="str">
            <v>Sales - Middle East</v>
          </cell>
          <cell r="AA350" t="str">
            <v>System</v>
          </cell>
          <cell r="AB350">
            <v>29534.445640473627</v>
          </cell>
          <cell r="AC350" t="str">
            <v xml:space="preserve">  37443</v>
          </cell>
          <cell r="AD350" t="str">
            <v>04/0246KNC</v>
          </cell>
          <cell r="AE350">
            <v>23298.560010000001</v>
          </cell>
          <cell r="AF350">
            <v>2.5000000000000001E-4</v>
          </cell>
          <cell r="AG350">
            <v>2.5000000000000001E-4</v>
          </cell>
          <cell r="AH350">
            <v>232.9856001</v>
          </cell>
          <cell r="AI350">
            <v>302.88128012999999</v>
          </cell>
          <cell r="AJ350" t="str">
            <v>USD</v>
          </cell>
          <cell r="AK350">
            <v>232.9856001</v>
          </cell>
          <cell r="AL350" t="str">
            <v>MISCPN37443C</v>
          </cell>
          <cell r="AM350" t="str">
            <v>SWITCHGEAR ASSEMBLY - FARS</v>
          </cell>
        </row>
        <row r="351">
          <cell r="A351" t="str">
            <v>DEC04</v>
          </cell>
          <cell r="B351" t="str">
            <v>CENT</v>
          </cell>
          <cell r="C351" t="str">
            <v>Middle East</v>
          </cell>
          <cell r="D351" t="str">
            <v>IR</v>
          </cell>
          <cell r="E351" t="str">
            <v>BASE</v>
          </cell>
          <cell r="F351" t="str">
            <v>Komin Zad Niroo Co Ltd</v>
          </cell>
          <cell r="G351" t="str">
            <v>025169</v>
          </cell>
          <cell r="I351">
            <v>1</v>
          </cell>
          <cell r="J351">
            <v>30935.952637244347</v>
          </cell>
          <cell r="K351">
            <v>23512.402750329999</v>
          </cell>
          <cell r="M351">
            <v>0</v>
          </cell>
          <cell r="N351">
            <v>0</v>
          </cell>
          <cell r="O351" t="str">
            <v>5027</v>
          </cell>
          <cell r="P351" t="str">
            <v>5027</v>
          </cell>
          <cell r="R351">
            <v>0</v>
          </cell>
          <cell r="S351" t="str">
            <v>MV Switchboards Power Sys</v>
          </cell>
          <cell r="T351" t="str">
            <v>1013</v>
          </cell>
          <cell r="U351" t="str">
            <v>1701000</v>
          </cell>
          <cell r="V351">
            <v>1</v>
          </cell>
          <cell r="W351" t="str">
            <v>1</v>
          </cell>
          <cell r="X351" t="str">
            <v>650</v>
          </cell>
          <cell r="Y351" t="str">
            <v>Commercial</v>
          </cell>
          <cell r="Z351" t="str">
            <v>Sales - Middle East</v>
          </cell>
          <cell r="AA351" t="str">
            <v>System</v>
          </cell>
          <cell r="AB351">
            <v>30935.952637244347</v>
          </cell>
          <cell r="AC351" t="str">
            <v xml:space="preserve">  37443</v>
          </cell>
          <cell r="AD351" t="str">
            <v>04/0246KNC</v>
          </cell>
          <cell r="AE351">
            <v>22761.280009999999</v>
          </cell>
          <cell r="AF351">
            <v>2.5000000000000001E-4</v>
          </cell>
          <cell r="AG351">
            <v>2.5000000000000001E-4</v>
          </cell>
          <cell r="AH351">
            <v>227.61280009999999</v>
          </cell>
          <cell r="AI351">
            <v>295.89664012999998</v>
          </cell>
          <cell r="AJ351" t="str">
            <v>USD</v>
          </cell>
          <cell r="AK351">
            <v>227.61280009999999</v>
          </cell>
          <cell r="AL351" t="str">
            <v>MISCPN37443A</v>
          </cell>
          <cell r="AM351" t="str">
            <v>SWITCHGEAR ASSEMBLY - KHOY</v>
          </cell>
        </row>
        <row r="352">
          <cell r="A352" t="str">
            <v>DEC04</v>
          </cell>
          <cell r="B352" t="str">
            <v>CENT</v>
          </cell>
          <cell r="C352" t="str">
            <v>Middle East</v>
          </cell>
          <cell r="D352" t="str">
            <v>IR</v>
          </cell>
          <cell r="E352" t="str">
            <v>BASE</v>
          </cell>
          <cell r="F352" t="str">
            <v>Komin Zad Niroo Co Ltd</v>
          </cell>
          <cell r="G352" t="str">
            <v>025168</v>
          </cell>
          <cell r="I352">
            <v>1</v>
          </cell>
          <cell r="J352">
            <v>30580.731969860062</v>
          </cell>
          <cell r="K352">
            <v>23512.402750329999</v>
          </cell>
          <cell r="M352">
            <v>0</v>
          </cell>
          <cell r="N352">
            <v>0</v>
          </cell>
          <cell r="O352" t="str">
            <v>5027</v>
          </cell>
          <cell r="P352" t="str">
            <v>5027</v>
          </cell>
          <cell r="R352">
            <v>0</v>
          </cell>
          <cell r="S352" t="str">
            <v>MV Switchboards Power Sys</v>
          </cell>
          <cell r="T352" t="str">
            <v>1013</v>
          </cell>
          <cell r="U352" t="str">
            <v>1701000</v>
          </cell>
          <cell r="V352">
            <v>1</v>
          </cell>
          <cell r="W352" t="str">
            <v>1</v>
          </cell>
          <cell r="X352" t="str">
            <v>650</v>
          </cell>
          <cell r="Y352" t="str">
            <v>Commercial</v>
          </cell>
          <cell r="Z352" t="str">
            <v>Sales - Middle East</v>
          </cell>
          <cell r="AA352" t="str">
            <v>System</v>
          </cell>
          <cell r="AB352">
            <v>30580.731969860062</v>
          </cell>
          <cell r="AC352" t="str">
            <v xml:space="preserve">  37442</v>
          </cell>
          <cell r="AD352" t="str">
            <v>04/0246KNC</v>
          </cell>
          <cell r="AE352">
            <v>22761.280009999999</v>
          </cell>
          <cell r="AF352">
            <v>2.5000000000000001E-4</v>
          </cell>
          <cell r="AG352">
            <v>2.5000000000000001E-4</v>
          </cell>
          <cell r="AH352">
            <v>227.61280009999999</v>
          </cell>
          <cell r="AI352">
            <v>295.89664012999998</v>
          </cell>
          <cell r="AJ352" t="str">
            <v>USD</v>
          </cell>
          <cell r="AK352">
            <v>227.61280009999999</v>
          </cell>
          <cell r="AL352" t="str">
            <v>MISCPN37442B</v>
          </cell>
          <cell r="AM352" t="str">
            <v>SWITCHGEAR ASSEMBLY -DAMAVAND</v>
          </cell>
        </row>
        <row r="353">
          <cell r="A353" t="str">
            <v>DEC04</v>
          </cell>
          <cell r="B353" t="str">
            <v>CENT</v>
          </cell>
          <cell r="C353" t="str">
            <v>Middle East</v>
          </cell>
          <cell r="D353" t="str">
            <v>QA</v>
          </cell>
          <cell r="E353" t="str">
            <v>BASE</v>
          </cell>
          <cell r="F353" t="str">
            <v>Jaidah Motors &amp; Trading Co</v>
          </cell>
          <cell r="G353" t="str">
            <v>025122</v>
          </cell>
          <cell r="H353" t="str">
            <v>D17</v>
          </cell>
          <cell r="I353">
            <v>1</v>
          </cell>
          <cell r="J353">
            <v>2776.641550053821</v>
          </cell>
          <cell r="K353">
            <v>2999.1623376716402</v>
          </cell>
          <cell r="L353" t="str">
            <v>S04L0167</v>
          </cell>
          <cell r="M353">
            <v>915.85</v>
          </cell>
          <cell r="N353">
            <v>327</v>
          </cell>
          <cell r="O353" t="str">
            <v>6054</v>
          </cell>
          <cell r="P353" t="str">
            <v>6054</v>
          </cell>
          <cell r="Q353">
            <v>38225</v>
          </cell>
          <cell r="R353">
            <v>0</v>
          </cell>
          <cell r="S353" t="str">
            <v>D1703 (Kubota)     Genset</v>
          </cell>
          <cell r="T353" t="str">
            <v>1013</v>
          </cell>
          <cell r="U353" t="str">
            <v>1701000</v>
          </cell>
          <cell r="V353">
            <v>1</v>
          </cell>
          <cell r="W353" t="str">
            <v>1</v>
          </cell>
          <cell r="X353" t="str">
            <v>650</v>
          </cell>
          <cell r="Y353" t="str">
            <v>Commercial</v>
          </cell>
          <cell r="Z353" t="str">
            <v>Sales - Middle East</v>
          </cell>
          <cell r="AA353" t="str">
            <v>Small</v>
          </cell>
          <cell r="AB353">
            <v>2776.641550053821</v>
          </cell>
          <cell r="AC353" t="str">
            <v xml:space="preserve">  42726</v>
          </cell>
          <cell r="AD353" t="str">
            <v>JMC/HDE/445050/04</v>
          </cell>
          <cell r="AE353">
            <v>2349.28383308</v>
          </cell>
          <cell r="AF353">
            <v>210.30970390000002</v>
          </cell>
          <cell r="AG353">
            <v>362.0424342</v>
          </cell>
          <cell r="AH353">
            <v>23.492838330800002</v>
          </cell>
          <cell r="AI353">
            <v>30.540689830040002</v>
          </cell>
          <cell r="AJ353" t="str">
            <v>USD</v>
          </cell>
          <cell r="AK353">
            <v>23.492838330800002</v>
          </cell>
          <cell r="AL353" t="str">
            <v>C15D5S42726</v>
          </cell>
          <cell r="AM353" t="str">
            <v>C15D5 STANDARD ENCLOSED GENSET</v>
          </cell>
        </row>
        <row r="354">
          <cell r="A354" t="str">
            <v>DEC04</v>
          </cell>
          <cell r="B354" t="str">
            <v>CENT</v>
          </cell>
          <cell r="C354" t="str">
            <v>Middle East</v>
          </cell>
          <cell r="D354" t="str">
            <v>IR</v>
          </cell>
          <cell r="E354" t="str">
            <v>BASE</v>
          </cell>
          <cell r="F354" t="str">
            <v>Komin Zad Niroo Co Ltd</v>
          </cell>
          <cell r="G354" t="str">
            <v>025168</v>
          </cell>
          <cell r="I354">
            <v>1</v>
          </cell>
          <cell r="J354">
            <v>28320.236813778254</v>
          </cell>
          <cell r="K354">
            <v>23512.402750329999</v>
          </cell>
          <cell r="M354">
            <v>0</v>
          </cell>
          <cell r="N354">
            <v>0</v>
          </cell>
          <cell r="O354" t="str">
            <v>5027</v>
          </cell>
          <cell r="P354" t="str">
            <v>5027</v>
          </cell>
          <cell r="R354">
            <v>0</v>
          </cell>
          <cell r="S354" t="str">
            <v>MV Switchboards Power Sys</v>
          </cell>
          <cell r="T354" t="str">
            <v>1013</v>
          </cell>
          <cell r="U354" t="str">
            <v>1701000</v>
          </cell>
          <cell r="V354">
            <v>1</v>
          </cell>
          <cell r="W354" t="str">
            <v>1</v>
          </cell>
          <cell r="X354" t="str">
            <v>650</v>
          </cell>
          <cell r="Y354" t="str">
            <v>Commercial</v>
          </cell>
          <cell r="Z354" t="str">
            <v>Sales - Middle East</v>
          </cell>
          <cell r="AA354" t="str">
            <v>System</v>
          </cell>
          <cell r="AB354">
            <v>28320.236813778254</v>
          </cell>
          <cell r="AC354" t="str">
            <v xml:space="preserve">  37442</v>
          </cell>
          <cell r="AD354" t="str">
            <v>04/0246KNC</v>
          </cell>
          <cell r="AE354">
            <v>22761.280009999999</v>
          </cell>
          <cell r="AF354">
            <v>2.5000000000000001E-4</v>
          </cell>
          <cell r="AG354">
            <v>2.5000000000000001E-4</v>
          </cell>
          <cell r="AH354">
            <v>227.61280009999999</v>
          </cell>
          <cell r="AI354">
            <v>295.89664012999998</v>
          </cell>
          <cell r="AJ354" t="str">
            <v>USD</v>
          </cell>
          <cell r="AK354">
            <v>227.61280009999999</v>
          </cell>
          <cell r="AL354" t="str">
            <v>MISCPN37442A</v>
          </cell>
          <cell r="AM354" t="str">
            <v>SWITCHGEAR ASSEMBLY - ABADAN</v>
          </cell>
        </row>
        <row r="355">
          <cell r="A355" t="str">
            <v>DEC04</v>
          </cell>
          <cell r="B355" t="str">
            <v>CENT</v>
          </cell>
          <cell r="C355" t="str">
            <v>Middle East</v>
          </cell>
          <cell r="D355" t="str">
            <v>IR</v>
          </cell>
          <cell r="E355" t="str">
            <v>BASE</v>
          </cell>
          <cell r="F355" t="str">
            <v>Komin Zad Niroo Co Ltd</v>
          </cell>
          <cell r="G355" t="str">
            <v>025166</v>
          </cell>
          <cell r="H355" t="str">
            <v>DMC</v>
          </cell>
          <cell r="I355">
            <v>1</v>
          </cell>
          <cell r="J355">
            <v>44471.474703982778</v>
          </cell>
          <cell r="K355">
            <v>21389.111027300001</v>
          </cell>
          <cell r="M355">
            <v>0</v>
          </cell>
          <cell r="N355">
            <v>0</v>
          </cell>
          <cell r="O355" t="str">
            <v>5020</v>
          </cell>
          <cell r="P355" t="str">
            <v>5020</v>
          </cell>
          <cell r="R355">
            <v>0</v>
          </cell>
          <cell r="S355" t="str">
            <v>DMC300      Power Systems</v>
          </cell>
          <cell r="T355" t="str">
            <v>1013</v>
          </cell>
          <cell r="U355" t="str">
            <v>1701000</v>
          </cell>
          <cell r="V355">
            <v>1</v>
          </cell>
          <cell r="W355" t="str">
            <v>1</v>
          </cell>
          <cell r="X355" t="str">
            <v>650</v>
          </cell>
          <cell r="Y355" t="str">
            <v>Commercial</v>
          </cell>
          <cell r="Z355" t="str">
            <v>Sales - Middle East</v>
          </cell>
          <cell r="AA355" t="str">
            <v>System</v>
          </cell>
          <cell r="AB355">
            <v>44471.474703982778</v>
          </cell>
          <cell r="AC355" t="str">
            <v xml:space="preserve">  33900</v>
          </cell>
          <cell r="AD355" t="str">
            <v>04/0246KNC</v>
          </cell>
          <cell r="AE355">
            <v>13344.0281</v>
          </cell>
          <cell r="AF355">
            <v>2414.1999999999998</v>
          </cell>
          <cell r="AG355">
            <v>5190.53</v>
          </cell>
          <cell r="AH355">
            <v>133.440281</v>
          </cell>
          <cell r="AI355">
            <v>173.47236530000001</v>
          </cell>
          <cell r="AJ355" t="str">
            <v>USD</v>
          </cell>
          <cell r="AK355">
            <v>133.440281</v>
          </cell>
          <cell r="AL355" t="str">
            <v>MISCPN33900</v>
          </cell>
          <cell r="AM355" t="str">
            <v>DMC300</v>
          </cell>
        </row>
        <row r="356">
          <cell r="A356" t="str">
            <v>DEC04</v>
          </cell>
          <cell r="B356" t="str">
            <v>CENT</v>
          </cell>
          <cell r="C356" t="str">
            <v>Middle East</v>
          </cell>
          <cell r="D356" t="str">
            <v>IR</v>
          </cell>
          <cell r="E356" t="str">
            <v>BASE</v>
          </cell>
          <cell r="F356" t="str">
            <v>Komin Zad Niroo Co Ltd</v>
          </cell>
          <cell r="G356" t="str">
            <v>025165</v>
          </cell>
          <cell r="I356">
            <v>1</v>
          </cell>
          <cell r="J356">
            <v>0</v>
          </cell>
          <cell r="K356">
            <v>209.34878</v>
          </cell>
          <cell r="M356">
            <v>0</v>
          </cell>
          <cell r="N356">
            <v>0</v>
          </cell>
          <cell r="O356" t="str">
            <v>8888</v>
          </cell>
          <cell r="P356" t="str">
            <v>8888</v>
          </cell>
          <cell r="R356">
            <v>0</v>
          </cell>
          <cell r="S356" t="str">
            <v>Non gen Set End Item</v>
          </cell>
          <cell r="T356" t="str">
            <v>1013</v>
          </cell>
          <cell r="U356" t="str">
            <v>1701000</v>
          </cell>
          <cell r="V356">
            <v>1</v>
          </cell>
          <cell r="W356" t="str">
            <v>1</v>
          </cell>
          <cell r="X356" t="str">
            <v>650</v>
          </cell>
          <cell r="Y356" t="str">
            <v>Commercial</v>
          </cell>
          <cell r="Z356" t="str">
            <v>Sales - Middle East</v>
          </cell>
          <cell r="AA356" t="str">
            <v>Large</v>
          </cell>
          <cell r="AB356">
            <v>0</v>
          </cell>
          <cell r="AC356" t="str">
            <v xml:space="preserve">  33899</v>
          </cell>
          <cell r="AD356" t="str">
            <v>04/0246KNC</v>
          </cell>
          <cell r="AE356">
            <v>202.66</v>
          </cell>
          <cell r="AF356">
            <v>5.0000000000000001E-4</v>
          </cell>
          <cell r="AG356">
            <v>5.0000000000000001E-4</v>
          </cell>
          <cell r="AH356">
            <v>2.0266000000000002</v>
          </cell>
          <cell r="AI356">
            <v>2.6345800000000001</v>
          </cell>
          <cell r="AJ356" t="str">
            <v>USD</v>
          </cell>
          <cell r="AK356">
            <v>2.0266000000000002</v>
          </cell>
          <cell r="AL356" t="str">
            <v>MISCPN33899</v>
          </cell>
          <cell r="AM356" t="str">
            <v>LOOSE ITEMS</v>
          </cell>
        </row>
        <row r="357">
          <cell r="A357" t="str">
            <v>DEC04</v>
          </cell>
          <cell r="B357" t="str">
            <v>CENT</v>
          </cell>
          <cell r="C357" t="str">
            <v>Middle East</v>
          </cell>
          <cell r="D357" t="str">
            <v>IR</v>
          </cell>
          <cell r="E357" t="str">
            <v>BASE</v>
          </cell>
          <cell r="F357" t="str">
            <v>Komin Zad Niroo Co Ltd</v>
          </cell>
          <cell r="G357" t="str">
            <v>025164</v>
          </cell>
          <cell r="H357" t="str">
            <v>DMC</v>
          </cell>
          <cell r="I357">
            <v>1</v>
          </cell>
          <cell r="J357">
            <v>42705.059203444565</v>
          </cell>
          <cell r="K357">
            <v>38763.168542489999</v>
          </cell>
          <cell r="M357">
            <v>0</v>
          </cell>
          <cell r="N357">
            <v>0</v>
          </cell>
          <cell r="O357" t="str">
            <v>5020</v>
          </cell>
          <cell r="P357" t="str">
            <v>5020</v>
          </cell>
          <cell r="R357">
            <v>0</v>
          </cell>
          <cell r="S357" t="str">
            <v>DMC300      Power Systems</v>
          </cell>
          <cell r="T357" t="str">
            <v>1013</v>
          </cell>
          <cell r="U357" t="str">
            <v>1701000</v>
          </cell>
          <cell r="V357">
            <v>1</v>
          </cell>
          <cell r="W357" t="str">
            <v>1</v>
          </cell>
          <cell r="X357" t="str">
            <v>650</v>
          </cell>
          <cell r="Y357" t="str">
            <v>Commercial</v>
          </cell>
          <cell r="Z357" t="str">
            <v>Sales - Middle East</v>
          </cell>
          <cell r="AA357" t="str">
            <v>System</v>
          </cell>
          <cell r="AB357">
            <v>42705.059203444565</v>
          </cell>
          <cell r="AC357" t="str">
            <v xml:space="preserve">  33852</v>
          </cell>
          <cell r="AD357" t="str">
            <v>04/0246KNC</v>
          </cell>
          <cell r="AE357">
            <v>19172.515530000001</v>
          </cell>
          <cell r="AF357">
            <v>6018.4</v>
          </cell>
          <cell r="AG357">
            <v>12939.56</v>
          </cell>
          <cell r="AH357">
            <v>191.72515530000001</v>
          </cell>
          <cell r="AI357">
            <v>249.24270189000001</v>
          </cell>
          <cell r="AJ357" t="str">
            <v>USD</v>
          </cell>
          <cell r="AK357">
            <v>191.72515530000001</v>
          </cell>
          <cell r="AL357" t="str">
            <v>MISCPN33852</v>
          </cell>
          <cell r="AM357" t="str">
            <v>DMC300</v>
          </cell>
        </row>
        <row r="358">
          <cell r="A358" t="str">
            <v>DEC04</v>
          </cell>
          <cell r="B358" t="str">
            <v>CENT</v>
          </cell>
          <cell r="C358" t="str">
            <v>Middle East</v>
          </cell>
          <cell r="D358" t="str">
            <v>IR</v>
          </cell>
          <cell r="E358" t="str">
            <v>BASE</v>
          </cell>
          <cell r="F358" t="str">
            <v>Komin Zad Niroo Co Ltd</v>
          </cell>
          <cell r="G358" t="str">
            <v>025163</v>
          </cell>
          <cell r="H358" t="str">
            <v>DMC</v>
          </cell>
          <cell r="I358">
            <v>1</v>
          </cell>
          <cell r="J358">
            <v>39590.95801937567</v>
          </cell>
          <cell r="K358">
            <v>28060.240084900001</v>
          </cell>
          <cell r="M358">
            <v>0</v>
          </cell>
          <cell r="N358">
            <v>0</v>
          </cell>
          <cell r="O358" t="str">
            <v>5020</v>
          </cell>
          <cell r="P358" t="str">
            <v>5020</v>
          </cell>
          <cell r="R358">
            <v>0</v>
          </cell>
          <cell r="S358" t="str">
            <v>DMC300      Power Systems</v>
          </cell>
          <cell r="T358" t="str">
            <v>1013</v>
          </cell>
          <cell r="U358" t="str">
            <v>1701000</v>
          </cell>
          <cell r="V358">
            <v>1</v>
          </cell>
          <cell r="W358" t="str">
            <v>1</v>
          </cell>
          <cell r="X358" t="str">
            <v>650</v>
          </cell>
          <cell r="Y358" t="str">
            <v>Commercial</v>
          </cell>
          <cell r="Z358" t="str">
            <v>Sales - Middle East</v>
          </cell>
          <cell r="AA358" t="str">
            <v>System</v>
          </cell>
          <cell r="AB358">
            <v>39590.95801937567</v>
          </cell>
          <cell r="AC358" t="str">
            <v xml:space="preserve">  33851</v>
          </cell>
          <cell r="AD358" t="str">
            <v>04/0246KNC</v>
          </cell>
          <cell r="AE358">
            <v>14313.175299999999</v>
          </cell>
          <cell r="AF358">
            <v>4214.2</v>
          </cell>
          <cell r="AG358">
            <v>9060.5300000000007</v>
          </cell>
          <cell r="AH358">
            <v>143.131753</v>
          </cell>
          <cell r="AI358">
            <v>186.07127890000001</v>
          </cell>
          <cell r="AJ358" t="str">
            <v>USD</v>
          </cell>
          <cell r="AK358">
            <v>143.131753</v>
          </cell>
          <cell r="AL358" t="str">
            <v>MISCPN33851</v>
          </cell>
          <cell r="AM358" t="str">
            <v>DMC300</v>
          </cell>
        </row>
        <row r="359">
          <cell r="A359" t="str">
            <v>DEC04</v>
          </cell>
          <cell r="B359" t="str">
            <v>CENT</v>
          </cell>
          <cell r="C359" t="str">
            <v>Middle East</v>
          </cell>
          <cell r="D359" t="str">
            <v>IR</v>
          </cell>
          <cell r="E359" t="str">
            <v>BASE</v>
          </cell>
          <cell r="F359" t="str">
            <v>Komin Zad Niroo Co Ltd</v>
          </cell>
          <cell r="G359" t="str">
            <v>025169</v>
          </cell>
          <cell r="I359">
            <v>1</v>
          </cell>
          <cell r="J359">
            <v>32150.161463939719</v>
          </cell>
          <cell r="K359">
            <v>24067.412990330002</v>
          </cell>
          <cell r="M359">
            <v>0</v>
          </cell>
          <cell r="N359">
            <v>0</v>
          </cell>
          <cell r="O359" t="str">
            <v>5027</v>
          </cell>
          <cell r="P359" t="str">
            <v>5027</v>
          </cell>
          <cell r="R359">
            <v>0</v>
          </cell>
          <cell r="S359" t="str">
            <v>MV Switchboards Power Sys</v>
          </cell>
          <cell r="T359" t="str">
            <v>1013</v>
          </cell>
          <cell r="U359" t="str">
            <v>1701000</v>
          </cell>
          <cell r="V359">
            <v>1</v>
          </cell>
          <cell r="W359" t="str">
            <v>1</v>
          </cell>
          <cell r="X359" t="str">
            <v>650</v>
          </cell>
          <cell r="Y359" t="str">
            <v>Commercial</v>
          </cell>
          <cell r="Z359" t="str">
            <v>Sales - Middle East</v>
          </cell>
          <cell r="AA359" t="str">
            <v>System</v>
          </cell>
          <cell r="AB359">
            <v>32150.161463939719</v>
          </cell>
          <cell r="AC359" t="str">
            <v xml:space="preserve">  37443</v>
          </cell>
          <cell r="AD359" t="str">
            <v>04/0246KNC</v>
          </cell>
          <cell r="AE359">
            <v>23298.560010000001</v>
          </cell>
          <cell r="AF359">
            <v>2.5000000000000001E-4</v>
          </cell>
          <cell r="AG359">
            <v>2.5000000000000001E-4</v>
          </cell>
          <cell r="AH359">
            <v>232.9856001</v>
          </cell>
          <cell r="AI359">
            <v>302.88128012999999</v>
          </cell>
          <cell r="AJ359" t="str">
            <v>USD</v>
          </cell>
          <cell r="AK359">
            <v>232.9856001</v>
          </cell>
          <cell r="AL359" t="str">
            <v>MISCPN37443B</v>
          </cell>
          <cell r="AM359" t="str">
            <v>SWITCHGEAR ASSEMBLY NEYSHABOUR</v>
          </cell>
        </row>
        <row r="360">
          <cell r="A360" t="str">
            <v>DEC04</v>
          </cell>
          <cell r="B360" t="str">
            <v>CENT</v>
          </cell>
          <cell r="C360" t="str">
            <v>Western Europe</v>
          </cell>
          <cell r="D360" t="str">
            <v>SD</v>
          </cell>
          <cell r="E360" t="str">
            <v>BASE</v>
          </cell>
          <cell r="F360" t="str">
            <v>General Medicines Co Ltd</v>
          </cell>
          <cell r="G360" t="str">
            <v>025212</v>
          </cell>
          <cell r="H360" t="str">
            <v>QSK23</v>
          </cell>
          <cell r="I360">
            <v>1</v>
          </cell>
          <cell r="J360">
            <v>39899.660000000003</v>
          </cell>
          <cell r="K360">
            <v>38161.068246809999</v>
          </cell>
          <cell r="L360" t="str">
            <v>00312033</v>
          </cell>
          <cell r="M360">
            <v>17527.21</v>
          </cell>
          <cell r="N360">
            <v>5385.52</v>
          </cell>
          <cell r="O360" t="str">
            <v>7041</v>
          </cell>
          <cell r="P360" t="str">
            <v>7041</v>
          </cell>
          <cell r="Q360">
            <v>38300</v>
          </cell>
          <cell r="R360">
            <v>0</v>
          </cell>
          <cell r="S360" t="str">
            <v>QSK23G3            Genset</v>
          </cell>
          <cell r="T360" t="str">
            <v>1013</v>
          </cell>
          <cell r="U360" t="str">
            <v>1701000</v>
          </cell>
          <cell r="V360">
            <v>1</v>
          </cell>
          <cell r="W360" t="str">
            <v>1</v>
          </cell>
          <cell r="X360" t="str">
            <v>650</v>
          </cell>
          <cell r="Y360" t="str">
            <v>Commercial</v>
          </cell>
          <cell r="Z360" t="str">
            <v>Sales - Middle East</v>
          </cell>
          <cell r="AA360" t="str">
            <v>Large</v>
          </cell>
          <cell r="AB360">
            <v>41943.22</v>
          </cell>
          <cell r="AC360" t="str">
            <v xml:space="preserve">  34537</v>
          </cell>
          <cell r="AD360" t="str">
            <v>MBB/ADV/259/2004</v>
          </cell>
          <cell r="AE360">
            <v>32767.62657</v>
          </cell>
          <cell r="AF360">
            <v>481.8</v>
          </cell>
          <cell r="AG360">
            <v>3830.31</v>
          </cell>
          <cell r="AH360">
            <v>327.67626569999999</v>
          </cell>
          <cell r="AI360">
            <v>425.97914541</v>
          </cell>
          <cell r="AJ360" t="str">
            <v>EUR</v>
          </cell>
          <cell r="AK360">
            <v>327.67626569999999</v>
          </cell>
          <cell r="AL360" t="str">
            <v>DQCC34537</v>
          </cell>
          <cell r="AM360" t="str">
            <v>651DQCC STANDARD GENSET FAMILY</v>
          </cell>
        </row>
        <row r="361">
          <cell r="A361" t="str">
            <v>DEC04</v>
          </cell>
          <cell r="B361" t="str">
            <v>CENT</v>
          </cell>
          <cell r="C361" t="str">
            <v>Middle East</v>
          </cell>
          <cell r="D361" t="str">
            <v>EG</v>
          </cell>
          <cell r="E361" t="str">
            <v>BASE</v>
          </cell>
          <cell r="F361" t="str">
            <v>Egyptian International Investment</v>
          </cell>
          <cell r="G361" t="str">
            <v>025219</v>
          </cell>
          <cell r="H361" t="str">
            <v>6C</v>
          </cell>
          <cell r="I361">
            <v>1</v>
          </cell>
          <cell r="J361">
            <v>7105.4897739504841</v>
          </cell>
          <cell r="K361">
            <v>8101.8765250249999</v>
          </cell>
          <cell r="L361" t="str">
            <v>21624094</v>
          </cell>
          <cell r="M361">
            <v>3820.04</v>
          </cell>
          <cell r="N361">
            <v>1279.31</v>
          </cell>
          <cell r="O361" t="str">
            <v>6035</v>
          </cell>
          <cell r="P361" t="str">
            <v>6035</v>
          </cell>
          <cell r="Q361">
            <v>38295</v>
          </cell>
          <cell r="R361">
            <v>0</v>
          </cell>
          <cell r="S361" t="str">
            <v>6CTAA8.3G1         Genset</v>
          </cell>
          <cell r="T361" t="str">
            <v>1013</v>
          </cell>
          <cell r="U361" t="str">
            <v>1701000</v>
          </cell>
          <cell r="V361">
            <v>1</v>
          </cell>
          <cell r="W361" t="str">
            <v>1</v>
          </cell>
          <cell r="X361" t="str">
            <v>650</v>
          </cell>
          <cell r="Y361" t="str">
            <v>Commercial</v>
          </cell>
          <cell r="Z361" t="str">
            <v>Sales - Middle East</v>
          </cell>
          <cell r="AA361" t="str">
            <v>Small</v>
          </cell>
          <cell r="AB361">
            <v>7105.4897739504841</v>
          </cell>
          <cell r="AC361" t="str">
            <v xml:space="preserve">  37789</v>
          </cell>
          <cell r="AD361" t="str">
            <v>CM20/072004</v>
          </cell>
          <cell r="AE361">
            <v>7204.6436650000005</v>
          </cell>
          <cell r="AF361">
            <v>227.54866668</v>
          </cell>
          <cell r="AG361">
            <v>431.93095240000002</v>
          </cell>
          <cell r="AH361">
            <v>72.046436650000004</v>
          </cell>
          <cell r="AI361">
            <v>93.660367644999994</v>
          </cell>
          <cell r="AJ361" t="str">
            <v>USD</v>
          </cell>
          <cell r="AK361">
            <v>72.046436650000004</v>
          </cell>
          <cell r="AL361" t="str">
            <v>C220D5O37791</v>
          </cell>
          <cell r="AM361" t="str">
            <v>C220D5(O) STANDARD GENSET FAMI</v>
          </cell>
        </row>
        <row r="362">
          <cell r="A362" t="str">
            <v>DEC04</v>
          </cell>
          <cell r="B362" t="str">
            <v>CENT</v>
          </cell>
          <cell r="C362" t="str">
            <v>Middle East</v>
          </cell>
          <cell r="D362" t="str">
            <v>EG</v>
          </cell>
          <cell r="E362" t="str">
            <v>BASE</v>
          </cell>
          <cell r="F362" t="str">
            <v>Egyptian International Investment</v>
          </cell>
          <cell r="G362" t="str">
            <v>025218</v>
          </cell>
          <cell r="H362" t="str">
            <v>6C</v>
          </cell>
          <cell r="I362">
            <v>1</v>
          </cell>
          <cell r="J362">
            <v>7105.4897739504841</v>
          </cell>
          <cell r="K362">
            <v>8101.8765250249999</v>
          </cell>
          <cell r="L362" t="str">
            <v>21624077</v>
          </cell>
          <cell r="M362">
            <v>3820.04</v>
          </cell>
          <cell r="N362">
            <v>1279.31</v>
          </cell>
          <cell r="O362" t="str">
            <v>6035</v>
          </cell>
          <cell r="P362" t="str">
            <v>6035</v>
          </cell>
          <cell r="Q362">
            <v>38295</v>
          </cell>
          <cell r="R362">
            <v>0</v>
          </cell>
          <cell r="S362" t="str">
            <v>6CTAA8.3G1         Genset</v>
          </cell>
          <cell r="T362" t="str">
            <v>1013</v>
          </cell>
          <cell r="U362" t="str">
            <v>1701000</v>
          </cell>
          <cell r="V362">
            <v>1</v>
          </cell>
          <cell r="W362" t="str">
            <v>1</v>
          </cell>
          <cell r="X362" t="str">
            <v>650</v>
          </cell>
          <cell r="Y362" t="str">
            <v>Commercial</v>
          </cell>
          <cell r="Z362" t="str">
            <v>Sales - Middle East</v>
          </cell>
          <cell r="AA362" t="str">
            <v>Small</v>
          </cell>
          <cell r="AB362">
            <v>7105.4897739504841</v>
          </cell>
          <cell r="AC362" t="str">
            <v xml:space="preserve">  37786</v>
          </cell>
          <cell r="AD362" t="str">
            <v>CM20/072004</v>
          </cell>
          <cell r="AE362">
            <v>7204.6436650000005</v>
          </cell>
          <cell r="AF362">
            <v>227.54866668</v>
          </cell>
          <cell r="AG362">
            <v>431.93095240000002</v>
          </cell>
          <cell r="AH362">
            <v>72.046436650000004</v>
          </cell>
          <cell r="AI362">
            <v>93.660367644999994</v>
          </cell>
          <cell r="AJ362" t="str">
            <v>USD</v>
          </cell>
          <cell r="AK362">
            <v>72.046436650000004</v>
          </cell>
          <cell r="AL362" t="str">
            <v>C220D5O37791</v>
          </cell>
          <cell r="AM362" t="str">
            <v>C220D5(O) STANDARD GENSET FAMI</v>
          </cell>
        </row>
        <row r="363">
          <cell r="A363" t="str">
            <v>DEC04</v>
          </cell>
          <cell r="B363" t="str">
            <v>CENT</v>
          </cell>
          <cell r="C363" t="str">
            <v>Western Europe</v>
          </cell>
          <cell r="D363" t="str">
            <v>ES</v>
          </cell>
          <cell r="E363" t="str">
            <v>BASE</v>
          </cell>
          <cell r="F363" t="str">
            <v>Cummins Ventas y Servicio S.A.</v>
          </cell>
          <cell r="G363" t="str">
            <v>025221</v>
          </cell>
          <cell r="H363" t="str">
            <v>NH</v>
          </cell>
          <cell r="I363">
            <v>1</v>
          </cell>
          <cell r="J363">
            <v>20661.453175457482</v>
          </cell>
          <cell r="K363">
            <v>20895.715096025</v>
          </cell>
          <cell r="L363" t="str">
            <v>25295783</v>
          </cell>
          <cell r="M363">
            <v>9711.31</v>
          </cell>
          <cell r="N363">
            <v>2751.72</v>
          </cell>
          <cell r="O363" t="str">
            <v>7015</v>
          </cell>
          <cell r="P363" t="str">
            <v>7015</v>
          </cell>
          <cell r="Q363">
            <v>38211</v>
          </cell>
          <cell r="R363">
            <v>0</v>
          </cell>
          <cell r="S363" t="str">
            <v>NTA855G6           Genset</v>
          </cell>
          <cell r="T363" t="str">
            <v>1011</v>
          </cell>
          <cell r="U363" t="str">
            <v>1701000</v>
          </cell>
          <cell r="V363">
            <v>1</v>
          </cell>
          <cell r="W363" t="str">
            <v>1</v>
          </cell>
          <cell r="X363" t="str">
            <v>650</v>
          </cell>
          <cell r="Y363" t="str">
            <v>Commercial</v>
          </cell>
          <cell r="Z363" t="str">
            <v>Sales - West Europe</v>
          </cell>
          <cell r="AA363" t="str">
            <v>Medium</v>
          </cell>
          <cell r="AB363">
            <v>20661.453175457482</v>
          </cell>
          <cell r="AC363" t="str">
            <v xml:space="preserve">  31189</v>
          </cell>
          <cell r="AD363" t="str">
            <v>CPG9021</v>
          </cell>
          <cell r="AE363">
            <v>15945.929425</v>
          </cell>
          <cell r="AF363">
            <v>740.02</v>
          </cell>
          <cell r="AG363">
            <v>3683.55</v>
          </cell>
          <cell r="AH363">
            <v>159.45929425</v>
          </cell>
          <cell r="AI363">
            <v>207.29708252500001</v>
          </cell>
          <cell r="AJ363" t="str">
            <v>EUR</v>
          </cell>
          <cell r="AK363">
            <v>159.45929425</v>
          </cell>
          <cell r="AL363" t="str">
            <v>DFCEPN35630</v>
          </cell>
          <cell r="AM363" t="str">
            <v>STOCK SET USING M464220</v>
          </cell>
        </row>
        <row r="364">
          <cell r="A364" t="str">
            <v>DEC04</v>
          </cell>
          <cell r="B364" t="str">
            <v>CENT</v>
          </cell>
          <cell r="C364" t="str">
            <v>Western Europe</v>
          </cell>
          <cell r="D364" t="str">
            <v>ES</v>
          </cell>
          <cell r="E364" t="str">
            <v>BASE</v>
          </cell>
          <cell r="F364" t="str">
            <v>Cummins Ventas y Servicio S.A.</v>
          </cell>
          <cell r="G364" t="str">
            <v>025222</v>
          </cell>
          <cell r="H364" t="str">
            <v>NH</v>
          </cell>
          <cell r="I364">
            <v>1</v>
          </cell>
          <cell r="J364">
            <v>20661.453175457482</v>
          </cell>
          <cell r="K364">
            <v>19305.075625345002</v>
          </cell>
          <cell r="L364" t="str">
            <v>25296516</v>
          </cell>
          <cell r="M364">
            <v>9711.31</v>
          </cell>
          <cell r="N364">
            <v>2751.72</v>
          </cell>
          <cell r="O364" t="str">
            <v>7015</v>
          </cell>
          <cell r="P364" t="str">
            <v>7015</v>
          </cell>
          <cell r="Q364">
            <v>38264</v>
          </cell>
          <cell r="R364">
            <v>0</v>
          </cell>
          <cell r="S364" t="str">
            <v>NTA855G6           Genset</v>
          </cell>
          <cell r="T364" t="str">
            <v>1011</v>
          </cell>
          <cell r="U364" t="str">
            <v>1701000</v>
          </cell>
          <cell r="V364">
            <v>1</v>
          </cell>
          <cell r="W364" t="str">
            <v>1</v>
          </cell>
          <cell r="X364" t="str">
            <v>650</v>
          </cell>
          <cell r="Y364" t="str">
            <v>Commercial</v>
          </cell>
          <cell r="Z364" t="str">
            <v>Sales - West Europe</v>
          </cell>
          <cell r="AA364" t="str">
            <v>Medium</v>
          </cell>
          <cell r="AB364">
            <v>20661.453175457482</v>
          </cell>
          <cell r="AC364" t="str">
            <v xml:space="preserve">  35630</v>
          </cell>
          <cell r="AD364" t="str">
            <v>CPG9021</v>
          </cell>
          <cell r="AE364">
            <v>15846.065465</v>
          </cell>
          <cell r="AF364">
            <v>501.16</v>
          </cell>
          <cell r="AG364">
            <v>2434.9299999999998</v>
          </cell>
          <cell r="AH364">
            <v>158.46065465000001</v>
          </cell>
          <cell r="AI364">
            <v>205.99885104500001</v>
          </cell>
          <cell r="AJ364" t="str">
            <v>EUR</v>
          </cell>
          <cell r="AK364">
            <v>158.46065465000001</v>
          </cell>
          <cell r="AL364" t="str">
            <v>DFCE35630</v>
          </cell>
          <cell r="AM364" t="str">
            <v>340DFCE STANDARD GENSET FAMILY</v>
          </cell>
        </row>
        <row r="365">
          <cell r="A365" t="str">
            <v>DEC04</v>
          </cell>
          <cell r="B365" t="str">
            <v>CENT</v>
          </cell>
          <cell r="C365" t="str">
            <v>Middle East</v>
          </cell>
          <cell r="D365" t="str">
            <v>EG</v>
          </cell>
          <cell r="E365" t="str">
            <v>BASE</v>
          </cell>
          <cell r="F365" t="str">
            <v>Egyptian International Investment</v>
          </cell>
          <cell r="G365" t="str">
            <v>025220</v>
          </cell>
          <cell r="H365" t="str">
            <v>6C</v>
          </cell>
          <cell r="I365">
            <v>1</v>
          </cell>
          <cell r="J365">
            <v>7105.4897739504841</v>
          </cell>
          <cell r="K365">
            <v>8101.8765250249999</v>
          </cell>
          <cell r="L365" t="str">
            <v>21624102</v>
          </cell>
          <cell r="M365">
            <v>3820.04</v>
          </cell>
          <cell r="N365">
            <v>1279.31</v>
          </cell>
          <cell r="O365" t="str">
            <v>6035</v>
          </cell>
          <cell r="P365" t="str">
            <v>6035</v>
          </cell>
          <cell r="Q365">
            <v>38299</v>
          </cell>
          <cell r="R365">
            <v>0</v>
          </cell>
          <cell r="S365" t="str">
            <v>6CTAA8.3G1         Genset</v>
          </cell>
          <cell r="T365" t="str">
            <v>1013</v>
          </cell>
          <cell r="U365" t="str">
            <v>1701000</v>
          </cell>
          <cell r="V365">
            <v>1</v>
          </cell>
          <cell r="W365" t="str">
            <v>1</v>
          </cell>
          <cell r="X365" t="str">
            <v>650</v>
          </cell>
          <cell r="Y365" t="str">
            <v>Commercial</v>
          </cell>
          <cell r="Z365" t="str">
            <v>Sales - Middle East</v>
          </cell>
          <cell r="AA365" t="str">
            <v>Small</v>
          </cell>
          <cell r="AB365">
            <v>7105.4897739504841</v>
          </cell>
          <cell r="AC365" t="str">
            <v xml:space="preserve">  37791</v>
          </cell>
          <cell r="AD365" t="str">
            <v>CM20/072004</v>
          </cell>
          <cell r="AE365">
            <v>7204.6436650000005</v>
          </cell>
          <cell r="AF365">
            <v>227.54866668</v>
          </cell>
          <cell r="AG365">
            <v>431.93095240000002</v>
          </cell>
          <cell r="AH365">
            <v>72.046436650000004</v>
          </cell>
          <cell r="AI365">
            <v>93.660367644999994</v>
          </cell>
          <cell r="AJ365" t="str">
            <v>USD</v>
          </cell>
          <cell r="AK365">
            <v>72.046436650000004</v>
          </cell>
          <cell r="AL365" t="str">
            <v>C220D5O37791</v>
          </cell>
          <cell r="AM365" t="str">
            <v>C220D5(O) STANDARD GENSET FAMI</v>
          </cell>
        </row>
        <row r="366">
          <cell r="A366" t="str">
            <v>DEC04</v>
          </cell>
          <cell r="B366" t="str">
            <v>CENT</v>
          </cell>
          <cell r="C366" t="str">
            <v>Western Europe</v>
          </cell>
          <cell r="D366" t="str">
            <v>FR</v>
          </cell>
          <cell r="E366" t="str">
            <v>BASE</v>
          </cell>
          <cell r="F366" t="str">
            <v>Cummins Diesel SA</v>
          </cell>
          <cell r="G366" t="str">
            <v>025201</v>
          </cell>
          <cell r="H366" t="str">
            <v>K50</v>
          </cell>
          <cell r="I366">
            <v>1</v>
          </cell>
          <cell r="J366">
            <v>72736.065662002147</v>
          </cell>
          <cell r="K366">
            <v>65010.451134376999</v>
          </cell>
          <cell r="L366" t="str">
            <v>25298169</v>
          </cell>
          <cell r="M366">
            <v>45473.29</v>
          </cell>
          <cell r="N366">
            <v>6415</v>
          </cell>
          <cell r="O366" t="str">
            <v>8031</v>
          </cell>
          <cell r="P366" t="str">
            <v>8031</v>
          </cell>
          <cell r="Q366">
            <v>38314</v>
          </cell>
          <cell r="R366">
            <v>0</v>
          </cell>
          <cell r="S366" t="str">
            <v>KTA50G3            Genset</v>
          </cell>
          <cell r="T366" t="str">
            <v>1011</v>
          </cell>
          <cell r="U366" t="str">
            <v>1701000</v>
          </cell>
          <cell r="V366">
            <v>1</v>
          </cell>
          <cell r="W366" t="str">
            <v>1</v>
          </cell>
          <cell r="X366" t="str">
            <v>650</v>
          </cell>
          <cell r="Y366" t="str">
            <v>Commercial</v>
          </cell>
          <cell r="Z366" t="str">
            <v>Sales - West Europe</v>
          </cell>
          <cell r="AA366" t="str">
            <v>Large</v>
          </cell>
          <cell r="AB366">
            <v>72736.065662002147</v>
          </cell>
          <cell r="AC366" t="str">
            <v xml:space="preserve">  43201</v>
          </cell>
          <cell r="AD366" t="str">
            <v>2021088</v>
          </cell>
          <cell r="AE366">
            <v>56176.980769000002</v>
          </cell>
          <cell r="AF366">
            <v>900.34</v>
          </cell>
          <cell r="AG366">
            <v>6079.29</v>
          </cell>
          <cell r="AH366">
            <v>561.76980768999999</v>
          </cell>
          <cell r="AI366">
            <v>730.30074999700003</v>
          </cell>
          <cell r="AJ366" t="str">
            <v>EUR</v>
          </cell>
          <cell r="AK366">
            <v>561.76980768999999</v>
          </cell>
          <cell r="AL366" t="str">
            <v>C1400D5O43201</v>
          </cell>
          <cell r="AM366" t="str">
            <v>C1400D5 STANDARD GENSET FAMILY</v>
          </cell>
        </row>
        <row r="367">
          <cell r="A367" t="str">
            <v>DEC04</v>
          </cell>
          <cell r="B367" t="str">
            <v>CENT</v>
          </cell>
          <cell r="C367" t="str">
            <v>Middle East</v>
          </cell>
          <cell r="D367" t="str">
            <v>PK</v>
          </cell>
          <cell r="E367" t="str">
            <v>BASE</v>
          </cell>
          <cell r="F367" t="str">
            <v>Cummins Sales &amp; Service (Pakistan)</v>
          </cell>
          <cell r="G367" t="str">
            <v>025231</v>
          </cell>
          <cell r="H367" t="str">
            <v>QSX15</v>
          </cell>
          <cell r="I367">
            <v>1</v>
          </cell>
          <cell r="J367">
            <v>19789.02045209903</v>
          </cell>
          <cell r="K367">
            <v>26681.377863398</v>
          </cell>
          <cell r="L367" t="str">
            <v>79060447</v>
          </cell>
          <cell r="M367">
            <v>11937.91</v>
          </cell>
          <cell r="N367">
            <v>3842</v>
          </cell>
          <cell r="O367" t="str">
            <v>7023</v>
          </cell>
          <cell r="P367" t="str">
            <v>7023</v>
          </cell>
          <cell r="Q367">
            <v>38247</v>
          </cell>
          <cell r="R367">
            <v>0</v>
          </cell>
          <cell r="S367" t="str">
            <v>QSX15G8            Genset</v>
          </cell>
          <cell r="T367" t="str">
            <v>1013</v>
          </cell>
          <cell r="U367" t="str">
            <v>1701000</v>
          </cell>
          <cell r="V367">
            <v>1</v>
          </cell>
          <cell r="W367" t="str">
            <v>1</v>
          </cell>
          <cell r="X367" t="str">
            <v>650</v>
          </cell>
          <cell r="Y367" t="str">
            <v>Commercial</v>
          </cell>
          <cell r="Z367" t="str">
            <v>Sales - Middle East</v>
          </cell>
          <cell r="AA367" t="str">
            <v>Medium</v>
          </cell>
          <cell r="AB367">
            <v>19789.02045209903</v>
          </cell>
          <cell r="AC367" t="str">
            <v xml:space="preserve">  35780</v>
          </cell>
          <cell r="AD367" t="str">
            <v>03/04/1455/LCS</v>
          </cell>
          <cell r="AE367">
            <v>22118.468406</v>
          </cell>
          <cell r="AF367">
            <v>866.68</v>
          </cell>
          <cell r="AG367">
            <v>2966.32</v>
          </cell>
          <cell r="AH367">
            <v>221.18468406</v>
          </cell>
          <cell r="AI367">
            <v>287.54008927799998</v>
          </cell>
          <cell r="AJ367" t="str">
            <v>USD</v>
          </cell>
          <cell r="AK367">
            <v>221.18468406</v>
          </cell>
          <cell r="AL367" t="str">
            <v>DFEK35711</v>
          </cell>
          <cell r="AM367" t="str">
            <v>400DFEK STANDARD GENSET FAMILY</v>
          </cell>
        </row>
        <row r="368">
          <cell r="A368" t="str">
            <v>DEC04</v>
          </cell>
          <cell r="B368" t="str">
            <v>CENT</v>
          </cell>
          <cell r="C368" t="str">
            <v>Middle East</v>
          </cell>
          <cell r="D368" t="str">
            <v>PK</v>
          </cell>
          <cell r="E368" t="str">
            <v>BASE</v>
          </cell>
          <cell r="F368" t="str">
            <v>Cummins Sales &amp; Service (Pakistan)</v>
          </cell>
          <cell r="G368" t="str">
            <v>025230</v>
          </cell>
          <cell r="H368" t="str">
            <v>QSX15</v>
          </cell>
          <cell r="I368">
            <v>1</v>
          </cell>
          <cell r="J368">
            <v>19789.02045209903</v>
          </cell>
          <cell r="K368">
            <v>26681.377863398</v>
          </cell>
          <cell r="L368" t="str">
            <v>79060450</v>
          </cell>
          <cell r="M368">
            <v>11937.91</v>
          </cell>
          <cell r="N368">
            <v>3842</v>
          </cell>
          <cell r="O368" t="str">
            <v>7023</v>
          </cell>
          <cell r="P368" t="str">
            <v>7023</v>
          </cell>
          <cell r="Q368">
            <v>38247</v>
          </cell>
          <cell r="R368">
            <v>0</v>
          </cell>
          <cell r="S368" t="str">
            <v>QSX15G8            Genset</v>
          </cell>
          <cell r="T368" t="str">
            <v>1013</v>
          </cell>
          <cell r="U368" t="str">
            <v>1701000</v>
          </cell>
          <cell r="V368">
            <v>1</v>
          </cell>
          <cell r="W368" t="str">
            <v>1</v>
          </cell>
          <cell r="X368" t="str">
            <v>650</v>
          </cell>
          <cell r="Y368" t="str">
            <v>Commercial</v>
          </cell>
          <cell r="Z368" t="str">
            <v>Sales - Middle East</v>
          </cell>
          <cell r="AA368" t="str">
            <v>Medium</v>
          </cell>
          <cell r="AB368">
            <v>19789.02045209903</v>
          </cell>
          <cell r="AC368" t="str">
            <v xml:space="preserve">  35711</v>
          </cell>
          <cell r="AD368" t="str">
            <v>03/04/1455/LCS</v>
          </cell>
          <cell r="AE368">
            <v>22118.468406</v>
          </cell>
          <cell r="AF368">
            <v>866.68</v>
          </cell>
          <cell r="AG368">
            <v>2966.32</v>
          </cell>
          <cell r="AH368">
            <v>221.18468406</v>
          </cell>
          <cell r="AI368">
            <v>287.54008927799998</v>
          </cell>
          <cell r="AJ368" t="str">
            <v>USD</v>
          </cell>
          <cell r="AK368">
            <v>221.18468406</v>
          </cell>
          <cell r="AL368" t="str">
            <v>DFEK35711</v>
          </cell>
          <cell r="AM368" t="str">
            <v>400DFEK STANDARD GENSET FAMILY</v>
          </cell>
        </row>
        <row r="369">
          <cell r="A369" t="str">
            <v>DEC04</v>
          </cell>
          <cell r="B369" t="str">
            <v>CENT</v>
          </cell>
          <cell r="C369" t="str">
            <v>Middle East</v>
          </cell>
          <cell r="D369" t="str">
            <v>PK</v>
          </cell>
          <cell r="E369" t="str">
            <v>BASE</v>
          </cell>
          <cell r="F369" t="str">
            <v>Cummins Sales &amp; Service (Pakistan)</v>
          </cell>
          <cell r="G369" t="str">
            <v>025229</v>
          </cell>
          <cell r="H369" t="str">
            <v>QSX15</v>
          </cell>
          <cell r="I369">
            <v>1</v>
          </cell>
          <cell r="J369">
            <v>24619.48</v>
          </cell>
          <cell r="K369">
            <v>26681.377863398</v>
          </cell>
          <cell r="L369" t="str">
            <v>79068214</v>
          </cell>
          <cell r="M369">
            <v>11937.91</v>
          </cell>
          <cell r="N369">
            <v>3842</v>
          </cell>
          <cell r="O369" t="str">
            <v>7023</v>
          </cell>
          <cell r="P369" t="str">
            <v>7023</v>
          </cell>
          <cell r="Q369">
            <v>38268</v>
          </cell>
          <cell r="R369">
            <v>0</v>
          </cell>
          <cell r="S369" t="str">
            <v>QSX15G8            Genset</v>
          </cell>
          <cell r="T369" t="str">
            <v>1013</v>
          </cell>
          <cell r="U369" t="str">
            <v>1701000</v>
          </cell>
          <cell r="V369">
            <v>1</v>
          </cell>
          <cell r="W369" t="str">
            <v>1</v>
          </cell>
          <cell r="X369" t="str">
            <v>650</v>
          </cell>
          <cell r="Y369" t="str">
            <v>Commercial</v>
          </cell>
          <cell r="Z369" t="str">
            <v>Sales - Middle East</v>
          </cell>
          <cell r="AA369" t="str">
            <v>Medium</v>
          </cell>
          <cell r="AB369">
            <v>19789.02045209903</v>
          </cell>
          <cell r="AC369" t="str">
            <v xml:space="preserve">  34821</v>
          </cell>
          <cell r="AD369" t="str">
            <v>03/04/1455/LCS</v>
          </cell>
          <cell r="AE369">
            <v>22118.468406</v>
          </cell>
          <cell r="AF369">
            <v>866.68</v>
          </cell>
          <cell r="AG369">
            <v>2966.32</v>
          </cell>
          <cell r="AH369">
            <v>221.18468406</v>
          </cell>
          <cell r="AI369">
            <v>287.54008927799998</v>
          </cell>
          <cell r="AJ369" t="str">
            <v>USD</v>
          </cell>
          <cell r="AK369">
            <v>221.18468406</v>
          </cell>
          <cell r="AL369" t="str">
            <v>DFEK34821</v>
          </cell>
          <cell r="AM369" t="str">
            <v>400DFEK STANDARD GENSET FAMILY</v>
          </cell>
        </row>
        <row r="370">
          <cell r="A370" t="str">
            <v>DEC04</v>
          </cell>
          <cell r="B370" t="str">
            <v>CENT</v>
          </cell>
          <cell r="C370" t="str">
            <v>Middle East</v>
          </cell>
          <cell r="D370" t="str">
            <v>OM</v>
          </cell>
          <cell r="E370" t="str">
            <v>Base</v>
          </cell>
          <cell r="F370" t="str">
            <v>Universal Engineering Services LLC</v>
          </cell>
          <cell r="G370" t="str">
            <v>003231</v>
          </cell>
          <cell r="I370">
            <v>0</v>
          </cell>
          <cell r="J370">
            <v>-825.4036598493002</v>
          </cell>
          <cell r="K370">
            <v>0</v>
          </cell>
          <cell r="M370">
            <v>0</v>
          </cell>
          <cell r="N370">
            <v>0</v>
          </cell>
          <cell r="O370" t="str">
            <v>AMIS</v>
          </cell>
          <cell r="P370" t="str">
            <v>AMIS</v>
          </cell>
          <cell r="R370">
            <v>0</v>
          </cell>
          <cell r="S370" t="str">
            <v>misc revenue</v>
          </cell>
          <cell r="T370" t="str">
            <v>1013</v>
          </cell>
          <cell r="U370" t="str">
            <v>1701000</v>
          </cell>
          <cell r="V370">
            <v>1</v>
          </cell>
          <cell r="W370" t="str">
            <v>1</v>
          </cell>
          <cell r="X370" t="str">
            <v>650</v>
          </cell>
          <cell r="Y370" t="str">
            <v>Commercial</v>
          </cell>
          <cell r="Z370" t="str">
            <v>Sales - Middle East</v>
          </cell>
          <cell r="AB370">
            <v>-825.4036598493002</v>
          </cell>
          <cell r="AC370" t="str">
            <v xml:space="preserve">  23533</v>
          </cell>
          <cell r="AD370" t="str">
            <v>0217P00308</v>
          </cell>
          <cell r="AE370">
            <v>0</v>
          </cell>
          <cell r="AF370">
            <v>0</v>
          </cell>
          <cell r="AG370">
            <v>0</v>
          </cell>
          <cell r="AH370">
            <v>0</v>
          </cell>
          <cell r="AI370">
            <v>0</v>
          </cell>
          <cell r="AJ370" t="str">
            <v>USD</v>
          </cell>
          <cell r="AK370">
            <v>0</v>
          </cell>
          <cell r="AL370" t="str">
            <v>CO32287</v>
          </cell>
          <cell r="AM370" t="str">
            <v>reduction</v>
          </cell>
        </row>
        <row r="371">
          <cell r="A371" t="str">
            <v>DEC04</v>
          </cell>
          <cell r="B371" t="str">
            <v>CENT</v>
          </cell>
          <cell r="C371" t="str">
            <v>Western Europe</v>
          </cell>
          <cell r="D371" t="str">
            <v>ES</v>
          </cell>
          <cell r="E371" t="str">
            <v>BASE</v>
          </cell>
          <cell r="F371" t="str">
            <v>Cummins Ventas y Servicio S.A.</v>
          </cell>
          <cell r="G371" t="str">
            <v>025223</v>
          </cell>
          <cell r="H371" t="str">
            <v>NH</v>
          </cell>
          <cell r="I371">
            <v>1</v>
          </cell>
          <cell r="J371">
            <v>17594.71</v>
          </cell>
          <cell r="K371">
            <v>14648.015262905001</v>
          </cell>
          <cell r="L371" t="str">
            <v>25297064</v>
          </cell>
          <cell r="M371">
            <v>6163.97</v>
          </cell>
          <cell r="N371">
            <v>1957.93</v>
          </cell>
          <cell r="O371" t="str">
            <v>7011</v>
          </cell>
          <cell r="P371" t="str">
            <v>7011</v>
          </cell>
          <cell r="Q371">
            <v>38278</v>
          </cell>
          <cell r="R371">
            <v>0</v>
          </cell>
          <cell r="S371" t="str">
            <v>NT855G6            Genset</v>
          </cell>
          <cell r="T371" t="str">
            <v>1011</v>
          </cell>
          <cell r="U371" t="str">
            <v>1701000</v>
          </cell>
          <cell r="V371">
            <v>1</v>
          </cell>
          <cell r="W371" t="str">
            <v>1</v>
          </cell>
          <cell r="X371" t="str">
            <v>650</v>
          </cell>
          <cell r="Y371" t="str">
            <v>Commercial</v>
          </cell>
          <cell r="Z371" t="str">
            <v>Sales - West Europe</v>
          </cell>
          <cell r="AA371" t="str">
            <v>Medium</v>
          </cell>
          <cell r="AB371">
            <v>17766.870290635092</v>
          </cell>
          <cell r="AC371" t="str">
            <v xml:space="preserve">  35710</v>
          </cell>
          <cell r="AD371" t="str">
            <v>CPG9022</v>
          </cell>
          <cell r="AE371">
            <v>11343.044785</v>
          </cell>
          <cell r="AF371">
            <v>498.92</v>
          </cell>
          <cell r="AG371">
            <v>2431.73</v>
          </cell>
          <cell r="AH371">
            <v>113.43044784999999</v>
          </cell>
          <cell r="AI371">
            <v>147.459582205</v>
          </cell>
          <cell r="AJ371" t="str">
            <v>EUR</v>
          </cell>
          <cell r="AK371">
            <v>113.43044784999999</v>
          </cell>
          <cell r="AL371" t="str">
            <v>DFBH35710</v>
          </cell>
          <cell r="AM371" t="str">
            <v>280DFBH STANDARD GENSET FAMILY</v>
          </cell>
        </row>
        <row r="372">
          <cell r="A372" t="str">
            <v>DEC04</v>
          </cell>
          <cell r="B372" t="str">
            <v>CENT</v>
          </cell>
          <cell r="C372" t="str">
            <v>Western Europe</v>
          </cell>
          <cell r="D372" t="str">
            <v>ES</v>
          </cell>
          <cell r="E372" t="str">
            <v>BASE</v>
          </cell>
          <cell r="F372" t="str">
            <v>Cummins Ventas y Servicio S.A.</v>
          </cell>
          <cell r="G372" t="str">
            <v>025223</v>
          </cell>
          <cell r="H372" t="str">
            <v>NH</v>
          </cell>
          <cell r="I372">
            <v>1</v>
          </cell>
          <cell r="J372">
            <v>17594.71</v>
          </cell>
          <cell r="K372">
            <v>14648.015262905001</v>
          </cell>
          <cell r="L372" t="str">
            <v>25297063</v>
          </cell>
          <cell r="M372">
            <v>6163.97</v>
          </cell>
          <cell r="N372">
            <v>1957.93</v>
          </cell>
          <cell r="O372" t="str">
            <v>7011</v>
          </cell>
          <cell r="P372" t="str">
            <v>7011</v>
          </cell>
          <cell r="Q372">
            <v>38278</v>
          </cell>
          <cell r="R372">
            <v>0</v>
          </cell>
          <cell r="S372" t="str">
            <v>NT855G6            Genset</v>
          </cell>
          <cell r="T372" t="str">
            <v>1011</v>
          </cell>
          <cell r="U372" t="str">
            <v>1701000</v>
          </cell>
          <cell r="V372">
            <v>1</v>
          </cell>
          <cell r="W372" t="str">
            <v>1</v>
          </cell>
          <cell r="X372" t="str">
            <v>650</v>
          </cell>
          <cell r="Y372" t="str">
            <v>Commercial</v>
          </cell>
          <cell r="Z372" t="str">
            <v>Sales - West Europe</v>
          </cell>
          <cell r="AA372" t="str">
            <v>Medium</v>
          </cell>
          <cell r="AB372">
            <v>17766.870290635092</v>
          </cell>
          <cell r="AC372" t="str">
            <v xml:space="preserve">  35710</v>
          </cell>
          <cell r="AD372" t="str">
            <v>CPG9022</v>
          </cell>
          <cell r="AE372">
            <v>11343.044785</v>
          </cell>
          <cell r="AF372">
            <v>498.92</v>
          </cell>
          <cell r="AG372">
            <v>2431.73</v>
          </cell>
          <cell r="AH372">
            <v>113.43044784999999</v>
          </cell>
          <cell r="AI372">
            <v>147.459582205</v>
          </cell>
          <cell r="AJ372" t="str">
            <v>EUR</v>
          </cell>
          <cell r="AK372">
            <v>113.43044784999999</v>
          </cell>
          <cell r="AL372" t="str">
            <v>DFBH35710</v>
          </cell>
          <cell r="AM372" t="str">
            <v>280DFBH STANDARD GENSET FAMILY</v>
          </cell>
        </row>
        <row r="373">
          <cell r="A373" t="str">
            <v>DEC04</v>
          </cell>
          <cell r="B373" t="str">
            <v>CENT</v>
          </cell>
          <cell r="C373" t="str">
            <v>Eastern Europe</v>
          </cell>
          <cell r="D373" t="str">
            <v>RU</v>
          </cell>
          <cell r="E373" t="str">
            <v>BASE</v>
          </cell>
          <cell r="F373" t="str">
            <v>OAO Zvezda</v>
          </cell>
          <cell r="G373" t="str">
            <v>025189</v>
          </cell>
          <cell r="I373">
            <v>1</v>
          </cell>
          <cell r="J373">
            <v>0</v>
          </cell>
          <cell r="K373">
            <v>1359.2952203299999</v>
          </cell>
          <cell r="M373">
            <v>0</v>
          </cell>
          <cell r="N373">
            <v>0</v>
          </cell>
          <cell r="O373" t="str">
            <v>800</v>
          </cell>
          <cell r="P373" t="str">
            <v>800</v>
          </cell>
          <cell r="R373">
            <v>0</v>
          </cell>
          <cell r="S373" t="str">
            <v>MECHANICAL PARTS</v>
          </cell>
          <cell r="T373" t="str">
            <v>1012</v>
          </cell>
          <cell r="U373" t="str">
            <v>1701000</v>
          </cell>
          <cell r="V373">
            <v>1</v>
          </cell>
          <cell r="W373" t="str">
            <v>1</v>
          </cell>
          <cell r="X373" t="str">
            <v>650</v>
          </cell>
          <cell r="Y373" t="str">
            <v>Commercial</v>
          </cell>
          <cell r="Z373" t="str">
            <v>Sales - East Europe</v>
          </cell>
          <cell r="AA373" t="str">
            <v>Large</v>
          </cell>
          <cell r="AB373">
            <v>0</v>
          </cell>
          <cell r="AC373" t="str">
            <v xml:space="preserve">  42855</v>
          </cell>
          <cell r="AD373" t="str">
            <v>PDI/CAR 1976 AIR START</v>
          </cell>
          <cell r="AE373">
            <v>1315.8700100000001</v>
          </cell>
          <cell r="AF373">
            <v>7.5000000000000002E-4</v>
          </cell>
          <cell r="AG373">
            <v>7.5000000000000002E-4</v>
          </cell>
          <cell r="AH373">
            <v>13.158700100000001</v>
          </cell>
          <cell r="AI373">
            <v>17.106310130000001</v>
          </cell>
          <cell r="AJ373" t="str">
            <v>USD</v>
          </cell>
          <cell r="AK373">
            <v>13.158700100000001</v>
          </cell>
          <cell r="AL373" t="str">
            <v>VTA28ASK</v>
          </cell>
          <cell r="AM373" t="str">
            <v>VTA28 ENG. AIR STARTER KIT</v>
          </cell>
        </row>
        <row r="374">
          <cell r="A374" t="str">
            <v>DEC04</v>
          </cell>
          <cell r="B374" t="str">
            <v>CENT</v>
          </cell>
          <cell r="C374" t="str">
            <v>Eastern Europe</v>
          </cell>
          <cell r="D374" t="str">
            <v>RU</v>
          </cell>
          <cell r="E374" t="str">
            <v>BASE</v>
          </cell>
          <cell r="F374" t="str">
            <v>OAO Zvezda</v>
          </cell>
          <cell r="G374" t="str">
            <v>025189</v>
          </cell>
          <cell r="I374">
            <v>1</v>
          </cell>
          <cell r="J374">
            <v>0</v>
          </cell>
          <cell r="K374">
            <v>1359.2952203299999</v>
          </cell>
          <cell r="M374">
            <v>0</v>
          </cell>
          <cell r="N374">
            <v>0</v>
          </cell>
          <cell r="O374" t="str">
            <v>800</v>
          </cell>
          <cell r="P374" t="str">
            <v>800</v>
          </cell>
          <cell r="R374">
            <v>0</v>
          </cell>
          <cell r="S374" t="str">
            <v>MECHANICAL PARTS</v>
          </cell>
          <cell r="T374" t="str">
            <v>1012</v>
          </cell>
          <cell r="U374" t="str">
            <v>1701000</v>
          </cell>
          <cell r="V374">
            <v>1</v>
          </cell>
          <cell r="W374" t="str">
            <v>1</v>
          </cell>
          <cell r="X374" t="str">
            <v>650</v>
          </cell>
          <cell r="Y374" t="str">
            <v>Commercial</v>
          </cell>
          <cell r="Z374" t="str">
            <v>Sales - East Europe</v>
          </cell>
          <cell r="AA374" t="str">
            <v>Large</v>
          </cell>
          <cell r="AB374">
            <v>0</v>
          </cell>
          <cell r="AC374" t="str">
            <v xml:space="preserve">  42855</v>
          </cell>
          <cell r="AD374" t="str">
            <v>PDI/CAR 1976 AIR START</v>
          </cell>
          <cell r="AE374">
            <v>1315.8700100000001</v>
          </cell>
          <cell r="AF374">
            <v>7.5000000000000002E-4</v>
          </cell>
          <cell r="AG374">
            <v>7.5000000000000002E-4</v>
          </cell>
          <cell r="AH374">
            <v>13.158700100000001</v>
          </cell>
          <cell r="AI374">
            <v>17.106310130000001</v>
          </cell>
          <cell r="AJ374" t="str">
            <v>USD</v>
          </cell>
          <cell r="AK374">
            <v>13.158700100000001</v>
          </cell>
          <cell r="AL374" t="str">
            <v>VTA28ASK</v>
          </cell>
          <cell r="AM374" t="str">
            <v>VTA28 ENG. AIR STARTER KIT</v>
          </cell>
        </row>
        <row r="375">
          <cell r="A375" t="str">
            <v>DEC04</v>
          </cell>
          <cell r="B375" t="str">
            <v>CENT</v>
          </cell>
          <cell r="C375" t="str">
            <v>Western Europe</v>
          </cell>
          <cell r="D375" t="str">
            <v>FR</v>
          </cell>
          <cell r="E375" t="str">
            <v>BASE</v>
          </cell>
          <cell r="F375" t="str">
            <v>Cummins Diesel SA</v>
          </cell>
          <cell r="G375" t="str">
            <v>025200</v>
          </cell>
          <cell r="H375" t="str">
            <v>6ISB</v>
          </cell>
          <cell r="I375">
            <v>1</v>
          </cell>
          <cell r="J375">
            <v>9607.2551130247575</v>
          </cell>
          <cell r="K375">
            <v>7062.8745685049998</v>
          </cell>
          <cell r="L375" t="str">
            <v>21622624</v>
          </cell>
          <cell r="M375">
            <v>3042.93</v>
          </cell>
          <cell r="N375">
            <v>1046.9000000000001</v>
          </cell>
          <cell r="O375" t="str">
            <v>6051</v>
          </cell>
          <cell r="P375" t="str">
            <v>6051</v>
          </cell>
          <cell r="Q375">
            <v>38288</v>
          </cell>
          <cell r="R375">
            <v>0</v>
          </cell>
          <cell r="S375" t="str">
            <v>6-ISBeG1           Genset</v>
          </cell>
          <cell r="T375" t="str">
            <v>1011</v>
          </cell>
          <cell r="U375" t="str">
            <v>1701000</v>
          </cell>
          <cell r="V375">
            <v>1</v>
          </cell>
          <cell r="W375" t="str">
            <v>1</v>
          </cell>
          <cell r="X375" t="str">
            <v>650</v>
          </cell>
          <cell r="Y375" t="str">
            <v>Commercial</v>
          </cell>
          <cell r="Z375" t="str">
            <v>Sales - West Europe</v>
          </cell>
          <cell r="AA375" t="str">
            <v>Small</v>
          </cell>
          <cell r="AB375">
            <v>9607.2551130247575</v>
          </cell>
          <cell r="AC375" t="str">
            <v xml:space="preserve">  39291</v>
          </cell>
          <cell r="AD375" t="str">
            <v>2021874</v>
          </cell>
          <cell r="AE375">
            <v>6245.0479850000002</v>
          </cell>
          <cell r="AF375">
            <v>200.45</v>
          </cell>
          <cell r="AG375">
            <v>411.29</v>
          </cell>
          <cell r="AH375">
            <v>62.450479850000001</v>
          </cell>
          <cell r="AI375">
            <v>81.185623805000006</v>
          </cell>
          <cell r="AJ375" t="str">
            <v>EUR</v>
          </cell>
          <cell r="AK375">
            <v>62.450479850000001</v>
          </cell>
          <cell r="AL375" t="str">
            <v>C180O5D</v>
          </cell>
          <cell r="AM375" t="str">
            <v>C180 D5 STD OPEN STOCK SET</v>
          </cell>
        </row>
        <row r="376">
          <cell r="A376" t="str">
            <v>DEC04</v>
          </cell>
          <cell r="B376" t="str">
            <v>CENT</v>
          </cell>
          <cell r="C376" t="str">
            <v>Middle East</v>
          </cell>
          <cell r="D376" t="str">
            <v>KW</v>
          </cell>
          <cell r="E376" t="str">
            <v>BASE</v>
          </cell>
          <cell r="F376" t="str">
            <v>General Transportation &amp; Equipment</v>
          </cell>
          <cell r="G376" t="str">
            <v>025068</v>
          </cell>
          <cell r="H376" t="str">
            <v>6C</v>
          </cell>
          <cell r="I376">
            <v>1</v>
          </cell>
          <cell r="J376">
            <v>11169.537136706134</v>
          </cell>
          <cell r="K376">
            <v>10288.514221525</v>
          </cell>
          <cell r="L376" t="str">
            <v>21624088</v>
          </cell>
          <cell r="M376">
            <v>3820.04</v>
          </cell>
          <cell r="N376">
            <v>1279.31</v>
          </cell>
          <cell r="O376" t="str">
            <v>6035</v>
          </cell>
          <cell r="P376" t="str">
            <v>6035</v>
          </cell>
          <cell r="Q376">
            <v>38295</v>
          </cell>
          <cell r="R376">
            <v>0</v>
          </cell>
          <cell r="S376" t="str">
            <v>6CTAA8.3G1         Genset</v>
          </cell>
          <cell r="T376" t="str">
            <v>1013</v>
          </cell>
          <cell r="U376" t="str">
            <v>1701000</v>
          </cell>
          <cell r="V376">
            <v>1</v>
          </cell>
          <cell r="W376" t="str">
            <v>1</v>
          </cell>
          <cell r="X376" t="str">
            <v>650</v>
          </cell>
          <cell r="Y376" t="str">
            <v>Commercial</v>
          </cell>
          <cell r="Z376" t="str">
            <v>Sales - Middle East</v>
          </cell>
          <cell r="AA376" t="str">
            <v>Small</v>
          </cell>
          <cell r="AB376">
            <v>11169.537136706134</v>
          </cell>
          <cell r="AC376" t="str">
            <v xml:space="preserve">  34167</v>
          </cell>
          <cell r="AD376" t="str">
            <v>E1005PSK</v>
          </cell>
          <cell r="AE376">
            <v>9299.1041649999988</v>
          </cell>
          <cell r="AF376">
            <v>222.36866667999999</v>
          </cell>
          <cell r="AG376">
            <v>460.17095239999998</v>
          </cell>
          <cell r="AH376">
            <v>92.99104165</v>
          </cell>
          <cell r="AI376">
            <v>120.88835414499999</v>
          </cell>
          <cell r="AJ376" t="str">
            <v>USD</v>
          </cell>
          <cell r="AK376">
            <v>92.99104165</v>
          </cell>
          <cell r="AL376" t="str">
            <v>C220S5D</v>
          </cell>
          <cell r="AM376" t="str">
            <v>C220 D5 STD ENC STOCK SET</v>
          </cell>
        </row>
        <row r="377">
          <cell r="A377" t="str">
            <v>DEC04</v>
          </cell>
          <cell r="B377" t="str">
            <v>CENT</v>
          </cell>
          <cell r="C377" t="str">
            <v>Eastern Europe</v>
          </cell>
          <cell r="D377" t="str">
            <v>RU</v>
          </cell>
          <cell r="E377" t="str">
            <v>BASE</v>
          </cell>
          <cell r="F377" t="str">
            <v>Neuhaus</v>
          </cell>
          <cell r="G377" t="str">
            <v>025062</v>
          </cell>
          <cell r="H377" t="str">
            <v>6B</v>
          </cell>
          <cell r="I377">
            <v>1</v>
          </cell>
          <cell r="J377">
            <v>9353.0678148546813</v>
          </cell>
          <cell r="K377">
            <v>8528.4411782480001</v>
          </cell>
          <cell r="L377" t="str">
            <v>21623138</v>
          </cell>
          <cell r="M377">
            <v>3848.82</v>
          </cell>
          <cell r="N377">
            <v>1000.69</v>
          </cell>
          <cell r="O377" t="str">
            <v>6028</v>
          </cell>
          <cell r="P377" t="str">
            <v>6028</v>
          </cell>
          <cell r="Q377">
            <v>38288</v>
          </cell>
          <cell r="R377">
            <v>0</v>
          </cell>
          <cell r="S377" t="str">
            <v>6BTA5.9G2-I        Genset</v>
          </cell>
          <cell r="T377" t="str">
            <v>1012</v>
          </cell>
          <cell r="U377" t="str">
            <v>1701000</v>
          </cell>
          <cell r="V377">
            <v>1</v>
          </cell>
          <cell r="W377" t="str">
            <v>1</v>
          </cell>
          <cell r="X377" t="str">
            <v>650</v>
          </cell>
          <cell r="Y377" t="str">
            <v>Commercial</v>
          </cell>
          <cell r="Z377" t="str">
            <v>Sales - East Europe</v>
          </cell>
          <cell r="AA377" t="str">
            <v>Small</v>
          </cell>
          <cell r="AB377">
            <v>9353.0678148546813</v>
          </cell>
          <cell r="AC377" t="str">
            <v xml:space="preserve">  34302</v>
          </cell>
          <cell r="AD377" t="str">
            <v>303-NHS</v>
          </cell>
          <cell r="AE377">
            <v>7514.9188560000002</v>
          </cell>
          <cell r="AF377">
            <v>261.51</v>
          </cell>
          <cell r="AG377">
            <v>504.02</v>
          </cell>
          <cell r="AH377">
            <v>75.149188559999999</v>
          </cell>
          <cell r="AI377">
            <v>97.693945127999996</v>
          </cell>
          <cell r="AJ377" t="str">
            <v>USD</v>
          </cell>
          <cell r="AK377">
            <v>75.149188559999999</v>
          </cell>
          <cell r="AL377" t="str">
            <v>C150D5O34302</v>
          </cell>
          <cell r="AM377" t="str">
            <v>C150D5 STANDARD GENSET FAMILY</v>
          </cell>
        </row>
        <row r="378">
          <cell r="A378" t="str">
            <v>DEC04</v>
          </cell>
          <cell r="B378" t="str">
            <v>CENT</v>
          </cell>
          <cell r="C378" t="str">
            <v>Middle East</v>
          </cell>
          <cell r="D378" t="str">
            <v>IR</v>
          </cell>
          <cell r="E378" t="str">
            <v>BASE</v>
          </cell>
          <cell r="F378" t="str">
            <v>Komin Zad Niroo Co Ltd</v>
          </cell>
          <cell r="G378" t="str">
            <v>025059</v>
          </cell>
          <cell r="H378" t="str">
            <v>QSK60</v>
          </cell>
          <cell r="I378">
            <v>1</v>
          </cell>
          <cell r="J378">
            <v>139688.91280947253</v>
          </cell>
          <cell r="K378">
            <v>141619.42255424149</v>
          </cell>
          <cell r="L378" t="str">
            <v>33158187</v>
          </cell>
          <cell r="M378">
            <v>75637.37</v>
          </cell>
          <cell r="N378">
            <v>35973</v>
          </cell>
          <cell r="O378" t="str">
            <v>8053</v>
          </cell>
          <cell r="P378" t="str">
            <v>8053</v>
          </cell>
          <cell r="Q378">
            <v>38315</v>
          </cell>
          <cell r="R378">
            <v>0</v>
          </cell>
          <cell r="S378" t="str">
            <v>QSK60G4            Genset</v>
          </cell>
          <cell r="T378" t="str">
            <v>1013</v>
          </cell>
          <cell r="U378" t="str">
            <v>1701000</v>
          </cell>
          <cell r="V378">
            <v>1</v>
          </cell>
          <cell r="W378" t="str">
            <v>1</v>
          </cell>
          <cell r="X378" t="str">
            <v>650</v>
          </cell>
          <cell r="Y378" t="str">
            <v>Commercial</v>
          </cell>
          <cell r="Z378" t="str">
            <v>Sales - Middle East</v>
          </cell>
          <cell r="AA378" t="str">
            <v>Large</v>
          </cell>
          <cell r="AB378">
            <v>139688.91280947253</v>
          </cell>
          <cell r="AC378" t="str">
            <v xml:space="preserve">  33899</v>
          </cell>
          <cell r="AD378" t="str">
            <v>04/0246KNC</v>
          </cell>
          <cell r="AE378">
            <v>128415.9463255</v>
          </cell>
          <cell r="AF378">
            <v>1005</v>
          </cell>
          <cell r="AG378">
            <v>7960.75</v>
          </cell>
          <cell r="AH378">
            <v>1284.159463255</v>
          </cell>
          <cell r="AI378">
            <v>1669.4073022314999</v>
          </cell>
          <cell r="AJ378" t="str">
            <v>USD</v>
          </cell>
          <cell r="AK378">
            <v>1284.159463255</v>
          </cell>
          <cell r="AL378" t="str">
            <v>DQKDPN33899</v>
          </cell>
          <cell r="AM378" t="str">
            <v>1760DQKD-5-PCC2-OPN-SH-QA-G-CG</v>
          </cell>
        </row>
        <row r="379">
          <cell r="A379" t="str">
            <v>DEC04</v>
          </cell>
          <cell r="B379" t="str">
            <v>CENT</v>
          </cell>
          <cell r="C379" t="str">
            <v>Middle East</v>
          </cell>
          <cell r="D379" t="str">
            <v>IR</v>
          </cell>
          <cell r="E379" t="str">
            <v>BASE</v>
          </cell>
          <cell r="F379" t="str">
            <v>Komin Zad Niroo Co Ltd</v>
          </cell>
          <cell r="G379" t="str">
            <v>025058</v>
          </cell>
          <cell r="H379" t="str">
            <v>K50</v>
          </cell>
          <cell r="I379">
            <v>1</v>
          </cell>
          <cell r="J379">
            <v>108135.0914962325</v>
          </cell>
          <cell r="K379">
            <v>103375.45403288701</v>
          </cell>
          <cell r="L379" t="str">
            <v>25296796</v>
          </cell>
          <cell r="M379">
            <v>49321.2</v>
          </cell>
          <cell r="N379">
            <v>34721</v>
          </cell>
          <cell r="O379" t="str">
            <v>8034</v>
          </cell>
          <cell r="P379" t="str">
            <v>8034</v>
          </cell>
          <cell r="Q379">
            <v>38260</v>
          </cell>
          <cell r="R379">
            <v>0</v>
          </cell>
          <cell r="S379" t="str">
            <v>KTA50G8            Genset</v>
          </cell>
          <cell r="T379" t="str">
            <v>1013</v>
          </cell>
          <cell r="U379" t="str">
            <v>1701000</v>
          </cell>
          <cell r="V379">
            <v>1</v>
          </cell>
          <cell r="W379" t="str">
            <v>1</v>
          </cell>
          <cell r="X379" t="str">
            <v>650</v>
          </cell>
          <cell r="Y379" t="str">
            <v>Commercial</v>
          </cell>
          <cell r="Z379" t="str">
            <v>Sales - Middle East</v>
          </cell>
          <cell r="AA379" t="str">
            <v>Large</v>
          </cell>
          <cell r="AB379">
            <v>108135.0914962325</v>
          </cell>
          <cell r="AC379" t="str">
            <v xml:space="preserve">  33898</v>
          </cell>
          <cell r="AD379" t="str">
            <v>04/0246KNC</v>
          </cell>
          <cell r="AE379">
            <v>94778.842239000005</v>
          </cell>
          <cell r="AF379">
            <v>800.36</v>
          </cell>
          <cell r="AG379">
            <v>4668.55</v>
          </cell>
          <cell r="AH379">
            <v>947.78842239000005</v>
          </cell>
          <cell r="AI379">
            <v>1232.124949107</v>
          </cell>
          <cell r="AJ379" t="str">
            <v>USD</v>
          </cell>
          <cell r="AK379">
            <v>947.78842239000005</v>
          </cell>
          <cell r="AL379" t="str">
            <v>DFLEPN33898</v>
          </cell>
          <cell r="AM379" t="str">
            <v>1340DFLE-5--PCC-OPN-SH-QA-G-CG</v>
          </cell>
        </row>
        <row r="380">
          <cell r="A380" t="str">
            <v>DEC04</v>
          </cell>
          <cell r="B380" t="str">
            <v>CENT</v>
          </cell>
          <cell r="C380" t="str">
            <v>Eastern Europe</v>
          </cell>
          <cell r="D380" t="str">
            <v>YU</v>
          </cell>
          <cell r="E380" t="str">
            <v>BASE</v>
          </cell>
          <cell r="F380" t="str">
            <v>Cummins Dizel Motori</v>
          </cell>
          <cell r="G380" t="str">
            <v>025127</v>
          </cell>
          <cell r="H380" t="str">
            <v>4ISB</v>
          </cell>
          <cell r="I380">
            <v>1</v>
          </cell>
          <cell r="J380">
            <v>9130.5166846071043</v>
          </cell>
          <cell r="K380">
            <v>7860.1327548629997</v>
          </cell>
          <cell r="L380" t="str">
            <v>21618893</v>
          </cell>
          <cell r="M380">
            <v>2469.5300000000002</v>
          </cell>
          <cell r="N380">
            <v>848.97</v>
          </cell>
          <cell r="O380" t="str">
            <v>6041</v>
          </cell>
          <cell r="P380" t="str">
            <v>6041</v>
          </cell>
          <cell r="Q380">
            <v>38260</v>
          </cell>
          <cell r="R380">
            <v>0</v>
          </cell>
          <cell r="S380" t="str">
            <v>4-ISBeG1           Genset</v>
          </cell>
          <cell r="T380" t="str">
            <v>1012</v>
          </cell>
          <cell r="U380" t="str">
            <v>1701000</v>
          </cell>
          <cell r="V380">
            <v>1</v>
          </cell>
          <cell r="W380" t="str">
            <v>1</v>
          </cell>
          <cell r="X380" t="str">
            <v>650</v>
          </cell>
          <cell r="Y380" t="str">
            <v>Commercial</v>
          </cell>
          <cell r="Z380" t="str">
            <v>Sales - East Europe</v>
          </cell>
          <cell r="AA380" t="str">
            <v>Small</v>
          </cell>
          <cell r="AB380">
            <v>9130.5166846071043</v>
          </cell>
          <cell r="AC380" t="str">
            <v xml:space="preserve">  35231</v>
          </cell>
          <cell r="AD380" t="str">
            <v>o4.037</v>
          </cell>
          <cell r="AE380">
            <v>6490.1839110000001</v>
          </cell>
          <cell r="AF380">
            <v>405.50349548000003</v>
          </cell>
          <cell r="AG380">
            <v>750.2692793199999</v>
          </cell>
          <cell r="AH380">
            <v>64.901839109999997</v>
          </cell>
          <cell r="AI380">
            <v>84.372390843000005</v>
          </cell>
          <cell r="AJ380" t="str">
            <v>EUR</v>
          </cell>
          <cell r="AK380">
            <v>64.901839109999997</v>
          </cell>
          <cell r="AL380" t="str">
            <v>C110D5S35231</v>
          </cell>
          <cell r="AM380" t="str">
            <v>C110D5 STANDARD ENCLOSED GENSE</v>
          </cell>
        </row>
        <row r="381">
          <cell r="A381" t="str">
            <v>DEC04</v>
          </cell>
          <cell r="B381" t="str">
            <v>CENT</v>
          </cell>
          <cell r="C381" t="str">
            <v>Eastern Europe</v>
          </cell>
          <cell r="D381" t="str">
            <v>YU</v>
          </cell>
          <cell r="E381" t="str">
            <v>BASE</v>
          </cell>
          <cell r="F381" t="str">
            <v>Cummins Dizel Motori</v>
          </cell>
          <cell r="G381" t="str">
            <v>025126</v>
          </cell>
          <cell r="H381" t="str">
            <v>6B</v>
          </cell>
          <cell r="I381">
            <v>1</v>
          </cell>
          <cell r="J381">
            <v>11411.751883745963</v>
          </cell>
          <cell r="K381">
            <v>10154.389136807</v>
          </cell>
          <cell r="L381" t="str">
            <v>21616952</v>
          </cell>
          <cell r="M381">
            <v>3848.82</v>
          </cell>
          <cell r="N381">
            <v>1000.69</v>
          </cell>
          <cell r="O381" t="str">
            <v>6028</v>
          </cell>
          <cell r="P381" t="str">
            <v>6028</v>
          </cell>
          <cell r="Q381">
            <v>38240</v>
          </cell>
          <cell r="R381">
            <v>0</v>
          </cell>
          <cell r="S381" t="str">
            <v>6BTA5.9G2-I        Genset</v>
          </cell>
          <cell r="T381" t="str">
            <v>1012</v>
          </cell>
          <cell r="U381" t="str">
            <v>1701000</v>
          </cell>
          <cell r="V381">
            <v>1</v>
          </cell>
          <cell r="W381" t="str">
            <v>1</v>
          </cell>
          <cell r="X381" t="str">
            <v>650</v>
          </cell>
          <cell r="Y381" t="str">
            <v>Commercial</v>
          </cell>
          <cell r="Z381" t="str">
            <v>Sales - East Europe</v>
          </cell>
          <cell r="AA381" t="str">
            <v>Small</v>
          </cell>
          <cell r="AB381">
            <v>11411.751883745963</v>
          </cell>
          <cell r="AC381" t="str">
            <v xml:space="preserve">  34243</v>
          </cell>
          <cell r="AD381" t="str">
            <v>04.026</v>
          </cell>
          <cell r="AE381">
            <v>8693.6260989999992</v>
          </cell>
          <cell r="AF381">
            <v>418.99374326000003</v>
          </cell>
          <cell r="AG381">
            <v>754.87963328000001</v>
          </cell>
          <cell r="AH381">
            <v>86.936260989999994</v>
          </cell>
          <cell r="AI381">
            <v>113.01713928700001</v>
          </cell>
          <cell r="AJ381" t="str">
            <v>EUR</v>
          </cell>
          <cell r="AK381">
            <v>86.936260989999994</v>
          </cell>
          <cell r="AL381" t="str">
            <v>C150D5S34243</v>
          </cell>
          <cell r="AM381" t="str">
            <v>C150D5 STANDARD ENCLOSED GENSE</v>
          </cell>
        </row>
        <row r="382">
          <cell r="A382" t="str">
            <v>DEC04</v>
          </cell>
          <cell r="B382" t="str">
            <v>CENT</v>
          </cell>
          <cell r="C382" t="str">
            <v>Eastern Europe</v>
          </cell>
          <cell r="D382" t="str">
            <v>YU</v>
          </cell>
          <cell r="E382" t="str">
            <v>BASE</v>
          </cell>
          <cell r="F382" t="str">
            <v>Cummins Dizel Motori</v>
          </cell>
          <cell r="G382" t="str">
            <v>025129</v>
          </cell>
          <cell r="H382" t="str">
            <v>B3.3</v>
          </cell>
          <cell r="I382">
            <v>1</v>
          </cell>
          <cell r="J382">
            <v>4874.0231431646926</v>
          </cell>
          <cell r="K382">
            <v>4198.5224518067798</v>
          </cell>
          <cell r="L382" t="str">
            <v>68024570</v>
          </cell>
          <cell r="M382">
            <v>943.1</v>
          </cell>
          <cell r="N382">
            <v>473.79</v>
          </cell>
          <cell r="O382" t="str">
            <v>6001</v>
          </cell>
          <cell r="P382" t="str">
            <v>6001</v>
          </cell>
          <cell r="Q382">
            <v>38267</v>
          </cell>
          <cell r="R382">
            <v>0</v>
          </cell>
          <cell r="S382" t="str">
            <v>B3.3G1             Genset</v>
          </cell>
          <cell r="T382" t="str">
            <v>1012</v>
          </cell>
          <cell r="U382" t="str">
            <v>1701000</v>
          </cell>
          <cell r="V382">
            <v>1</v>
          </cell>
          <cell r="W382" t="str">
            <v>1</v>
          </cell>
          <cell r="X382" t="str">
            <v>650</v>
          </cell>
          <cell r="Y382" t="str">
            <v>Commercial</v>
          </cell>
          <cell r="Z382" t="str">
            <v>Sales - East Europe</v>
          </cell>
          <cell r="AA382" t="str">
            <v>Small</v>
          </cell>
          <cell r="AB382">
            <v>4874.0231431646926</v>
          </cell>
          <cell r="AC382" t="str">
            <v xml:space="preserve">  36191</v>
          </cell>
          <cell r="AD382" t="str">
            <v>04.029</v>
          </cell>
          <cell r="AE382">
            <v>3316.5194956600003</v>
          </cell>
          <cell r="AF382">
            <v>291.25262877</v>
          </cell>
          <cell r="AG382">
            <v>481.30518401999996</v>
          </cell>
          <cell r="AH382">
            <v>33.165194956599997</v>
          </cell>
          <cell r="AI382">
            <v>43.11475344358</v>
          </cell>
          <cell r="AJ382" t="str">
            <v>EUR</v>
          </cell>
          <cell r="AK382">
            <v>33.165194956599997</v>
          </cell>
          <cell r="AL382" t="str">
            <v>C38D5S36191</v>
          </cell>
          <cell r="AM382" t="str">
            <v>C38D5 STANDARD ENCLOSED GENSET</v>
          </cell>
        </row>
        <row r="383">
          <cell r="A383" t="str">
            <v>DEC04</v>
          </cell>
          <cell r="B383" t="str">
            <v>CENT</v>
          </cell>
          <cell r="C383" t="str">
            <v>Eastern Europe</v>
          </cell>
          <cell r="D383" t="str">
            <v>RO</v>
          </cell>
          <cell r="E383" t="str">
            <v>BASE</v>
          </cell>
          <cell r="F383" t="str">
            <v>Unitech Electronics</v>
          </cell>
          <cell r="G383" t="str">
            <v>025010</v>
          </cell>
          <cell r="H383" t="str">
            <v>D17</v>
          </cell>
          <cell r="I383">
            <v>1</v>
          </cell>
          <cell r="J383">
            <v>2801.8837459634015</v>
          </cell>
          <cell r="K383">
            <v>3097.0004727216401</v>
          </cell>
          <cell r="L383" t="str">
            <v>S04C0974</v>
          </cell>
          <cell r="M383">
            <v>915.85</v>
          </cell>
          <cell r="N383">
            <v>272</v>
          </cell>
          <cell r="O383" t="str">
            <v>6054</v>
          </cell>
          <cell r="P383" t="str">
            <v>6054</v>
          </cell>
          <cell r="Q383">
            <v>38132</v>
          </cell>
          <cell r="R383">
            <v>0</v>
          </cell>
          <cell r="S383" t="str">
            <v>D1703 (Kubota)     Genset</v>
          </cell>
          <cell r="T383" t="str">
            <v>1012</v>
          </cell>
          <cell r="U383" t="str">
            <v>1701000</v>
          </cell>
          <cell r="V383">
            <v>1</v>
          </cell>
          <cell r="W383" t="str">
            <v>1</v>
          </cell>
          <cell r="X383" t="str">
            <v>650</v>
          </cell>
          <cell r="Y383" t="str">
            <v>Commercial</v>
          </cell>
          <cell r="Z383" t="str">
            <v>Sales - East Europe</v>
          </cell>
          <cell r="AA383" t="str">
            <v>Small</v>
          </cell>
          <cell r="AB383">
            <v>2801.8837459634015</v>
          </cell>
          <cell r="AC383" t="str">
            <v xml:space="preserve">  36867</v>
          </cell>
          <cell r="AD383" t="str">
            <v>16-11-04-UE</v>
          </cell>
          <cell r="AE383">
            <v>2387.4136830799998</v>
          </cell>
          <cell r="AF383">
            <v>228.1097039</v>
          </cell>
          <cell r="AG383">
            <v>402.69243419999998</v>
          </cell>
          <cell r="AH383">
            <v>23.874136830800001</v>
          </cell>
          <cell r="AI383">
            <v>31.03637788004</v>
          </cell>
          <cell r="AJ383" t="str">
            <v>EUR</v>
          </cell>
          <cell r="AK383">
            <v>23.874136830800001</v>
          </cell>
          <cell r="AL383" t="str">
            <v>C11D5E33128</v>
          </cell>
          <cell r="AM383" t="str">
            <v>C11 D5 STD ENCL GENSET</v>
          </cell>
        </row>
        <row r="384">
          <cell r="A384" t="str">
            <v>DEC04</v>
          </cell>
          <cell r="B384" t="str">
            <v>CENT</v>
          </cell>
          <cell r="C384" t="str">
            <v>Eastern Europe</v>
          </cell>
          <cell r="D384" t="str">
            <v>YU</v>
          </cell>
          <cell r="E384" t="str">
            <v>BASE</v>
          </cell>
          <cell r="F384" t="str">
            <v>Cummins Dizel Motori</v>
          </cell>
          <cell r="G384" t="str">
            <v>025128</v>
          </cell>
          <cell r="H384" t="str">
            <v>4B</v>
          </cell>
          <cell r="I384">
            <v>1</v>
          </cell>
          <cell r="J384">
            <v>7416.6280947255109</v>
          </cell>
          <cell r="K384">
            <v>6607.04799886</v>
          </cell>
          <cell r="L384" t="str">
            <v>21620368</v>
          </cell>
          <cell r="M384">
            <v>2309.17</v>
          </cell>
          <cell r="N384">
            <v>578.62</v>
          </cell>
          <cell r="O384" t="str">
            <v>6015</v>
          </cell>
          <cell r="P384" t="str">
            <v>6015</v>
          </cell>
          <cell r="Q384">
            <v>38261</v>
          </cell>
          <cell r="R384">
            <v>0</v>
          </cell>
          <cell r="S384" t="str">
            <v>4BTA3.9G1          Genset</v>
          </cell>
          <cell r="T384" t="str">
            <v>1012</v>
          </cell>
          <cell r="U384" t="str">
            <v>1701000</v>
          </cell>
          <cell r="V384">
            <v>1</v>
          </cell>
          <cell r="W384" t="str">
            <v>1</v>
          </cell>
          <cell r="X384" t="str">
            <v>650</v>
          </cell>
          <cell r="Y384" t="str">
            <v>Commercial</v>
          </cell>
          <cell r="Z384" t="str">
            <v>Sales - East Europe</v>
          </cell>
          <cell r="AA384" t="str">
            <v>Small</v>
          </cell>
          <cell r="AB384">
            <v>7416.6280947255109</v>
          </cell>
          <cell r="AC384" t="str">
            <v xml:space="preserve">  35299</v>
          </cell>
          <cell r="AD384" t="str">
            <v>o4.036</v>
          </cell>
          <cell r="AE384">
            <v>5498.3195799999994</v>
          </cell>
          <cell r="AF384">
            <v>331.69277110000002</v>
          </cell>
          <cell r="AG384">
            <v>595.59110162000002</v>
          </cell>
          <cell r="AH384">
            <v>54.983195799999997</v>
          </cell>
          <cell r="AI384">
            <v>71.478154540000006</v>
          </cell>
          <cell r="AJ384" t="str">
            <v>EUR</v>
          </cell>
          <cell r="AK384">
            <v>54.983195799999997</v>
          </cell>
          <cell r="AL384" t="str">
            <v>C80D5S35299</v>
          </cell>
          <cell r="AM384" t="str">
            <v>C80D5 STANDARD ENCLOSED GENSET</v>
          </cell>
        </row>
        <row r="385">
          <cell r="A385" t="str">
            <v>DEC04</v>
          </cell>
          <cell r="B385" t="str">
            <v>CENT</v>
          </cell>
          <cell r="C385" t="str">
            <v>Western Europe</v>
          </cell>
          <cell r="D385" t="str">
            <v>NO</v>
          </cell>
          <cell r="E385" t="str">
            <v>BASE</v>
          </cell>
          <cell r="F385" t="str">
            <v>Satema AS</v>
          </cell>
          <cell r="G385" t="str">
            <v>025140</v>
          </cell>
          <cell r="H385" t="str">
            <v>QSK23</v>
          </cell>
          <cell r="I385">
            <v>1</v>
          </cell>
          <cell r="J385">
            <v>41877.010226049511</v>
          </cell>
          <cell r="K385">
            <v>37735.625451239997</v>
          </cell>
          <cell r="L385" t="str">
            <v>00311986</v>
          </cell>
          <cell r="M385">
            <v>17527.21</v>
          </cell>
          <cell r="N385">
            <v>5385.52</v>
          </cell>
          <cell r="O385" t="str">
            <v>7041</v>
          </cell>
          <cell r="P385" t="str">
            <v>7041</v>
          </cell>
          <cell r="Q385">
            <v>38303</v>
          </cell>
          <cell r="R385">
            <v>0</v>
          </cell>
          <cell r="S385" t="str">
            <v>QSK23G3            Genset</v>
          </cell>
          <cell r="T385" t="str">
            <v>1011</v>
          </cell>
          <cell r="U385" t="str">
            <v>1701000</v>
          </cell>
          <cell r="V385">
            <v>1</v>
          </cell>
          <cell r="W385" t="str">
            <v>1</v>
          </cell>
          <cell r="X385" t="str">
            <v>650</v>
          </cell>
          <cell r="Y385" t="str">
            <v>Commercial</v>
          </cell>
          <cell r="Z385" t="str">
            <v>Sales - West Europe</v>
          </cell>
          <cell r="AA385" t="str">
            <v>Large</v>
          </cell>
          <cell r="AB385">
            <v>41877.010226049511</v>
          </cell>
          <cell r="AC385" t="str">
            <v xml:space="preserve">  34543</v>
          </cell>
          <cell r="AD385" t="str">
            <v>001-204-085</v>
          </cell>
          <cell r="AE385">
            <v>31887.914280000001</v>
          </cell>
          <cell r="AF385">
            <v>535.79999999999995</v>
          </cell>
          <cell r="AG385">
            <v>4259.6099999999997</v>
          </cell>
          <cell r="AH385">
            <v>318.87914280000001</v>
          </cell>
          <cell r="AI385">
            <v>414.54288564000001</v>
          </cell>
          <cell r="AJ385" t="str">
            <v>EUR</v>
          </cell>
          <cell r="AK385">
            <v>318.87914280000001</v>
          </cell>
          <cell r="AL385" t="str">
            <v>DQCC34543</v>
          </cell>
          <cell r="AM385" t="str">
            <v>715DQCC STD GENSET FAMILY</v>
          </cell>
        </row>
        <row r="386">
          <cell r="A386" t="str">
            <v>DEC04</v>
          </cell>
          <cell r="B386" t="str">
            <v>CENT</v>
          </cell>
          <cell r="C386" t="str">
            <v>Western Europe</v>
          </cell>
          <cell r="D386" t="str">
            <v>NO</v>
          </cell>
          <cell r="E386" t="str">
            <v>BASE</v>
          </cell>
          <cell r="F386" t="str">
            <v>Cummins Diesel Sald og Service AS</v>
          </cell>
          <cell r="G386" t="str">
            <v>025139</v>
          </cell>
          <cell r="H386" t="str">
            <v>6B</v>
          </cell>
          <cell r="I386">
            <v>1</v>
          </cell>
          <cell r="J386">
            <v>8181.9187298170073</v>
          </cell>
          <cell r="K386">
            <v>7269.4161850050004</v>
          </cell>
          <cell r="L386" t="str">
            <v>21616955</v>
          </cell>
          <cell r="M386">
            <v>3848.82</v>
          </cell>
          <cell r="N386">
            <v>1000.69</v>
          </cell>
          <cell r="O386" t="str">
            <v>6028</v>
          </cell>
          <cell r="P386" t="str">
            <v>6028</v>
          </cell>
          <cell r="Q386">
            <v>38240</v>
          </cell>
          <cell r="R386">
            <v>0</v>
          </cell>
          <cell r="S386" t="str">
            <v>6BTA5.9G2-I        Genset</v>
          </cell>
          <cell r="T386" t="str">
            <v>1011</v>
          </cell>
          <cell r="U386" t="str">
            <v>1701000</v>
          </cell>
          <cell r="V386">
            <v>1</v>
          </cell>
          <cell r="W386" t="str">
            <v>1</v>
          </cell>
          <cell r="X386" t="str">
            <v>650</v>
          </cell>
          <cell r="Y386" t="str">
            <v>Commercial</v>
          </cell>
          <cell r="Z386" t="str">
            <v>Sales - West Europe</v>
          </cell>
          <cell r="AA386" t="str">
            <v>Small</v>
          </cell>
          <cell r="AB386">
            <v>8181.9187298170073</v>
          </cell>
          <cell r="AC386" t="str">
            <v xml:space="preserve">  34321</v>
          </cell>
          <cell r="AD386" t="str">
            <v>340018</v>
          </cell>
          <cell r="AE386">
            <v>6521.7484850000001</v>
          </cell>
          <cell r="AF386">
            <v>175.65</v>
          </cell>
          <cell r="AG386">
            <v>356.8</v>
          </cell>
          <cell r="AH386">
            <v>65.217484850000005</v>
          </cell>
          <cell r="AI386">
            <v>84.782730305000001</v>
          </cell>
          <cell r="AJ386" t="str">
            <v>EUR</v>
          </cell>
          <cell r="AK386">
            <v>65.217484850000005</v>
          </cell>
          <cell r="AL386" t="str">
            <v>C150O5D</v>
          </cell>
          <cell r="AM386" t="str">
            <v>C150 D5 STD OPEN STOCK SET</v>
          </cell>
        </row>
        <row r="387">
          <cell r="A387" t="str">
            <v>DEC04</v>
          </cell>
          <cell r="B387" t="str">
            <v>CENT</v>
          </cell>
          <cell r="C387" t="str">
            <v>Western Europe</v>
          </cell>
          <cell r="D387" t="str">
            <v>NO</v>
          </cell>
          <cell r="E387" t="str">
            <v>BASE</v>
          </cell>
          <cell r="F387" t="str">
            <v>Cummins Diesel Sald og Service AS</v>
          </cell>
          <cell r="G387" t="str">
            <v>025138</v>
          </cell>
          <cell r="H387" t="str">
            <v>4ISB</v>
          </cell>
          <cell r="I387">
            <v>1</v>
          </cell>
          <cell r="J387">
            <v>6520.304090419806</v>
          </cell>
          <cell r="K387">
            <v>5803.066649978</v>
          </cell>
          <cell r="L387" t="str">
            <v>21618696</v>
          </cell>
          <cell r="M387">
            <v>2469.5300000000002</v>
          </cell>
          <cell r="N387">
            <v>848.97</v>
          </cell>
          <cell r="O387" t="str">
            <v>6041</v>
          </cell>
          <cell r="P387" t="str">
            <v>6041</v>
          </cell>
          <cell r="Q387">
            <v>38260</v>
          </cell>
          <cell r="R387">
            <v>0</v>
          </cell>
          <cell r="S387" t="str">
            <v>4-ISBeG1           Genset</v>
          </cell>
          <cell r="T387" t="str">
            <v>1011</v>
          </cell>
          <cell r="U387" t="str">
            <v>1701000</v>
          </cell>
          <cell r="V387">
            <v>1</v>
          </cell>
          <cell r="W387" t="str">
            <v>1</v>
          </cell>
          <cell r="X387" t="str">
            <v>650</v>
          </cell>
          <cell r="Y387" t="str">
            <v>Commercial</v>
          </cell>
          <cell r="Z387" t="str">
            <v>Sales - West Europe</v>
          </cell>
          <cell r="AA387" t="str">
            <v>Small</v>
          </cell>
          <cell r="AB387">
            <v>6520.304090419806</v>
          </cell>
          <cell r="AC387" t="str">
            <v xml:space="preserve">  34130</v>
          </cell>
          <cell r="AD387" t="str">
            <v>STOCK</v>
          </cell>
          <cell r="AE387">
            <v>5049.4425460000002</v>
          </cell>
          <cell r="AF387">
            <v>190.66749998</v>
          </cell>
          <cell r="AG387">
            <v>396.32499998000003</v>
          </cell>
          <cell r="AH387">
            <v>50.494425460000002</v>
          </cell>
          <cell r="AI387">
            <v>65.642753098</v>
          </cell>
          <cell r="AJ387" t="str">
            <v>EUR</v>
          </cell>
          <cell r="AK387">
            <v>50.494425460000002</v>
          </cell>
          <cell r="AL387" t="str">
            <v>C110O5D</v>
          </cell>
          <cell r="AM387" t="str">
            <v>C110 D5 STD OPEN STOCK SET</v>
          </cell>
        </row>
        <row r="388">
          <cell r="A388" t="str">
            <v>DEC04</v>
          </cell>
          <cell r="B388" t="str">
            <v>CENT</v>
          </cell>
          <cell r="C388" t="str">
            <v>Eastern Europe</v>
          </cell>
          <cell r="D388" t="str">
            <v>RU</v>
          </cell>
          <cell r="E388" t="str">
            <v>BASE</v>
          </cell>
          <cell r="F388" t="str">
            <v>OAO Zvezda</v>
          </cell>
          <cell r="G388" t="str">
            <v>025093</v>
          </cell>
          <cell r="H388" t="str">
            <v>V28</v>
          </cell>
          <cell r="I388">
            <v>1</v>
          </cell>
          <cell r="J388">
            <v>33963.939720129172</v>
          </cell>
          <cell r="K388">
            <v>36433.106971590001</v>
          </cell>
          <cell r="L388" t="str">
            <v>25297935</v>
          </cell>
          <cell r="M388">
            <v>21087.53</v>
          </cell>
          <cell r="N388">
            <v>4955.3599999999997</v>
          </cell>
          <cell r="O388" t="str">
            <v>8002</v>
          </cell>
          <cell r="P388" t="str">
            <v>8002</v>
          </cell>
          <cell r="Q388">
            <v>38306</v>
          </cell>
          <cell r="R388">
            <v>0</v>
          </cell>
          <cell r="S388" t="str">
            <v>VTA28G6 Adv        Genset</v>
          </cell>
          <cell r="T388" t="str">
            <v>1012</v>
          </cell>
          <cell r="U388" t="str">
            <v>1701000</v>
          </cell>
          <cell r="V388">
            <v>1</v>
          </cell>
          <cell r="W388" t="str">
            <v>1</v>
          </cell>
          <cell r="X388" t="str">
            <v>650</v>
          </cell>
          <cell r="Y388" t="str">
            <v>Commercial</v>
          </cell>
          <cell r="Z388" t="str">
            <v>Sales - East Europe</v>
          </cell>
          <cell r="AA388" t="str">
            <v>Large</v>
          </cell>
          <cell r="AB388">
            <v>33963.939720129172</v>
          </cell>
          <cell r="AC388" t="str">
            <v xml:space="preserve">  42902</v>
          </cell>
          <cell r="AD388" t="str">
            <v>309 - zve</v>
          </cell>
          <cell r="AE388">
            <v>29233.59823</v>
          </cell>
          <cell r="AF388">
            <v>808.94</v>
          </cell>
          <cell r="AG388">
            <v>5425.86</v>
          </cell>
          <cell r="AH388">
            <v>292.33598230000001</v>
          </cell>
          <cell r="AI388">
            <v>380.03677699000002</v>
          </cell>
          <cell r="AJ388" t="str">
            <v>USD</v>
          </cell>
          <cell r="AK388">
            <v>292.33598230000001</v>
          </cell>
          <cell r="AL388" t="str">
            <v>DFGD42902</v>
          </cell>
          <cell r="AM388" t="str">
            <v>660DFGD STD OPEN STOCK SET</v>
          </cell>
        </row>
        <row r="389">
          <cell r="A389" t="str">
            <v>DEC04</v>
          </cell>
          <cell r="B389" t="str">
            <v>CENT</v>
          </cell>
          <cell r="C389" t="str">
            <v>Eastern Europe</v>
          </cell>
          <cell r="D389" t="str">
            <v>RU</v>
          </cell>
          <cell r="E389" t="str">
            <v>BASE</v>
          </cell>
          <cell r="F389" t="str">
            <v>OAO Zvezda</v>
          </cell>
          <cell r="G389" t="str">
            <v>025092</v>
          </cell>
          <cell r="H389" t="str">
            <v>QSK23</v>
          </cell>
          <cell r="I389">
            <v>1</v>
          </cell>
          <cell r="J389">
            <v>37807.857911733045</v>
          </cell>
          <cell r="K389">
            <v>38448.340667900004</v>
          </cell>
          <cell r="L389" t="str">
            <v>00311991</v>
          </cell>
          <cell r="M389">
            <v>17527.21</v>
          </cell>
          <cell r="N389">
            <v>5385.52</v>
          </cell>
          <cell r="O389" t="str">
            <v>7041</v>
          </cell>
          <cell r="P389" t="str">
            <v>7041</v>
          </cell>
          <cell r="Q389">
            <v>38303</v>
          </cell>
          <cell r="R389">
            <v>0</v>
          </cell>
          <cell r="S389" t="str">
            <v>QSK23G3            Genset</v>
          </cell>
          <cell r="T389" t="str">
            <v>1012</v>
          </cell>
          <cell r="U389" t="str">
            <v>1701000</v>
          </cell>
          <cell r="V389">
            <v>1</v>
          </cell>
          <cell r="W389" t="str">
            <v>1</v>
          </cell>
          <cell r="X389" t="str">
            <v>650</v>
          </cell>
          <cell r="Y389" t="str">
            <v>Commercial</v>
          </cell>
          <cell r="Z389" t="str">
            <v>Sales - East Europe</v>
          </cell>
          <cell r="AA389" t="str">
            <v>Large</v>
          </cell>
          <cell r="AB389">
            <v>37807.857911733045</v>
          </cell>
          <cell r="AC389" t="str">
            <v xml:space="preserve">  34540</v>
          </cell>
          <cell r="AD389" t="str">
            <v>279 - ZVE</v>
          </cell>
          <cell r="AE389">
            <v>31849.526300000001</v>
          </cell>
          <cell r="AF389">
            <v>624.4</v>
          </cell>
          <cell r="AG389">
            <v>4923.38</v>
          </cell>
          <cell r="AH389">
            <v>318.49526300000002</v>
          </cell>
          <cell r="AI389">
            <v>414.04384190000002</v>
          </cell>
          <cell r="AJ389" t="str">
            <v>USD</v>
          </cell>
          <cell r="AK389">
            <v>318.49526300000002</v>
          </cell>
          <cell r="AL389" t="str">
            <v>DQCC34540</v>
          </cell>
          <cell r="AM389" t="str">
            <v>651DQCC STD OPEN GENSET</v>
          </cell>
        </row>
        <row r="390">
          <cell r="A390" t="str">
            <v>DEC04</v>
          </cell>
          <cell r="B390" t="str">
            <v>CENT</v>
          </cell>
          <cell r="C390" t="str">
            <v>Western Europe</v>
          </cell>
          <cell r="D390" t="str">
            <v>FR</v>
          </cell>
          <cell r="E390" t="str">
            <v>BASE</v>
          </cell>
          <cell r="F390" t="str">
            <v>Cummins Diesel SA</v>
          </cell>
          <cell r="G390" t="str">
            <v>025091</v>
          </cell>
          <cell r="H390" t="str">
            <v>V28</v>
          </cell>
          <cell r="I390">
            <v>1</v>
          </cell>
          <cell r="J390">
            <v>34334.227664155005</v>
          </cell>
          <cell r="K390">
            <v>37173.165626510003</v>
          </cell>
          <cell r="L390" t="str">
            <v>25297089</v>
          </cell>
          <cell r="M390">
            <v>18105.86</v>
          </cell>
          <cell r="N390">
            <v>3535.17</v>
          </cell>
          <cell r="O390" t="str">
            <v>8001</v>
          </cell>
          <cell r="P390" t="str">
            <v>8001</v>
          </cell>
          <cell r="Q390">
            <v>38289</v>
          </cell>
          <cell r="R390">
            <v>0</v>
          </cell>
          <cell r="S390" t="str">
            <v>VTA28G5            Genset</v>
          </cell>
          <cell r="T390" t="str">
            <v>1011</v>
          </cell>
          <cell r="U390" t="str">
            <v>1701000</v>
          </cell>
          <cell r="V390">
            <v>1</v>
          </cell>
          <cell r="W390" t="str">
            <v>1</v>
          </cell>
          <cell r="X390" t="str">
            <v>650</v>
          </cell>
          <cell r="Y390" t="str">
            <v>Commercial</v>
          </cell>
          <cell r="Z390" t="str">
            <v>Sales - West Europe</v>
          </cell>
          <cell r="AA390" t="str">
            <v>Large</v>
          </cell>
          <cell r="AB390">
            <v>34334.227664155005</v>
          </cell>
          <cell r="AC390" t="str">
            <v xml:space="preserve">  35453</v>
          </cell>
          <cell r="AD390" t="str">
            <v>2020319</v>
          </cell>
          <cell r="AE390">
            <v>28343.277470000001</v>
          </cell>
          <cell r="AF390">
            <v>1158.32</v>
          </cell>
          <cell r="AG390">
            <v>6736.24</v>
          </cell>
          <cell r="AH390">
            <v>283.43277469999998</v>
          </cell>
          <cell r="AI390">
            <v>368.46260711000002</v>
          </cell>
          <cell r="AJ390" t="str">
            <v>EUR</v>
          </cell>
          <cell r="AK390">
            <v>283.43277469999998</v>
          </cell>
          <cell r="AL390" t="str">
            <v>DFGB35453</v>
          </cell>
          <cell r="AM390" t="str">
            <v>512DFGB STANDARD GENSET FAMILY</v>
          </cell>
        </row>
        <row r="391">
          <cell r="A391" t="str">
            <v>DEC04</v>
          </cell>
          <cell r="B391" t="str">
            <v>CENT</v>
          </cell>
          <cell r="C391" t="str">
            <v>Western Europe</v>
          </cell>
          <cell r="D391" t="str">
            <v>FR</v>
          </cell>
          <cell r="E391" t="str">
            <v>BASE</v>
          </cell>
          <cell r="F391" t="str">
            <v>Cummins Diesel SA</v>
          </cell>
          <cell r="G391" t="str">
            <v>025090</v>
          </cell>
          <cell r="I391">
            <v>1</v>
          </cell>
          <cell r="J391">
            <v>1387.0021528525294</v>
          </cell>
          <cell r="K391">
            <v>0</v>
          </cell>
          <cell r="M391">
            <v>0</v>
          </cell>
          <cell r="N391">
            <v>0</v>
          </cell>
          <cell r="O391" t="str">
            <v>AMIS</v>
          </cell>
          <cell r="P391" t="str">
            <v>AMIS</v>
          </cell>
          <cell r="R391">
            <v>0</v>
          </cell>
          <cell r="S391" t="str">
            <v>misc revenue</v>
          </cell>
          <cell r="T391" t="str">
            <v>1011</v>
          </cell>
          <cell r="U391" t="str">
            <v>1701000</v>
          </cell>
          <cell r="V391">
            <v>1</v>
          </cell>
          <cell r="W391" t="str">
            <v>1</v>
          </cell>
          <cell r="X391" t="str">
            <v>650</v>
          </cell>
          <cell r="Y391" t="str">
            <v>Commercial</v>
          </cell>
          <cell r="Z391" t="str">
            <v>Sales - West Europe</v>
          </cell>
          <cell r="AA391" t="str">
            <v>Large</v>
          </cell>
          <cell r="AB391">
            <v>1387.0021528525294</v>
          </cell>
          <cell r="AC391" t="str">
            <v xml:space="preserve">  43659</v>
          </cell>
          <cell r="AD391" t="str">
            <v>2020320-S</v>
          </cell>
          <cell r="AE391">
            <v>0</v>
          </cell>
          <cell r="AF391">
            <v>0</v>
          </cell>
          <cell r="AG391">
            <v>0</v>
          </cell>
          <cell r="AH391">
            <v>0</v>
          </cell>
          <cell r="AI391">
            <v>0</v>
          </cell>
          <cell r="AJ391" t="str">
            <v>EUR</v>
          </cell>
          <cell r="AK391">
            <v>0</v>
          </cell>
          <cell r="AL391" t="str">
            <v>KN73</v>
          </cell>
        </row>
        <row r="392">
          <cell r="A392" t="str">
            <v>DEC04</v>
          </cell>
          <cell r="B392" t="str">
            <v>CENT</v>
          </cell>
          <cell r="C392" t="str">
            <v>Western Europe</v>
          </cell>
          <cell r="D392" t="str">
            <v>NO</v>
          </cell>
          <cell r="E392" t="str">
            <v>BASE</v>
          </cell>
          <cell r="F392" t="str">
            <v>Satema AS</v>
          </cell>
          <cell r="G392" t="str">
            <v>025089</v>
          </cell>
          <cell r="H392" t="str">
            <v>QST30</v>
          </cell>
          <cell r="I392">
            <v>1</v>
          </cell>
          <cell r="J392">
            <v>53298.519913885895</v>
          </cell>
          <cell r="K392">
            <v>47313.413299789601</v>
          </cell>
          <cell r="L392" t="str">
            <v>37213224</v>
          </cell>
          <cell r="M392">
            <v>29839.71</v>
          </cell>
          <cell r="N392">
            <v>5449.66</v>
          </cell>
          <cell r="O392" t="str">
            <v>8013</v>
          </cell>
          <cell r="P392" t="str">
            <v>8013</v>
          </cell>
          <cell r="Q392">
            <v>38243</v>
          </cell>
          <cell r="R392">
            <v>0</v>
          </cell>
          <cell r="S392" t="str">
            <v>QST30G3            Genset</v>
          </cell>
          <cell r="T392" t="str">
            <v>1011</v>
          </cell>
          <cell r="U392" t="str">
            <v>1701000</v>
          </cell>
          <cell r="V392">
            <v>1</v>
          </cell>
          <cell r="W392" t="str">
            <v>1</v>
          </cell>
          <cell r="X392" t="str">
            <v>650</v>
          </cell>
          <cell r="Y392" t="str">
            <v>Commercial</v>
          </cell>
          <cell r="Z392" t="str">
            <v>Sales - West Europe</v>
          </cell>
          <cell r="AA392" t="str">
            <v>Large</v>
          </cell>
          <cell r="AB392">
            <v>53298.519913885895</v>
          </cell>
          <cell r="AC392" t="str">
            <v xml:space="preserve">  37080</v>
          </cell>
          <cell r="AD392" t="str">
            <v>003-204-085</v>
          </cell>
          <cell r="AE392">
            <v>40557.089351199997</v>
          </cell>
          <cell r="AF392">
            <v>729.3</v>
          </cell>
          <cell r="AG392">
            <v>4688.6400000000003</v>
          </cell>
          <cell r="AH392">
            <v>405.570893512</v>
          </cell>
          <cell r="AI392">
            <v>527.24216156559999</v>
          </cell>
          <cell r="AJ392" t="str">
            <v>EUR</v>
          </cell>
          <cell r="AK392">
            <v>405.570893512</v>
          </cell>
          <cell r="AL392" t="str">
            <v>DFHC37080</v>
          </cell>
          <cell r="AM392" t="str">
            <v>751DFHC STANDARD GENSET FAMILY</v>
          </cell>
        </row>
        <row r="393">
          <cell r="A393" t="str">
            <v>DEC04</v>
          </cell>
          <cell r="B393" t="str">
            <v>CENT</v>
          </cell>
          <cell r="C393" t="str">
            <v>Western Europe</v>
          </cell>
          <cell r="D393" t="str">
            <v>GR</v>
          </cell>
          <cell r="E393" t="str">
            <v>BASE</v>
          </cell>
          <cell r="F393" t="str">
            <v>ERGOTRAK S.A.</v>
          </cell>
          <cell r="G393" t="str">
            <v>025088</v>
          </cell>
          <cell r="H393" t="str">
            <v>D17</v>
          </cell>
          <cell r="I393">
            <v>1</v>
          </cell>
          <cell r="J393">
            <v>2808.8536060279871</v>
          </cell>
          <cell r="K393">
            <v>2375.9323113906398</v>
          </cell>
          <cell r="L393" t="str">
            <v>S04C0089</v>
          </cell>
          <cell r="M393">
            <v>915.85</v>
          </cell>
          <cell r="N393">
            <v>327</v>
          </cell>
          <cell r="O393" t="str">
            <v>6054</v>
          </cell>
          <cell r="P393" t="str">
            <v>6054</v>
          </cell>
          <cell r="Q393">
            <v>38132</v>
          </cell>
          <cell r="R393">
            <v>0</v>
          </cell>
          <cell r="S393" t="str">
            <v>D1703 (Kubota)     Genset</v>
          </cell>
          <cell r="T393" t="str">
            <v>1011</v>
          </cell>
          <cell r="U393" t="str">
            <v>1701000</v>
          </cell>
          <cell r="V393">
            <v>1</v>
          </cell>
          <cell r="W393" t="str">
            <v>1</v>
          </cell>
          <cell r="X393" t="str">
            <v>650</v>
          </cell>
          <cell r="Y393" t="str">
            <v>Commercial</v>
          </cell>
          <cell r="Z393" t="str">
            <v>Sales - West Europe</v>
          </cell>
          <cell r="AA393" t="str">
            <v>Small</v>
          </cell>
          <cell r="AB393">
            <v>2808.8536060279871</v>
          </cell>
          <cell r="AC393" t="str">
            <v xml:space="preserve">  36259</v>
          </cell>
          <cell r="AD393" t="str">
            <v>1003-09-063</v>
          </cell>
          <cell r="AE393">
            <v>1994.2616760799999</v>
          </cell>
          <cell r="AF393">
            <v>108.5</v>
          </cell>
          <cell r="AG393">
            <v>207.36</v>
          </cell>
          <cell r="AH393">
            <v>19.9426167608</v>
          </cell>
          <cell r="AI393">
            <v>25.925401789039999</v>
          </cell>
          <cell r="AJ393" t="str">
            <v>EUR</v>
          </cell>
          <cell r="AK393">
            <v>19.9426167608</v>
          </cell>
          <cell r="AL393" t="str">
            <v>C15-O5D</v>
          </cell>
          <cell r="AM393" t="str">
            <v>C15 D5 STD OPEN STOCK SET</v>
          </cell>
        </row>
        <row r="394">
          <cell r="A394" t="str">
            <v>DEC04</v>
          </cell>
          <cell r="B394" t="str">
            <v>CENT</v>
          </cell>
          <cell r="C394" t="str">
            <v>Western Europe</v>
          </cell>
          <cell r="D394" t="str">
            <v>CY</v>
          </cell>
          <cell r="E394" t="str">
            <v>BASE</v>
          </cell>
          <cell r="F394" t="str">
            <v>Mustafa Haci Ali Ltd</v>
          </cell>
          <cell r="G394" t="str">
            <v>025087</v>
          </cell>
          <cell r="H394" t="str">
            <v>6C</v>
          </cell>
          <cell r="I394">
            <v>1</v>
          </cell>
          <cell r="J394">
            <v>11287.94</v>
          </cell>
          <cell r="K394">
            <v>9905.3674850799998</v>
          </cell>
          <cell r="L394" t="str">
            <v>21622812</v>
          </cell>
          <cell r="M394">
            <v>4115.32</v>
          </cell>
          <cell r="N394">
            <v>1802</v>
          </cell>
          <cell r="O394" t="str">
            <v>6036</v>
          </cell>
          <cell r="P394" t="str">
            <v>6036</v>
          </cell>
          <cell r="Q394">
            <v>38288</v>
          </cell>
          <cell r="R394">
            <v>0</v>
          </cell>
          <cell r="S394" t="str">
            <v>6CTAA8.3G2 Adv     Genset</v>
          </cell>
          <cell r="T394" t="str">
            <v>1012</v>
          </cell>
          <cell r="U394" t="str">
            <v>1701000</v>
          </cell>
          <cell r="V394">
            <v>1</v>
          </cell>
          <cell r="W394" t="str">
            <v>1</v>
          </cell>
          <cell r="X394" t="str">
            <v>650</v>
          </cell>
          <cell r="Y394" t="str">
            <v>Commercial</v>
          </cell>
          <cell r="Z394" t="str">
            <v>Sales - East Europe</v>
          </cell>
          <cell r="AA394" t="str">
            <v>Small</v>
          </cell>
          <cell r="AB394">
            <v>11287.94</v>
          </cell>
          <cell r="AC394" t="str">
            <v xml:space="preserve">  43649</v>
          </cell>
          <cell r="AD394" t="str">
            <v>MC/040904</v>
          </cell>
          <cell r="AE394">
            <v>9325.0678659999994</v>
          </cell>
          <cell r="AF394">
            <v>190.62866667999998</v>
          </cell>
          <cell r="AG394">
            <v>389.67095239999998</v>
          </cell>
          <cell r="AH394">
            <v>0</v>
          </cell>
          <cell r="AI394">
            <v>0</v>
          </cell>
          <cell r="AJ394" t="str">
            <v>USD</v>
          </cell>
          <cell r="AK394">
            <v>0</v>
          </cell>
          <cell r="AL394" t="str">
            <v>C250D5O37814A</v>
          </cell>
          <cell r="AM394" t="str">
            <v>C250 D5 STD OPEN SET</v>
          </cell>
        </row>
        <row r="395">
          <cell r="A395" t="str">
            <v>DEC04</v>
          </cell>
          <cell r="B395" t="str">
            <v>CENT</v>
          </cell>
          <cell r="C395" t="str">
            <v>Eastern Europe</v>
          </cell>
          <cell r="D395" t="str">
            <v>CY</v>
          </cell>
          <cell r="E395" t="str">
            <v>BASE</v>
          </cell>
          <cell r="F395" t="str">
            <v>Uniplant Ltd</v>
          </cell>
          <cell r="G395" t="str">
            <v>003201</v>
          </cell>
          <cell r="H395" t="str">
            <v>6C</v>
          </cell>
          <cell r="I395">
            <v>-1</v>
          </cell>
          <cell r="J395">
            <v>-11287.944025834229</v>
          </cell>
          <cell r="K395">
            <v>-9905.3674850799998</v>
          </cell>
          <cell r="L395" t="str">
            <v>21622812</v>
          </cell>
          <cell r="M395">
            <v>-4115.32</v>
          </cell>
          <cell r="N395">
            <v>-1802</v>
          </cell>
          <cell r="O395" t="str">
            <v>6036</v>
          </cell>
          <cell r="P395" t="str">
            <v>6036</v>
          </cell>
          <cell r="Q395">
            <v>38288</v>
          </cell>
          <cell r="R395">
            <v>0</v>
          </cell>
          <cell r="S395" t="str">
            <v>6CTAA8.3G2 Adv     Genset</v>
          </cell>
          <cell r="T395" t="str">
            <v>1012</v>
          </cell>
          <cell r="U395" t="str">
            <v>1701000</v>
          </cell>
          <cell r="V395">
            <v>1</v>
          </cell>
          <cell r="W395" t="str">
            <v>1</v>
          </cell>
          <cell r="X395" t="str">
            <v>650</v>
          </cell>
          <cell r="Y395" t="str">
            <v>Commercial</v>
          </cell>
          <cell r="Z395" t="str">
            <v>Sales - East Europe</v>
          </cell>
          <cell r="AA395" t="str">
            <v>Small</v>
          </cell>
          <cell r="AB395">
            <v>-11287.944025834229</v>
          </cell>
          <cell r="AC395" t="str">
            <v xml:space="preserve">  23503</v>
          </cell>
          <cell r="AD395" t="str">
            <v>CREDIT RETURN</v>
          </cell>
          <cell r="AE395">
            <v>-9325.0678659999994</v>
          </cell>
          <cell r="AF395">
            <v>-190.62866667999998</v>
          </cell>
          <cell r="AG395">
            <v>-389.67095239999998</v>
          </cell>
          <cell r="AH395">
            <v>0</v>
          </cell>
          <cell r="AI395">
            <v>0</v>
          </cell>
          <cell r="AJ395" t="str">
            <v>USD</v>
          </cell>
          <cell r="AK395">
            <v>0</v>
          </cell>
          <cell r="AL395" t="str">
            <v>C250D5O37814A</v>
          </cell>
          <cell r="AM395" t="str">
            <v>C250 D5 STD OPEN SET</v>
          </cell>
        </row>
        <row r="396">
          <cell r="A396" t="str">
            <v>DEC04</v>
          </cell>
          <cell r="B396" t="str">
            <v>CENT</v>
          </cell>
          <cell r="C396" t="str">
            <v>Middle East</v>
          </cell>
          <cell r="D396" t="str">
            <v>KW</v>
          </cell>
          <cell r="E396" t="str">
            <v>BASE</v>
          </cell>
          <cell r="F396" t="str">
            <v>General Transportation &amp; Equipment</v>
          </cell>
          <cell r="G396" t="str">
            <v>025069</v>
          </cell>
          <cell r="H396" t="str">
            <v>6C</v>
          </cell>
          <cell r="I396">
            <v>1</v>
          </cell>
          <cell r="J396">
            <v>11169.537136706134</v>
          </cell>
          <cell r="K396">
            <v>10288.514221525</v>
          </cell>
          <cell r="L396" t="str">
            <v>21624085</v>
          </cell>
          <cell r="M396">
            <v>3820.04</v>
          </cell>
          <cell r="N396">
            <v>1279.31</v>
          </cell>
          <cell r="O396" t="str">
            <v>6035</v>
          </cell>
          <cell r="P396" t="str">
            <v>6035</v>
          </cell>
          <cell r="Q396">
            <v>38294</v>
          </cell>
          <cell r="R396">
            <v>0</v>
          </cell>
          <cell r="S396" t="str">
            <v>6CTAA8.3G1         Genset</v>
          </cell>
          <cell r="T396" t="str">
            <v>1013</v>
          </cell>
          <cell r="U396" t="str">
            <v>1701000</v>
          </cell>
          <cell r="V396">
            <v>1</v>
          </cell>
          <cell r="W396" t="str">
            <v>1</v>
          </cell>
          <cell r="X396" t="str">
            <v>650</v>
          </cell>
          <cell r="Y396" t="str">
            <v>Commercial</v>
          </cell>
          <cell r="Z396" t="str">
            <v>Sales - Middle East</v>
          </cell>
          <cell r="AA396" t="str">
            <v>Small</v>
          </cell>
          <cell r="AB396">
            <v>11169.537136706134</v>
          </cell>
          <cell r="AC396" t="str">
            <v xml:space="preserve">  34177</v>
          </cell>
          <cell r="AD396" t="str">
            <v>E1005PSK</v>
          </cell>
          <cell r="AE396">
            <v>9299.1041649999988</v>
          </cell>
          <cell r="AF396">
            <v>222.36866667999999</v>
          </cell>
          <cell r="AG396">
            <v>460.17095239999998</v>
          </cell>
          <cell r="AH396">
            <v>92.99104165</v>
          </cell>
          <cell r="AI396">
            <v>120.88835414499999</v>
          </cell>
          <cell r="AJ396" t="str">
            <v>USD</v>
          </cell>
          <cell r="AK396">
            <v>92.99104165</v>
          </cell>
          <cell r="AL396" t="str">
            <v>C220S5D</v>
          </cell>
          <cell r="AM396" t="str">
            <v>C220 D5 STD ENC STOCK SET</v>
          </cell>
        </row>
        <row r="397">
          <cell r="A397" t="str">
            <v>DEC04</v>
          </cell>
          <cell r="B397" t="str">
            <v>CENT</v>
          </cell>
          <cell r="C397" t="str">
            <v>Middle East</v>
          </cell>
          <cell r="D397" t="str">
            <v>IR</v>
          </cell>
          <cell r="E397" t="str">
            <v>BASE</v>
          </cell>
          <cell r="F397" t="str">
            <v>Komin Zad Niroo Co Ltd</v>
          </cell>
          <cell r="G397" t="str">
            <v>003182</v>
          </cell>
          <cell r="I397">
            <v>0</v>
          </cell>
          <cell r="J397">
            <v>761.57158234660903</v>
          </cell>
          <cell r="K397">
            <v>0</v>
          </cell>
          <cell r="M397">
            <v>0</v>
          </cell>
          <cell r="N397">
            <v>0</v>
          </cell>
          <cell r="O397" t="str">
            <v>ACOM</v>
          </cell>
          <cell r="P397" t="str">
            <v>ACOM</v>
          </cell>
          <cell r="R397">
            <v>0</v>
          </cell>
          <cell r="S397" t="str">
            <v>commission</v>
          </cell>
          <cell r="T397" t="str">
            <v>1013</v>
          </cell>
          <cell r="U397" t="str">
            <v>1701000</v>
          </cell>
          <cell r="V397">
            <v>1</v>
          </cell>
          <cell r="W397" t="str">
            <v>1</v>
          </cell>
          <cell r="X397" t="str">
            <v>650</v>
          </cell>
          <cell r="Y397" t="str">
            <v>Commercial</v>
          </cell>
          <cell r="Z397" t="str">
            <v>Sales - Middle East</v>
          </cell>
          <cell r="AA397" t="str">
            <v>Small</v>
          </cell>
          <cell r="AB397">
            <v>761.57158234660903</v>
          </cell>
          <cell r="AC397" t="str">
            <v xml:space="preserve">  23483</v>
          </cell>
          <cell r="AD397" t="str">
            <v>04/0248KNC</v>
          </cell>
          <cell r="AE397">
            <v>0</v>
          </cell>
          <cell r="AF397">
            <v>0</v>
          </cell>
          <cell r="AG397">
            <v>0</v>
          </cell>
          <cell r="AH397">
            <v>0</v>
          </cell>
          <cell r="AI397">
            <v>0</v>
          </cell>
          <cell r="AJ397" t="str">
            <v>USD</v>
          </cell>
          <cell r="AK397">
            <v>0</v>
          </cell>
          <cell r="AL397" t="str">
            <v>CO36453</v>
          </cell>
          <cell r="AM397" t="str">
            <v>Inv.24130</v>
          </cell>
        </row>
        <row r="398">
          <cell r="A398" t="str">
            <v>DEC04</v>
          </cell>
          <cell r="B398" t="str">
            <v>CENT</v>
          </cell>
          <cell r="C398" t="str">
            <v>Africa</v>
          </cell>
          <cell r="D398" t="str">
            <v>GH</v>
          </cell>
          <cell r="E398" t="str">
            <v>Base</v>
          </cell>
          <cell r="F398" t="str">
            <v>G and J Technical Services</v>
          </cell>
          <cell r="G398" t="str">
            <v>003197</v>
          </cell>
          <cell r="I398">
            <v>0</v>
          </cell>
          <cell r="J398">
            <v>26759.96</v>
          </cell>
          <cell r="K398">
            <v>0</v>
          </cell>
          <cell r="M398">
            <v>0</v>
          </cell>
          <cell r="N398">
            <v>0</v>
          </cell>
          <cell r="O398" t="str">
            <v>ACOM</v>
          </cell>
          <cell r="P398" t="str">
            <v>ACOM</v>
          </cell>
          <cell r="R398">
            <v>0</v>
          </cell>
          <cell r="S398" t="str">
            <v>commission</v>
          </cell>
          <cell r="T398" t="str">
            <v>1014</v>
          </cell>
          <cell r="U398" t="str">
            <v>1701000</v>
          </cell>
          <cell r="V398">
            <v>1</v>
          </cell>
          <cell r="W398" t="str">
            <v>1</v>
          </cell>
          <cell r="X398" t="str">
            <v>650</v>
          </cell>
          <cell r="Y398" t="str">
            <v>Commercial</v>
          </cell>
          <cell r="Z398" t="str">
            <v>Sales - Africa</v>
          </cell>
          <cell r="AA398" t="str">
            <v>Large</v>
          </cell>
          <cell r="AB398">
            <v>26759.96</v>
          </cell>
          <cell r="AC398" t="str">
            <v xml:space="preserve">  23499</v>
          </cell>
          <cell r="AD398" t="str">
            <v>04/04409</v>
          </cell>
          <cell r="AE398">
            <v>0</v>
          </cell>
          <cell r="AF398">
            <v>0</v>
          </cell>
          <cell r="AG398">
            <v>0</v>
          </cell>
          <cell r="AH398">
            <v>0</v>
          </cell>
          <cell r="AI398">
            <v>0</v>
          </cell>
          <cell r="AJ398" t="str">
            <v>USD</v>
          </cell>
          <cell r="AK398">
            <v>0</v>
          </cell>
          <cell r="AL398" t="str">
            <v>CO35559</v>
          </cell>
          <cell r="AM398" t="str">
            <v>Inv.24448</v>
          </cell>
        </row>
        <row r="399">
          <cell r="A399" t="str">
            <v>DEC04</v>
          </cell>
          <cell r="B399" t="str">
            <v>CENT</v>
          </cell>
          <cell r="C399" t="str">
            <v>Western Europe</v>
          </cell>
          <cell r="D399" t="str">
            <v>IT</v>
          </cell>
          <cell r="E399" t="str">
            <v>BASE</v>
          </cell>
          <cell r="F399" t="str">
            <v>Bertoli SRL</v>
          </cell>
          <cell r="G399" t="str">
            <v>025103</v>
          </cell>
          <cell r="H399" t="str">
            <v>QST30</v>
          </cell>
          <cell r="I399">
            <v>1</v>
          </cell>
          <cell r="J399">
            <v>43797.093649085036</v>
          </cell>
          <cell r="K399">
            <v>49767.810147420001</v>
          </cell>
          <cell r="L399" t="str">
            <v>37213200</v>
          </cell>
          <cell r="M399">
            <v>29433.439999999999</v>
          </cell>
          <cell r="N399">
            <v>6067.59</v>
          </cell>
          <cell r="O399" t="str">
            <v>8014</v>
          </cell>
          <cell r="P399" t="str">
            <v>8014</v>
          </cell>
          <cell r="Q399">
            <v>38246</v>
          </cell>
          <cell r="R399">
            <v>0</v>
          </cell>
          <cell r="S399" t="str">
            <v>QST30G4            Genset</v>
          </cell>
          <cell r="T399" t="str">
            <v>1011</v>
          </cell>
          <cell r="U399" t="str">
            <v>1701000</v>
          </cell>
          <cell r="V399">
            <v>1</v>
          </cell>
          <cell r="W399" t="str">
            <v>1</v>
          </cell>
          <cell r="X399" t="str">
            <v>650</v>
          </cell>
          <cell r="Y399" t="str">
            <v>Commercial</v>
          </cell>
          <cell r="Z399" t="str">
            <v>Sales - West Europe</v>
          </cell>
          <cell r="AA399" t="str">
            <v>Large</v>
          </cell>
          <cell r="AB399">
            <v>43797.093649085036</v>
          </cell>
          <cell r="AC399" t="str">
            <v xml:space="preserve">  36036</v>
          </cell>
          <cell r="AD399" t="str">
            <v>PO-BER04-003/6</v>
          </cell>
          <cell r="AE399">
            <v>42239.951739999997</v>
          </cell>
          <cell r="AF399">
            <v>809.3</v>
          </cell>
          <cell r="AG399">
            <v>5324.64</v>
          </cell>
          <cell r="AH399">
            <v>422.39951739999998</v>
          </cell>
          <cell r="AI399">
            <v>549.11937262000004</v>
          </cell>
          <cell r="AJ399" t="str">
            <v>USD</v>
          </cell>
          <cell r="AK399">
            <v>422.39951739999998</v>
          </cell>
          <cell r="AL399" t="str">
            <v>DFHD36031</v>
          </cell>
          <cell r="AM399" t="str">
            <v>800DFHD STANDARD GENSET FAMILY</v>
          </cell>
        </row>
        <row r="400">
          <cell r="A400" t="str">
            <v>DEC04</v>
          </cell>
          <cell r="B400" t="str">
            <v>CENT</v>
          </cell>
          <cell r="C400" t="str">
            <v>Western Europe</v>
          </cell>
          <cell r="D400" t="str">
            <v>IT</v>
          </cell>
          <cell r="E400" t="str">
            <v>BASE</v>
          </cell>
          <cell r="F400" t="str">
            <v>Bertoli SRL</v>
          </cell>
          <cell r="G400" t="str">
            <v>025102</v>
          </cell>
          <cell r="H400" t="str">
            <v>K50</v>
          </cell>
          <cell r="I400">
            <v>1</v>
          </cell>
          <cell r="J400">
            <v>82968.783638320776</v>
          </cell>
          <cell r="K400">
            <v>65576.398785625002</v>
          </cell>
          <cell r="L400" t="str">
            <v>25297756</v>
          </cell>
          <cell r="M400">
            <v>49321.2</v>
          </cell>
          <cell r="N400">
            <v>26923</v>
          </cell>
          <cell r="O400" t="str">
            <v>8036</v>
          </cell>
          <cell r="P400" t="str">
            <v>8036</v>
          </cell>
          <cell r="Q400">
            <v>38307</v>
          </cell>
          <cell r="R400">
            <v>0</v>
          </cell>
          <cell r="S400" t="str">
            <v>KTA50GS8 Adv       Genset</v>
          </cell>
          <cell r="T400" t="str">
            <v>1011</v>
          </cell>
          <cell r="U400" t="str">
            <v>1701000</v>
          </cell>
          <cell r="V400">
            <v>1</v>
          </cell>
          <cell r="W400" t="str">
            <v>1</v>
          </cell>
          <cell r="X400" t="str">
            <v>650</v>
          </cell>
          <cell r="Y400" t="str">
            <v>Commercial</v>
          </cell>
          <cell r="Z400" t="str">
            <v>Sales - West Europe</v>
          </cell>
          <cell r="AA400" t="str">
            <v>Large</v>
          </cell>
          <cell r="AB400">
            <v>82968.783638320776</v>
          </cell>
          <cell r="AC400" t="str">
            <v xml:space="preserve">  34629</v>
          </cell>
          <cell r="AD400" t="str">
            <v>PO-BER04-001/6</v>
          </cell>
          <cell r="AE400">
            <v>57433.580625000002</v>
          </cell>
          <cell r="AF400">
            <v>849.46</v>
          </cell>
          <cell r="AG400">
            <v>5398.05</v>
          </cell>
          <cell r="AH400">
            <v>574.33580625000002</v>
          </cell>
          <cell r="AI400">
            <v>746.63654812499999</v>
          </cell>
          <cell r="AJ400" t="str">
            <v>USD</v>
          </cell>
          <cell r="AK400">
            <v>574.33580625000002</v>
          </cell>
          <cell r="AL400" t="str">
            <v>DFLFPN34623</v>
          </cell>
          <cell r="AM400" t="str">
            <v>1200DFLF-5--PCC-OPN-SH-QA-G-CG</v>
          </cell>
        </row>
        <row r="401">
          <cell r="A401" t="str">
            <v>DEC04</v>
          </cell>
          <cell r="B401" t="str">
            <v>CENT</v>
          </cell>
          <cell r="C401" t="str">
            <v>Eastern Europe</v>
          </cell>
          <cell r="D401" t="str">
            <v>RU</v>
          </cell>
          <cell r="E401" t="str">
            <v>BASE</v>
          </cell>
          <cell r="F401" t="str">
            <v>Kalushky Putevoy</v>
          </cell>
          <cell r="G401" t="str">
            <v>025100</v>
          </cell>
          <cell r="I401">
            <v>1</v>
          </cell>
          <cell r="J401">
            <v>116254.036598493</v>
          </cell>
          <cell r="K401">
            <v>0</v>
          </cell>
          <cell r="M401">
            <v>0</v>
          </cell>
          <cell r="N401">
            <v>0</v>
          </cell>
          <cell r="O401" t="str">
            <v>AMIS</v>
          </cell>
          <cell r="P401" t="str">
            <v>AMIS</v>
          </cell>
          <cell r="R401">
            <v>0</v>
          </cell>
          <cell r="S401" t="str">
            <v>misc revenue</v>
          </cell>
          <cell r="T401" t="str">
            <v>1012</v>
          </cell>
          <cell r="U401" t="str">
            <v>1701000</v>
          </cell>
          <cell r="V401">
            <v>1</v>
          </cell>
          <cell r="W401" t="str">
            <v>1</v>
          </cell>
          <cell r="X401" t="str">
            <v>650</v>
          </cell>
          <cell r="Y401" t="str">
            <v>Commercial</v>
          </cell>
          <cell r="Z401" t="str">
            <v>Sales - East Europe</v>
          </cell>
          <cell r="AA401" t="str">
            <v>Large</v>
          </cell>
          <cell r="AB401">
            <v>116254.036598493</v>
          </cell>
          <cell r="AC401" t="str">
            <v xml:space="preserve">  43674</v>
          </cell>
          <cell r="AD401" t="str">
            <v>212-KAL</v>
          </cell>
          <cell r="AE401">
            <v>0</v>
          </cell>
          <cell r="AF401">
            <v>0</v>
          </cell>
          <cell r="AG401">
            <v>0</v>
          </cell>
          <cell r="AH401">
            <v>0</v>
          </cell>
          <cell r="AI401">
            <v>0</v>
          </cell>
          <cell r="AJ401" t="str">
            <v>USD</v>
          </cell>
          <cell r="AK401">
            <v>0</v>
          </cell>
          <cell r="AL401" t="str">
            <v>580DFHA *3</v>
          </cell>
          <cell r="AM401" t="str">
            <v>Ex Singapore March2004</v>
          </cell>
        </row>
        <row r="402">
          <cell r="A402" t="str">
            <v>DEC04</v>
          </cell>
          <cell r="B402" t="str">
            <v>CENT</v>
          </cell>
          <cell r="C402" t="str">
            <v>Eastern Europe</v>
          </cell>
          <cell r="D402" t="str">
            <v>RU</v>
          </cell>
          <cell r="E402" t="str">
            <v>BASE</v>
          </cell>
          <cell r="F402" t="str">
            <v>OAO Zvezda</v>
          </cell>
          <cell r="G402" t="str">
            <v>025098</v>
          </cell>
          <cell r="H402" t="str">
            <v>V28</v>
          </cell>
          <cell r="I402">
            <v>1</v>
          </cell>
          <cell r="J402">
            <v>33963.939720129172</v>
          </cell>
          <cell r="K402">
            <v>36433.106971590001</v>
          </cell>
          <cell r="L402" t="str">
            <v>25297471</v>
          </cell>
          <cell r="M402">
            <v>21087.53</v>
          </cell>
          <cell r="N402">
            <v>4955.3599999999997</v>
          </cell>
          <cell r="O402" t="str">
            <v>8002</v>
          </cell>
          <cell r="P402" t="str">
            <v>8002</v>
          </cell>
          <cell r="Q402">
            <v>38294</v>
          </cell>
          <cell r="R402">
            <v>0</v>
          </cell>
          <cell r="S402" t="str">
            <v>VTA28G6 Adv        Genset</v>
          </cell>
          <cell r="T402" t="str">
            <v>1012</v>
          </cell>
          <cell r="U402" t="str">
            <v>1701000</v>
          </cell>
          <cell r="V402">
            <v>1</v>
          </cell>
          <cell r="W402" t="str">
            <v>1</v>
          </cell>
          <cell r="X402" t="str">
            <v>650</v>
          </cell>
          <cell r="Y402" t="str">
            <v>Commercial</v>
          </cell>
          <cell r="Z402" t="str">
            <v>Sales - East Europe</v>
          </cell>
          <cell r="AA402" t="str">
            <v>Large</v>
          </cell>
          <cell r="AB402">
            <v>33963.939720129172</v>
          </cell>
          <cell r="AC402" t="str">
            <v xml:space="preserve">  42902</v>
          </cell>
          <cell r="AD402" t="str">
            <v>309 - zve</v>
          </cell>
          <cell r="AE402">
            <v>29233.59823</v>
          </cell>
          <cell r="AF402">
            <v>808.94</v>
          </cell>
          <cell r="AG402">
            <v>5425.86</v>
          </cell>
          <cell r="AH402">
            <v>292.33598230000001</v>
          </cell>
          <cell r="AI402">
            <v>380.03677699000002</v>
          </cell>
          <cell r="AJ402" t="str">
            <v>USD</v>
          </cell>
          <cell r="AK402">
            <v>292.33598230000001</v>
          </cell>
          <cell r="AL402" t="str">
            <v>DFGD42902</v>
          </cell>
          <cell r="AM402" t="str">
            <v>660DFGD STD OPEN STOCK SET</v>
          </cell>
        </row>
        <row r="403">
          <cell r="A403" t="str">
            <v>DEC04</v>
          </cell>
          <cell r="B403" t="str">
            <v>CENT</v>
          </cell>
          <cell r="C403" t="str">
            <v>Eastern Europe</v>
          </cell>
          <cell r="D403" t="str">
            <v>RU</v>
          </cell>
          <cell r="E403" t="str">
            <v>BASE</v>
          </cell>
          <cell r="F403" t="str">
            <v>OAO Zvezda</v>
          </cell>
          <cell r="G403" t="str">
            <v>025095</v>
          </cell>
          <cell r="H403" t="str">
            <v>K50</v>
          </cell>
          <cell r="I403">
            <v>1</v>
          </cell>
          <cell r="J403">
            <v>61997.847147470398</v>
          </cell>
          <cell r="K403">
            <v>70029.274814730001</v>
          </cell>
          <cell r="L403" t="str">
            <v>33154702</v>
          </cell>
          <cell r="M403">
            <v>45473.29</v>
          </cell>
          <cell r="N403">
            <v>9587.59</v>
          </cell>
          <cell r="O403" t="str">
            <v>8031</v>
          </cell>
          <cell r="P403" t="str">
            <v>8031</v>
          </cell>
          <cell r="Q403">
            <v>37874</v>
          </cell>
          <cell r="R403">
            <v>0</v>
          </cell>
          <cell r="S403" t="str">
            <v>KTA50G3            Genset</v>
          </cell>
          <cell r="T403" t="str">
            <v>1012</v>
          </cell>
          <cell r="U403" t="str">
            <v>1701000</v>
          </cell>
          <cell r="V403">
            <v>1</v>
          </cell>
          <cell r="W403" t="str">
            <v>1</v>
          </cell>
          <cell r="X403" t="str">
            <v>650</v>
          </cell>
          <cell r="Y403" t="str">
            <v>Commercial</v>
          </cell>
          <cell r="Z403" t="str">
            <v>Sales - East Europe</v>
          </cell>
          <cell r="AA403" t="str">
            <v>Large</v>
          </cell>
          <cell r="AB403">
            <v>61997.847147470398</v>
          </cell>
          <cell r="AC403" t="str">
            <v xml:space="preserve">  41774</v>
          </cell>
          <cell r="AD403" t="str">
            <v>280-ZVE</v>
          </cell>
          <cell r="AE403">
            <v>57992.666810000002</v>
          </cell>
          <cell r="AF403">
            <v>1454.6</v>
          </cell>
          <cell r="AG403">
            <v>8668.25</v>
          </cell>
          <cell r="AH403">
            <v>579.92666810000003</v>
          </cell>
          <cell r="AI403">
            <v>753.90466852999998</v>
          </cell>
          <cell r="AJ403" t="str">
            <v>USD</v>
          </cell>
          <cell r="AK403">
            <v>579.92666810000003</v>
          </cell>
          <cell r="AL403" t="str">
            <v>DFLCPN41774</v>
          </cell>
          <cell r="AM403" t="str">
            <v>STOCK SET USING M357670</v>
          </cell>
        </row>
        <row r="404">
          <cell r="A404" t="str">
            <v>DEC04</v>
          </cell>
          <cell r="B404" t="str">
            <v>CENT</v>
          </cell>
          <cell r="C404" t="str">
            <v>Middle East</v>
          </cell>
          <cell r="D404" t="str">
            <v>LB</v>
          </cell>
          <cell r="E404" t="str">
            <v>BASE</v>
          </cell>
          <cell r="F404" t="str">
            <v>Matelec Power Division</v>
          </cell>
          <cell r="G404" t="str">
            <v>025202</v>
          </cell>
          <cell r="H404" t="str">
            <v>DMC</v>
          </cell>
          <cell r="I404">
            <v>1</v>
          </cell>
          <cell r="J404">
            <v>31953.71</v>
          </cell>
          <cell r="K404">
            <v>18943.835780000001</v>
          </cell>
          <cell r="M404">
            <v>0</v>
          </cell>
          <cell r="N404">
            <v>0</v>
          </cell>
          <cell r="O404" t="str">
            <v>5020</v>
          </cell>
          <cell r="P404" t="str">
            <v>5020</v>
          </cell>
          <cell r="R404">
            <v>0</v>
          </cell>
          <cell r="S404" t="str">
            <v>DMC300      Power Systems</v>
          </cell>
          <cell r="T404" t="str">
            <v>1013</v>
          </cell>
          <cell r="U404" t="str">
            <v>1701000</v>
          </cell>
          <cell r="V404">
            <v>1</v>
          </cell>
          <cell r="W404" t="str">
            <v>1</v>
          </cell>
          <cell r="X404" t="str">
            <v>650</v>
          </cell>
          <cell r="Y404" t="str">
            <v>Commercial</v>
          </cell>
          <cell r="Z404" t="str">
            <v>Sales - Middle East</v>
          </cell>
          <cell r="AA404" t="str">
            <v>System</v>
          </cell>
          <cell r="AB404">
            <v>31953.71</v>
          </cell>
          <cell r="AC404" t="str">
            <v xml:space="preserve">  42346</v>
          </cell>
          <cell r="AD404" t="str">
            <v>12227 OP</v>
          </cell>
          <cell r="AE404">
            <v>18338.66</v>
          </cell>
          <cell r="AF404">
            <v>0</v>
          </cell>
          <cell r="AG404">
            <v>0</v>
          </cell>
          <cell r="AH404">
            <v>183.38659999999999</v>
          </cell>
          <cell r="AI404">
            <v>238.40258</v>
          </cell>
          <cell r="AJ404" t="str">
            <v>USD</v>
          </cell>
          <cell r="AK404">
            <v>183.38659999999999</v>
          </cell>
          <cell r="AL404" t="str">
            <v>PN42346300</v>
          </cell>
          <cell r="AM404" t="str">
            <v>DMC300 PCC3100 CONTROL</v>
          </cell>
        </row>
        <row r="405">
          <cell r="A405" t="str">
            <v>DEC04</v>
          </cell>
          <cell r="B405" t="str">
            <v>CENT</v>
          </cell>
          <cell r="C405" t="str">
            <v>Middle East</v>
          </cell>
          <cell r="D405" t="str">
            <v>KW</v>
          </cell>
          <cell r="E405" t="str">
            <v>BASE</v>
          </cell>
          <cell r="F405" t="str">
            <v>General Transportation &amp; Equipment</v>
          </cell>
          <cell r="G405" t="str">
            <v>025070</v>
          </cell>
          <cell r="H405" t="str">
            <v>6C</v>
          </cell>
          <cell r="I405">
            <v>1</v>
          </cell>
          <cell r="J405">
            <v>11169.537136706134</v>
          </cell>
          <cell r="K405">
            <v>10288.514221525</v>
          </cell>
          <cell r="L405" t="str">
            <v>21624079</v>
          </cell>
          <cell r="M405">
            <v>3820.04</v>
          </cell>
          <cell r="N405">
            <v>1279.31</v>
          </cell>
          <cell r="O405" t="str">
            <v>6035</v>
          </cell>
          <cell r="P405" t="str">
            <v>6035</v>
          </cell>
          <cell r="Q405">
            <v>38295</v>
          </cell>
          <cell r="R405">
            <v>0</v>
          </cell>
          <cell r="S405" t="str">
            <v>6CTAA8.3G1         Genset</v>
          </cell>
          <cell r="T405" t="str">
            <v>1013</v>
          </cell>
          <cell r="U405" t="str">
            <v>1701000</v>
          </cell>
          <cell r="V405">
            <v>1</v>
          </cell>
          <cell r="W405" t="str">
            <v>1</v>
          </cell>
          <cell r="X405" t="str">
            <v>650</v>
          </cell>
          <cell r="Y405" t="str">
            <v>Commercial</v>
          </cell>
          <cell r="Z405" t="str">
            <v>Sales - Middle East</v>
          </cell>
          <cell r="AA405" t="str">
            <v>Small</v>
          </cell>
          <cell r="AB405">
            <v>11169.537136706134</v>
          </cell>
          <cell r="AC405" t="str">
            <v xml:space="preserve">  34178</v>
          </cell>
          <cell r="AD405" t="str">
            <v>E1005PSK</v>
          </cell>
          <cell r="AE405">
            <v>9299.1041649999988</v>
          </cell>
          <cell r="AF405">
            <v>222.36866667999999</v>
          </cell>
          <cell r="AG405">
            <v>460.17095239999998</v>
          </cell>
          <cell r="AH405">
            <v>92.99104165</v>
          </cell>
          <cell r="AI405">
            <v>120.88835414499999</v>
          </cell>
          <cell r="AJ405" t="str">
            <v>USD</v>
          </cell>
          <cell r="AK405">
            <v>92.99104165</v>
          </cell>
          <cell r="AL405" t="str">
            <v>C220S5D</v>
          </cell>
          <cell r="AM405" t="str">
            <v>C220 D5 STD ENC STOCK SET</v>
          </cell>
        </row>
        <row r="406">
          <cell r="A406" t="str">
            <v>DEC04</v>
          </cell>
          <cell r="B406" t="str">
            <v>CENT</v>
          </cell>
          <cell r="C406" t="str">
            <v>United Kingdom</v>
          </cell>
          <cell r="D406" t="str">
            <v>UK</v>
          </cell>
          <cell r="E406" t="str">
            <v>BASE</v>
          </cell>
          <cell r="F406" t="str">
            <v>GTI Ltd</v>
          </cell>
          <cell r="G406" t="str">
            <v>025287</v>
          </cell>
          <cell r="H406" t="str">
            <v>4B</v>
          </cell>
          <cell r="I406">
            <v>1</v>
          </cell>
          <cell r="J406">
            <v>4760</v>
          </cell>
          <cell r="K406">
            <v>4826.0991246579997</v>
          </cell>
          <cell r="L406" t="str">
            <v>21594396</v>
          </cell>
          <cell r="M406">
            <v>2309.17</v>
          </cell>
          <cell r="N406">
            <v>578.62</v>
          </cell>
          <cell r="O406" t="str">
            <v>6015</v>
          </cell>
          <cell r="P406" t="str">
            <v>6015</v>
          </cell>
          <cell r="Q406">
            <v>38047</v>
          </cell>
          <cell r="R406">
            <v>0</v>
          </cell>
          <cell r="S406" t="str">
            <v>4BTA3.9G1          Genset</v>
          </cell>
          <cell r="T406" t="str">
            <v>1011</v>
          </cell>
          <cell r="U406" t="str">
            <v>1701000</v>
          </cell>
          <cell r="V406">
            <v>1</v>
          </cell>
          <cell r="W406" t="str">
            <v>1</v>
          </cell>
          <cell r="X406" t="str">
            <v>650</v>
          </cell>
          <cell r="Y406" t="str">
            <v>Commercial</v>
          </cell>
          <cell r="Z406" t="str">
            <v>Sales - West Europe</v>
          </cell>
          <cell r="AA406" t="str">
            <v>Small</v>
          </cell>
          <cell r="AB406">
            <v>4760</v>
          </cell>
          <cell r="AC406" t="str">
            <v xml:space="preserve">  30862</v>
          </cell>
          <cell r="AD406" t="str">
            <v>1143N04</v>
          </cell>
          <cell r="AE406">
            <v>4203.0945060000004</v>
          </cell>
          <cell r="AF406">
            <v>158.58749998000002</v>
          </cell>
          <cell r="AG406">
            <v>325.71499998000002</v>
          </cell>
          <cell r="AH406">
            <v>42.030945060000001</v>
          </cell>
          <cell r="AI406">
            <v>54.640228577999999</v>
          </cell>
          <cell r="AJ406" t="str">
            <v>GBP</v>
          </cell>
          <cell r="AK406">
            <v>42.030945060000001</v>
          </cell>
          <cell r="AL406" t="str">
            <v>C80-O5D</v>
          </cell>
          <cell r="AM406" t="str">
            <v>C80 D5 STD OPEN STOCK SET</v>
          </cell>
        </row>
        <row r="407">
          <cell r="A407" t="str">
            <v>DEC04</v>
          </cell>
          <cell r="B407" t="str">
            <v>CENT</v>
          </cell>
          <cell r="C407" t="str">
            <v>Middle East</v>
          </cell>
          <cell r="D407" t="str">
            <v>KW</v>
          </cell>
          <cell r="E407" t="str">
            <v>BASE</v>
          </cell>
          <cell r="F407" t="str">
            <v>General Transportation &amp; Equipment</v>
          </cell>
          <cell r="G407" t="str">
            <v>025312</v>
          </cell>
          <cell r="H407" t="str">
            <v>6B</v>
          </cell>
          <cell r="I407">
            <v>1</v>
          </cell>
          <cell r="J407">
            <v>8285.2529601722272</v>
          </cell>
          <cell r="K407">
            <v>9101.3425857839993</v>
          </cell>
          <cell r="L407" t="str">
            <v>21616958</v>
          </cell>
          <cell r="M407">
            <v>3848.82</v>
          </cell>
          <cell r="N407">
            <v>1000.69</v>
          </cell>
          <cell r="O407" t="str">
            <v>6028</v>
          </cell>
          <cell r="P407" t="str">
            <v>6028</v>
          </cell>
          <cell r="Q407">
            <v>38243</v>
          </cell>
          <cell r="R407">
            <v>0</v>
          </cell>
          <cell r="S407" t="str">
            <v>6BTA5.9G2-I        Genset</v>
          </cell>
          <cell r="T407" t="str">
            <v>1013</v>
          </cell>
          <cell r="U407" t="str">
            <v>1701000</v>
          </cell>
          <cell r="V407">
            <v>1</v>
          </cell>
          <cell r="W407" t="str">
            <v>1</v>
          </cell>
          <cell r="X407" t="str">
            <v>650</v>
          </cell>
          <cell r="Y407" t="str">
            <v>Commercial</v>
          </cell>
          <cell r="Z407" t="str">
            <v>Sales - Middle East</v>
          </cell>
          <cell r="AA407" t="str">
            <v>Small</v>
          </cell>
          <cell r="AB407">
            <v>8285.2529601722272</v>
          </cell>
          <cell r="AC407" t="str">
            <v xml:space="preserve">  34258</v>
          </cell>
          <cell r="AD407" t="str">
            <v>E1002PSK</v>
          </cell>
          <cell r="AE407">
            <v>7769.8830680000001</v>
          </cell>
          <cell r="AF407">
            <v>388.11374325999998</v>
          </cell>
          <cell r="AG407">
            <v>686.93963327999995</v>
          </cell>
          <cell r="AH407">
            <v>77.69883068</v>
          </cell>
          <cell r="AI407">
            <v>101.008479884</v>
          </cell>
          <cell r="AJ407" t="str">
            <v>USD</v>
          </cell>
          <cell r="AK407">
            <v>77.69883068</v>
          </cell>
          <cell r="AL407" t="str">
            <v>C150S5D</v>
          </cell>
          <cell r="AM407" t="str">
            <v>C150 D5 STD ENC STOCK SET</v>
          </cell>
        </row>
        <row r="408">
          <cell r="A408" t="str">
            <v>DEC04</v>
          </cell>
          <cell r="B408" t="str">
            <v>CENT</v>
          </cell>
          <cell r="C408" t="str">
            <v>Middle East</v>
          </cell>
          <cell r="D408" t="str">
            <v>SA</v>
          </cell>
          <cell r="E408" t="str">
            <v>BASE</v>
          </cell>
          <cell r="F408" t="str">
            <v>GENERAL CONTRACTING COMPANY</v>
          </cell>
          <cell r="G408" t="str">
            <v>025315</v>
          </cell>
          <cell r="H408" t="str">
            <v>QSX15</v>
          </cell>
          <cell r="I408">
            <v>1</v>
          </cell>
          <cell r="J408">
            <v>17179.224973089342</v>
          </cell>
          <cell r="K408">
            <v>27049.287702408001</v>
          </cell>
          <cell r="L408" t="str">
            <v>79072034</v>
          </cell>
          <cell r="M408">
            <v>12748.53</v>
          </cell>
          <cell r="N408">
            <v>3842</v>
          </cell>
          <cell r="O408" t="str">
            <v>7024</v>
          </cell>
          <cell r="P408" t="str">
            <v>7024</v>
          </cell>
          <cell r="Q408">
            <v>38300</v>
          </cell>
          <cell r="R408">
            <v>0</v>
          </cell>
          <cell r="S408" t="str">
            <v>QSX15G9            Genset</v>
          </cell>
          <cell r="T408" t="str">
            <v>1013</v>
          </cell>
          <cell r="U408" t="str">
            <v>1701000</v>
          </cell>
          <cell r="V408">
            <v>1</v>
          </cell>
          <cell r="W408" t="str">
            <v>1</v>
          </cell>
          <cell r="X408" t="str">
            <v>650</v>
          </cell>
          <cell r="Y408" t="str">
            <v>Commercial</v>
          </cell>
          <cell r="Z408" t="str">
            <v>Sales - Middle East</v>
          </cell>
          <cell r="AA408" t="str">
            <v>Medium</v>
          </cell>
          <cell r="AB408">
            <v>17179.224973089342</v>
          </cell>
          <cell r="AC408" t="str">
            <v xml:space="preserve">  37521</v>
          </cell>
          <cell r="AD408" t="str">
            <v>E0909PSJ</v>
          </cell>
          <cell r="AE408">
            <v>23087.858376</v>
          </cell>
          <cell r="AF408">
            <v>609.45000000000005</v>
          </cell>
          <cell r="AG408">
            <v>2590.08</v>
          </cell>
          <cell r="AH408">
            <v>230.87858376</v>
          </cell>
          <cell r="AI408">
            <v>300.14215888799998</v>
          </cell>
          <cell r="AJ408" t="str">
            <v>USD</v>
          </cell>
          <cell r="AK408">
            <v>230.87858376</v>
          </cell>
          <cell r="AL408" t="str">
            <v>DFEJ37521</v>
          </cell>
          <cell r="AM408" t="str">
            <v>450DFEJ STANDARD GENSET FAMILY</v>
          </cell>
        </row>
        <row r="409">
          <cell r="A409" t="str">
            <v>DEC04</v>
          </cell>
          <cell r="B409" t="str">
            <v>CENT</v>
          </cell>
          <cell r="C409" t="str">
            <v>Middle East</v>
          </cell>
          <cell r="D409" t="str">
            <v>KW</v>
          </cell>
          <cell r="E409" t="str">
            <v>BASE</v>
          </cell>
          <cell r="F409" t="str">
            <v>General Transportation &amp; Equipment</v>
          </cell>
          <cell r="G409" t="str">
            <v>025314</v>
          </cell>
          <cell r="H409" t="str">
            <v>K50</v>
          </cell>
          <cell r="I409">
            <v>1</v>
          </cell>
          <cell r="J409">
            <v>76923.035522066741</v>
          </cell>
          <cell r="K409">
            <v>81744.392877509003</v>
          </cell>
          <cell r="L409" t="str">
            <v>25297826</v>
          </cell>
          <cell r="M409">
            <v>45473.29</v>
          </cell>
          <cell r="N409">
            <v>6415</v>
          </cell>
          <cell r="O409" t="str">
            <v>8031</v>
          </cell>
          <cell r="P409" t="str">
            <v>8031</v>
          </cell>
          <cell r="Q409">
            <v>38307</v>
          </cell>
          <cell r="R409">
            <v>0</v>
          </cell>
          <cell r="S409" t="str">
            <v>KTA50G3            Genset</v>
          </cell>
          <cell r="T409" t="str">
            <v>1013</v>
          </cell>
          <cell r="U409" t="str">
            <v>1701000</v>
          </cell>
          <cell r="V409">
            <v>1</v>
          </cell>
          <cell r="W409" t="str">
            <v>1</v>
          </cell>
          <cell r="X409" t="str">
            <v>650</v>
          </cell>
          <cell r="Y409" t="str">
            <v>Commercial</v>
          </cell>
          <cell r="Z409" t="str">
            <v>Sales - Middle East</v>
          </cell>
          <cell r="AA409" t="str">
            <v>Large</v>
          </cell>
          <cell r="AB409">
            <v>76923.035522066741</v>
          </cell>
          <cell r="AC409" t="str">
            <v xml:space="preserve">  43033</v>
          </cell>
          <cell r="AD409" t="str">
            <v>E0995PSK</v>
          </cell>
          <cell r="AE409">
            <v>66979.063773000002</v>
          </cell>
          <cell r="AF409">
            <v>2632.18</v>
          </cell>
          <cell r="AG409">
            <v>9922.84</v>
          </cell>
          <cell r="AH409">
            <v>669.79063772999996</v>
          </cell>
          <cell r="AI409">
            <v>870.72782904899998</v>
          </cell>
          <cell r="AJ409" t="str">
            <v>USD</v>
          </cell>
          <cell r="AK409">
            <v>669.79063772999996</v>
          </cell>
          <cell r="AL409" t="str">
            <v>C1400D5S43033</v>
          </cell>
          <cell r="AM409" t="str">
            <v>C1400D5 STANDARD GENSET FAMILY</v>
          </cell>
        </row>
        <row r="410">
          <cell r="A410" t="str">
            <v>DEC04</v>
          </cell>
          <cell r="B410" t="str">
            <v>CENT</v>
          </cell>
          <cell r="C410" t="str">
            <v>Middle East</v>
          </cell>
          <cell r="D410" t="str">
            <v>KW</v>
          </cell>
          <cell r="E410" t="str">
            <v>BASE</v>
          </cell>
          <cell r="F410" t="str">
            <v>General Transportation &amp; Equipment</v>
          </cell>
          <cell r="G410" t="str">
            <v>025311</v>
          </cell>
          <cell r="H410" t="str">
            <v>6ISB</v>
          </cell>
          <cell r="I410">
            <v>1</v>
          </cell>
          <cell r="J410">
            <v>9721.205597416576</v>
          </cell>
          <cell r="K410">
            <v>8621.8097291039994</v>
          </cell>
          <cell r="L410" t="str">
            <v>21618505</v>
          </cell>
          <cell r="M410">
            <v>3042.93</v>
          </cell>
          <cell r="N410">
            <v>1046.9000000000001</v>
          </cell>
          <cell r="O410" t="str">
            <v>6051</v>
          </cell>
          <cell r="P410" t="str">
            <v>6051</v>
          </cell>
          <cell r="Q410">
            <v>38251</v>
          </cell>
          <cell r="R410">
            <v>0</v>
          </cell>
          <cell r="S410" t="str">
            <v>6-ISBeG1           Genset</v>
          </cell>
          <cell r="T410" t="str">
            <v>1013</v>
          </cell>
          <cell r="U410" t="str">
            <v>1701000</v>
          </cell>
          <cell r="V410">
            <v>1</v>
          </cell>
          <cell r="W410" t="str">
            <v>1</v>
          </cell>
          <cell r="X410" t="str">
            <v>650</v>
          </cell>
          <cell r="Y410" t="str">
            <v>Commercial</v>
          </cell>
          <cell r="Z410" t="str">
            <v>Sales - Middle East</v>
          </cell>
          <cell r="AA410" t="str">
            <v>Small</v>
          </cell>
          <cell r="AB410">
            <v>9721.205597416576</v>
          </cell>
          <cell r="AC410" t="str">
            <v xml:space="preserve">  34027</v>
          </cell>
          <cell r="AD410" t="str">
            <v>E1003PSK</v>
          </cell>
          <cell r="AE410">
            <v>7228.7271079999991</v>
          </cell>
          <cell r="AF410">
            <v>412.99249326000006</v>
          </cell>
          <cell r="AG410">
            <v>741.54213328000003</v>
          </cell>
          <cell r="AH410">
            <v>72.287271079999996</v>
          </cell>
          <cell r="AI410">
            <v>93.973452404</v>
          </cell>
          <cell r="AJ410" t="str">
            <v>USD</v>
          </cell>
          <cell r="AK410">
            <v>72.287271079999996</v>
          </cell>
          <cell r="AL410" t="str">
            <v>C180S5D</v>
          </cell>
          <cell r="AM410" t="str">
            <v>C180 D5 STD ENC STOCK SET</v>
          </cell>
        </row>
        <row r="411">
          <cell r="A411" t="str">
            <v>DEC04</v>
          </cell>
          <cell r="B411" t="str">
            <v>CENT</v>
          </cell>
          <cell r="C411" t="str">
            <v>Middle East</v>
          </cell>
          <cell r="D411" t="str">
            <v>SA</v>
          </cell>
          <cell r="E411" t="str">
            <v>BASE</v>
          </cell>
          <cell r="F411" t="str">
            <v>GENERAL CONTRACTING COMPANY</v>
          </cell>
          <cell r="G411" t="str">
            <v>025315</v>
          </cell>
          <cell r="H411" t="str">
            <v>QSX15</v>
          </cell>
          <cell r="I411">
            <v>1</v>
          </cell>
          <cell r="J411">
            <v>17179.224973089342</v>
          </cell>
          <cell r="K411">
            <v>27049.287702408001</v>
          </cell>
          <cell r="L411" t="str">
            <v>79048959</v>
          </cell>
          <cell r="M411">
            <v>12748.53</v>
          </cell>
          <cell r="N411">
            <v>3842</v>
          </cell>
          <cell r="O411" t="str">
            <v>7024</v>
          </cell>
          <cell r="P411" t="str">
            <v>7024</v>
          </cell>
          <cell r="Q411">
            <v>38171</v>
          </cell>
          <cell r="R411">
            <v>0</v>
          </cell>
          <cell r="S411" t="str">
            <v>QSX15G9            Genset</v>
          </cell>
          <cell r="T411" t="str">
            <v>1013</v>
          </cell>
          <cell r="U411" t="str">
            <v>1701000</v>
          </cell>
          <cell r="V411">
            <v>1</v>
          </cell>
          <cell r="W411" t="str">
            <v>1</v>
          </cell>
          <cell r="X411" t="str">
            <v>650</v>
          </cell>
          <cell r="Y411" t="str">
            <v>Commercial</v>
          </cell>
          <cell r="Z411" t="str">
            <v>Sales - Middle East</v>
          </cell>
          <cell r="AA411" t="str">
            <v>Medium</v>
          </cell>
          <cell r="AB411">
            <v>17179.224973089342</v>
          </cell>
          <cell r="AC411" t="str">
            <v xml:space="preserve">  37521</v>
          </cell>
          <cell r="AD411" t="str">
            <v>E0909PSJ</v>
          </cell>
          <cell r="AE411">
            <v>23087.858376</v>
          </cell>
          <cell r="AF411">
            <v>609.45000000000005</v>
          </cell>
          <cell r="AG411">
            <v>2590.08</v>
          </cell>
          <cell r="AH411">
            <v>230.87858376</v>
          </cell>
          <cell r="AI411">
            <v>300.14215888799998</v>
          </cell>
          <cell r="AJ411" t="str">
            <v>USD</v>
          </cell>
          <cell r="AK411">
            <v>230.87858376</v>
          </cell>
          <cell r="AL411" t="str">
            <v>DFEJ37521</v>
          </cell>
          <cell r="AM411" t="str">
            <v>450DFEJ STANDARD GENSET FAMILY</v>
          </cell>
        </row>
        <row r="412">
          <cell r="A412" t="str">
            <v>DEC04</v>
          </cell>
          <cell r="B412" t="str">
            <v>CENT</v>
          </cell>
          <cell r="C412" t="str">
            <v>Middle East</v>
          </cell>
          <cell r="D412" t="str">
            <v>KW</v>
          </cell>
          <cell r="E412" t="str">
            <v>BASE</v>
          </cell>
          <cell r="F412" t="str">
            <v>General Transportation &amp; Equipment</v>
          </cell>
          <cell r="G412" t="str">
            <v>025294</v>
          </cell>
          <cell r="H412" t="str">
            <v>K50</v>
          </cell>
          <cell r="I412">
            <v>1</v>
          </cell>
          <cell r="J412">
            <v>76923.035522066741</v>
          </cell>
          <cell r="K412">
            <v>81744.392877509003</v>
          </cell>
          <cell r="L412" t="str">
            <v>33158089</v>
          </cell>
          <cell r="M412">
            <v>45473.29</v>
          </cell>
          <cell r="N412">
            <v>6415</v>
          </cell>
          <cell r="O412" t="str">
            <v>8031</v>
          </cell>
          <cell r="P412" t="str">
            <v>8031</v>
          </cell>
          <cell r="Q412">
            <v>38299</v>
          </cell>
          <cell r="R412">
            <v>0</v>
          </cell>
          <cell r="S412" t="str">
            <v>KTA50G3            Genset</v>
          </cell>
          <cell r="T412" t="str">
            <v>1013</v>
          </cell>
          <cell r="U412" t="str">
            <v>1701000</v>
          </cell>
          <cell r="V412">
            <v>1</v>
          </cell>
          <cell r="W412" t="str">
            <v>1</v>
          </cell>
          <cell r="X412" t="str">
            <v>650</v>
          </cell>
          <cell r="Y412" t="str">
            <v>Commercial</v>
          </cell>
          <cell r="Z412" t="str">
            <v>Sales - Middle East</v>
          </cell>
          <cell r="AA412" t="str">
            <v>Large</v>
          </cell>
          <cell r="AB412">
            <v>76923.035522066741</v>
          </cell>
          <cell r="AC412" t="str">
            <v xml:space="preserve">  43033</v>
          </cell>
          <cell r="AD412" t="str">
            <v>E0995PSK</v>
          </cell>
          <cell r="AE412">
            <v>66979.063773000002</v>
          </cell>
          <cell r="AF412">
            <v>2632.18</v>
          </cell>
          <cell r="AG412">
            <v>9922.84</v>
          </cell>
          <cell r="AH412">
            <v>669.79063772999996</v>
          </cell>
          <cell r="AI412">
            <v>870.72782904899998</v>
          </cell>
          <cell r="AJ412" t="str">
            <v>USD</v>
          </cell>
          <cell r="AK412">
            <v>669.79063772999996</v>
          </cell>
          <cell r="AL412" t="str">
            <v>C1400D5S43033</v>
          </cell>
          <cell r="AM412" t="str">
            <v>C1400D5 STANDARD GENSET FAMILY</v>
          </cell>
        </row>
        <row r="413">
          <cell r="A413" t="str">
            <v>DEC04</v>
          </cell>
          <cell r="B413" t="str">
            <v>CENT</v>
          </cell>
          <cell r="C413" t="str">
            <v>Middle East</v>
          </cell>
          <cell r="D413" t="str">
            <v>KW</v>
          </cell>
          <cell r="E413" t="str">
            <v>BASE</v>
          </cell>
          <cell r="F413" t="str">
            <v>General Transportation &amp; Equipment</v>
          </cell>
          <cell r="G413" t="str">
            <v>025297</v>
          </cell>
          <cell r="H413" t="str">
            <v>6B</v>
          </cell>
          <cell r="I413">
            <v>1</v>
          </cell>
          <cell r="J413">
            <v>8285.2529601722272</v>
          </cell>
          <cell r="K413">
            <v>9101.3425857839993</v>
          </cell>
          <cell r="L413" t="str">
            <v>21623136</v>
          </cell>
          <cell r="M413">
            <v>3848.82</v>
          </cell>
          <cell r="N413">
            <v>1000.69</v>
          </cell>
          <cell r="O413" t="str">
            <v>6028</v>
          </cell>
          <cell r="P413" t="str">
            <v>6028</v>
          </cell>
          <cell r="Q413">
            <v>38288</v>
          </cell>
          <cell r="R413">
            <v>0</v>
          </cell>
          <cell r="S413" t="str">
            <v>6BTA5.9G2-I        Genset</v>
          </cell>
          <cell r="T413" t="str">
            <v>1013</v>
          </cell>
          <cell r="U413" t="str">
            <v>1701000</v>
          </cell>
          <cell r="V413">
            <v>1</v>
          </cell>
          <cell r="W413" t="str">
            <v>1</v>
          </cell>
          <cell r="X413" t="str">
            <v>650</v>
          </cell>
          <cell r="Y413" t="str">
            <v>Commercial</v>
          </cell>
          <cell r="Z413" t="str">
            <v>Sales - Middle East</v>
          </cell>
          <cell r="AA413" t="str">
            <v>Small</v>
          </cell>
          <cell r="AB413">
            <v>8285.2529601722272</v>
          </cell>
          <cell r="AC413" t="str">
            <v xml:space="preserve">  34256</v>
          </cell>
          <cell r="AD413" t="str">
            <v>E1002PSK</v>
          </cell>
          <cell r="AE413">
            <v>7769.8830680000001</v>
          </cell>
          <cell r="AF413">
            <v>388.11374325999998</v>
          </cell>
          <cell r="AG413">
            <v>686.93963327999995</v>
          </cell>
          <cell r="AH413">
            <v>77.69883068</v>
          </cell>
          <cell r="AI413">
            <v>101.008479884</v>
          </cell>
          <cell r="AJ413" t="str">
            <v>USD</v>
          </cell>
          <cell r="AK413">
            <v>77.69883068</v>
          </cell>
          <cell r="AL413" t="str">
            <v>C150S5D</v>
          </cell>
          <cell r="AM413" t="str">
            <v>C150 D5 STD ENC STOCK SET</v>
          </cell>
        </row>
        <row r="414">
          <cell r="A414" t="str">
            <v>DEC04</v>
          </cell>
          <cell r="B414" t="str">
            <v>CENT</v>
          </cell>
          <cell r="C414" t="str">
            <v>Middle East</v>
          </cell>
          <cell r="D414" t="str">
            <v>IR</v>
          </cell>
          <cell r="E414" t="str">
            <v>BASE</v>
          </cell>
          <cell r="F414" t="str">
            <v>Yasaman Porcelain Inds Co</v>
          </cell>
          <cell r="G414" t="str">
            <v>025292</v>
          </cell>
          <cell r="H414" t="str">
            <v>MC</v>
          </cell>
          <cell r="I414">
            <v>1</v>
          </cell>
          <cell r="J414">
            <v>14172.228202368136</v>
          </cell>
          <cell r="K414">
            <v>3093.46820239</v>
          </cell>
          <cell r="M414">
            <v>0</v>
          </cell>
          <cell r="N414">
            <v>0</v>
          </cell>
          <cell r="O414" t="str">
            <v>5004</v>
          </cell>
          <cell r="P414" t="str">
            <v>5004</v>
          </cell>
          <cell r="R414">
            <v>0</v>
          </cell>
          <cell r="S414" t="str">
            <v>MC130       Power Systems</v>
          </cell>
          <cell r="T414" t="str">
            <v>1013</v>
          </cell>
          <cell r="U414" t="str">
            <v>1701000</v>
          </cell>
          <cell r="V414">
            <v>1</v>
          </cell>
          <cell r="W414" t="str">
            <v>1</v>
          </cell>
          <cell r="X414" t="str">
            <v>650</v>
          </cell>
          <cell r="Y414" t="str">
            <v>Commercial</v>
          </cell>
          <cell r="Z414" t="str">
            <v>Sales - Middle East</v>
          </cell>
          <cell r="AA414" t="str">
            <v>System</v>
          </cell>
          <cell r="AB414">
            <v>14172.228202368136</v>
          </cell>
          <cell r="AC414" t="str">
            <v xml:space="preserve">  37701</v>
          </cell>
          <cell r="AD414" t="str">
            <v>Yasaman - B</v>
          </cell>
          <cell r="AE414">
            <v>1439.4658300000001</v>
          </cell>
          <cell r="AF414">
            <v>510</v>
          </cell>
          <cell r="AG414">
            <v>1096.5</v>
          </cell>
          <cell r="AH414">
            <v>14.3946583</v>
          </cell>
          <cell r="AI414">
            <v>18.713055789999999</v>
          </cell>
          <cell r="AJ414" t="str">
            <v>USD</v>
          </cell>
          <cell r="AK414">
            <v>14.3946583</v>
          </cell>
          <cell r="AL414" t="str">
            <v>MISCPN37701</v>
          </cell>
          <cell r="AM414" t="str">
            <v>MC130-PLTS IN SWGR 400V 50HZ</v>
          </cell>
        </row>
        <row r="415">
          <cell r="A415" t="str">
            <v>DEC04</v>
          </cell>
          <cell r="B415" t="str">
            <v>CENT</v>
          </cell>
          <cell r="C415" t="str">
            <v>Middle East</v>
          </cell>
          <cell r="D415" t="str">
            <v>IR</v>
          </cell>
          <cell r="E415" t="str">
            <v>BASE</v>
          </cell>
          <cell r="F415" t="str">
            <v>Yasaman Porcelain Inds Co</v>
          </cell>
          <cell r="G415" t="str">
            <v>025291</v>
          </cell>
          <cell r="H415" t="str">
            <v>K50</v>
          </cell>
          <cell r="I415">
            <v>1</v>
          </cell>
          <cell r="J415">
            <v>78946.179999999993</v>
          </cell>
          <cell r="K415">
            <v>73684.218676884993</v>
          </cell>
          <cell r="L415" t="str">
            <v>25296717</v>
          </cell>
          <cell r="M415">
            <v>49321.2</v>
          </cell>
          <cell r="N415">
            <v>9520</v>
          </cell>
          <cell r="O415" t="str">
            <v>8034</v>
          </cell>
          <cell r="P415" t="str">
            <v>8034</v>
          </cell>
          <cell r="Q415">
            <v>38266</v>
          </cell>
          <cell r="R415">
            <v>0</v>
          </cell>
          <cell r="S415" t="str">
            <v>KTA50G8            Genset</v>
          </cell>
          <cell r="T415" t="str">
            <v>1013</v>
          </cell>
          <cell r="U415" t="str">
            <v>1701000</v>
          </cell>
          <cell r="V415">
            <v>1</v>
          </cell>
          <cell r="W415" t="str">
            <v>1</v>
          </cell>
          <cell r="X415" t="str">
            <v>650</v>
          </cell>
          <cell r="Y415" t="str">
            <v>Commercial</v>
          </cell>
          <cell r="Z415" t="str">
            <v>Sales - Middle East</v>
          </cell>
          <cell r="AA415" t="str">
            <v>Large</v>
          </cell>
          <cell r="AB415">
            <v>77676</v>
          </cell>
          <cell r="AC415" t="str">
            <v xml:space="preserve">  34596</v>
          </cell>
          <cell r="AD415" t="str">
            <v>Yasaman - A</v>
          </cell>
          <cell r="AE415">
            <v>66489.388845000009</v>
          </cell>
          <cell r="AF415">
            <v>675.64</v>
          </cell>
          <cell r="AG415">
            <v>4325.04</v>
          </cell>
          <cell r="AH415">
            <v>664.89388844999996</v>
          </cell>
          <cell r="AI415">
            <v>864.36205498499999</v>
          </cell>
          <cell r="AJ415" t="str">
            <v>USD</v>
          </cell>
          <cell r="AK415">
            <v>664.89388844999996</v>
          </cell>
          <cell r="AL415" t="str">
            <v>DFLE34596</v>
          </cell>
          <cell r="AM415" t="str">
            <v>1340DFLE STD OPEN GENSET</v>
          </cell>
        </row>
        <row r="416">
          <cell r="A416" t="str">
            <v>DEC04</v>
          </cell>
          <cell r="B416" t="str">
            <v>CENT</v>
          </cell>
          <cell r="C416" t="str">
            <v>United Kingdom</v>
          </cell>
          <cell r="D416" t="str">
            <v>UK</v>
          </cell>
          <cell r="E416" t="str">
            <v>BASE</v>
          </cell>
          <cell r="F416" t="str">
            <v>GTI Ltd</v>
          </cell>
          <cell r="G416" t="str">
            <v>025289</v>
          </cell>
          <cell r="H416" t="str">
            <v>6C</v>
          </cell>
          <cell r="I416">
            <v>1</v>
          </cell>
          <cell r="J416">
            <v>10029</v>
          </cell>
          <cell r="K416">
            <v>8103.5734718550002</v>
          </cell>
          <cell r="L416" t="str">
            <v>21594280</v>
          </cell>
          <cell r="M416">
            <v>3820.04</v>
          </cell>
          <cell r="N416">
            <v>1279.31</v>
          </cell>
          <cell r="O416" t="str">
            <v>6035</v>
          </cell>
          <cell r="P416" t="str">
            <v>6035</v>
          </cell>
          <cell r="Q416">
            <v>38047</v>
          </cell>
          <cell r="R416">
            <v>0</v>
          </cell>
          <cell r="S416" t="str">
            <v>6CTAA8.3G1         Genset</v>
          </cell>
          <cell r="T416" t="str">
            <v>1011</v>
          </cell>
          <cell r="U416" t="str">
            <v>1701000</v>
          </cell>
          <cell r="V416">
            <v>1</v>
          </cell>
          <cell r="W416" t="str">
            <v>1</v>
          </cell>
          <cell r="X416" t="str">
            <v>650</v>
          </cell>
          <cell r="Y416" t="str">
            <v>Commercial</v>
          </cell>
          <cell r="Z416" t="str">
            <v>Sales - West Europe</v>
          </cell>
          <cell r="AA416" t="str">
            <v>Small</v>
          </cell>
          <cell r="AB416">
            <v>10029</v>
          </cell>
          <cell r="AC416" t="str">
            <v xml:space="preserve">  32257</v>
          </cell>
          <cell r="AD416" t="str">
            <v>1143N04</v>
          </cell>
          <cell r="AE416">
            <v>7289.3841750000001</v>
          </cell>
          <cell r="AF416">
            <v>188.48866667999999</v>
          </cell>
          <cell r="AG416">
            <v>385.15095239999999</v>
          </cell>
          <cell r="AH416">
            <v>72.893841750000007</v>
          </cell>
          <cell r="AI416">
            <v>94.761994275000006</v>
          </cell>
          <cell r="AJ416" t="str">
            <v>GBP</v>
          </cell>
          <cell r="AK416">
            <v>72.893841750000007</v>
          </cell>
          <cell r="AL416" t="str">
            <v>C220O5D</v>
          </cell>
          <cell r="AM416" t="str">
            <v>C220 D5 STD OPEN STOCK SET</v>
          </cell>
        </row>
        <row r="417">
          <cell r="A417" t="str">
            <v>DEC04</v>
          </cell>
          <cell r="B417" t="str">
            <v>CENT</v>
          </cell>
          <cell r="C417" t="str">
            <v>United Kingdom</v>
          </cell>
          <cell r="D417" t="str">
            <v>UK</v>
          </cell>
          <cell r="E417" t="str">
            <v>BASE</v>
          </cell>
          <cell r="F417" t="str">
            <v>GTI Ltd</v>
          </cell>
          <cell r="G417" t="str">
            <v>025288</v>
          </cell>
          <cell r="H417" t="str">
            <v>4B</v>
          </cell>
          <cell r="I417">
            <v>1</v>
          </cell>
          <cell r="J417">
            <v>4760</v>
          </cell>
          <cell r="K417">
            <v>4826.0991246579997</v>
          </cell>
          <cell r="L417" t="str">
            <v>21594805</v>
          </cell>
          <cell r="M417">
            <v>2309.17</v>
          </cell>
          <cell r="N417">
            <v>578.62</v>
          </cell>
          <cell r="O417" t="str">
            <v>6015</v>
          </cell>
          <cell r="P417" t="str">
            <v>6015</v>
          </cell>
          <cell r="Q417">
            <v>38049</v>
          </cell>
          <cell r="R417">
            <v>0</v>
          </cell>
          <cell r="S417" t="str">
            <v>4BTA3.9G1          Genset</v>
          </cell>
          <cell r="T417" t="str">
            <v>1011</v>
          </cell>
          <cell r="U417" t="str">
            <v>1701000</v>
          </cell>
          <cell r="V417">
            <v>1</v>
          </cell>
          <cell r="W417" t="str">
            <v>1</v>
          </cell>
          <cell r="X417" t="str">
            <v>650</v>
          </cell>
          <cell r="Y417" t="str">
            <v>Commercial</v>
          </cell>
          <cell r="Z417" t="str">
            <v>Sales - West Europe</v>
          </cell>
          <cell r="AA417" t="str">
            <v>Small</v>
          </cell>
          <cell r="AB417">
            <v>4760</v>
          </cell>
          <cell r="AC417" t="str">
            <v xml:space="preserve">  30864</v>
          </cell>
          <cell r="AD417" t="str">
            <v>1143N04</v>
          </cell>
          <cell r="AE417">
            <v>4203.0945060000004</v>
          </cell>
          <cell r="AF417">
            <v>158.58749998000002</v>
          </cell>
          <cell r="AG417">
            <v>325.71499998000002</v>
          </cell>
          <cell r="AH417">
            <v>42.030945060000001</v>
          </cell>
          <cell r="AI417">
            <v>54.640228577999999</v>
          </cell>
          <cell r="AJ417" t="str">
            <v>GBP</v>
          </cell>
          <cell r="AK417">
            <v>42.030945060000001</v>
          </cell>
          <cell r="AL417" t="str">
            <v>C80-O5D</v>
          </cell>
          <cell r="AM417" t="str">
            <v>C80 D5 STD OPEN STOCK SET</v>
          </cell>
        </row>
        <row r="418">
          <cell r="A418" t="str">
            <v>DEC04</v>
          </cell>
          <cell r="B418" t="str">
            <v>CENT</v>
          </cell>
          <cell r="C418" t="str">
            <v>Western Europe</v>
          </cell>
          <cell r="D418" t="str">
            <v>FR</v>
          </cell>
          <cell r="E418" t="str">
            <v>BASE</v>
          </cell>
          <cell r="F418" t="str">
            <v>Cummins Diesel SA</v>
          </cell>
          <cell r="G418" t="str">
            <v>025201</v>
          </cell>
          <cell r="H418" t="str">
            <v>K50</v>
          </cell>
          <cell r="I418">
            <v>1</v>
          </cell>
          <cell r="J418">
            <v>72736.065662002147</v>
          </cell>
          <cell r="K418">
            <v>65010.451134376999</v>
          </cell>
          <cell r="L418" t="str">
            <v>33158265</v>
          </cell>
          <cell r="M418">
            <v>45473.29</v>
          </cell>
          <cell r="N418">
            <v>6415</v>
          </cell>
          <cell r="O418" t="str">
            <v>8031</v>
          </cell>
          <cell r="P418" t="str">
            <v>8031</v>
          </cell>
          <cell r="Q418">
            <v>38313</v>
          </cell>
          <cell r="R418">
            <v>0</v>
          </cell>
          <cell r="S418" t="str">
            <v>KTA50G3            Genset</v>
          </cell>
          <cell r="T418" t="str">
            <v>1011</v>
          </cell>
          <cell r="U418" t="str">
            <v>1701000</v>
          </cell>
          <cell r="V418">
            <v>1</v>
          </cell>
          <cell r="W418" t="str">
            <v>1</v>
          </cell>
          <cell r="X418" t="str">
            <v>650</v>
          </cell>
          <cell r="Y418" t="str">
            <v>Commercial</v>
          </cell>
          <cell r="Z418" t="str">
            <v>Sales - West Europe</v>
          </cell>
          <cell r="AA418" t="str">
            <v>Large</v>
          </cell>
          <cell r="AB418">
            <v>72736.065662002147</v>
          </cell>
          <cell r="AC418" t="str">
            <v xml:space="preserve">  43201</v>
          </cell>
          <cell r="AD418" t="str">
            <v>2021088</v>
          </cell>
          <cell r="AE418">
            <v>56176.980769000002</v>
          </cell>
          <cell r="AF418">
            <v>900.34</v>
          </cell>
          <cell r="AG418">
            <v>6079.29</v>
          </cell>
          <cell r="AH418">
            <v>561.76980768999999</v>
          </cell>
          <cell r="AI418">
            <v>730.30074999700003</v>
          </cell>
          <cell r="AJ418" t="str">
            <v>EUR</v>
          </cell>
          <cell r="AK418">
            <v>561.76980768999999</v>
          </cell>
          <cell r="AL418" t="str">
            <v>C1400D5O43201</v>
          </cell>
          <cell r="AM418" t="str">
            <v>C1400D5 STANDARD GENSET FAMILY</v>
          </cell>
        </row>
        <row r="419">
          <cell r="A419" t="str">
            <v>DEC04</v>
          </cell>
          <cell r="B419" t="str">
            <v>CENT</v>
          </cell>
          <cell r="C419" t="str">
            <v>Middle East</v>
          </cell>
          <cell r="D419" t="str">
            <v>KW</v>
          </cell>
          <cell r="E419" t="str">
            <v>BASE</v>
          </cell>
          <cell r="F419" t="str">
            <v>General Transportation &amp; Equipment</v>
          </cell>
          <cell r="G419" t="str">
            <v>025295</v>
          </cell>
          <cell r="H419" t="str">
            <v>6ISB</v>
          </cell>
          <cell r="I419">
            <v>1</v>
          </cell>
          <cell r="J419">
            <v>9721.205597416576</v>
          </cell>
          <cell r="K419">
            <v>8621.8097291039994</v>
          </cell>
          <cell r="L419" t="str">
            <v>21626662</v>
          </cell>
          <cell r="M419">
            <v>3042.93</v>
          </cell>
          <cell r="N419">
            <v>1046.9000000000001</v>
          </cell>
          <cell r="O419" t="str">
            <v>6051</v>
          </cell>
          <cell r="P419" t="str">
            <v>6051</v>
          </cell>
          <cell r="Q419">
            <v>38322</v>
          </cell>
          <cell r="R419">
            <v>0</v>
          </cell>
          <cell r="S419" t="str">
            <v>6-ISBeG1           Genset</v>
          </cell>
          <cell r="T419" t="str">
            <v>1013</v>
          </cell>
          <cell r="U419" t="str">
            <v>1701000</v>
          </cell>
          <cell r="V419">
            <v>1</v>
          </cell>
          <cell r="W419" t="str">
            <v>1</v>
          </cell>
          <cell r="X419" t="str">
            <v>650</v>
          </cell>
          <cell r="Y419" t="str">
            <v>Commercial</v>
          </cell>
          <cell r="Z419" t="str">
            <v>Sales - Middle East</v>
          </cell>
          <cell r="AA419" t="str">
            <v>Small</v>
          </cell>
          <cell r="AB419">
            <v>9721.205597416576</v>
          </cell>
          <cell r="AC419" t="str">
            <v xml:space="preserve">  34039</v>
          </cell>
          <cell r="AD419" t="str">
            <v>E1003PSK</v>
          </cell>
          <cell r="AE419">
            <v>7228.7271079999991</v>
          </cell>
          <cell r="AF419">
            <v>412.99249326000006</v>
          </cell>
          <cell r="AG419">
            <v>741.54213328000003</v>
          </cell>
          <cell r="AH419">
            <v>72.287271079999996</v>
          </cell>
          <cell r="AI419">
            <v>93.973452404</v>
          </cell>
          <cell r="AJ419" t="str">
            <v>USD</v>
          </cell>
          <cell r="AK419">
            <v>72.287271079999996</v>
          </cell>
          <cell r="AL419" t="str">
            <v>C180S5D</v>
          </cell>
          <cell r="AM419" t="str">
            <v>C180 D5 STD ENC STOCK SET</v>
          </cell>
        </row>
        <row r="420">
          <cell r="A420" t="str">
            <v>DEC04</v>
          </cell>
          <cell r="B420" t="str">
            <v>CENT</v>
          </cell>
          <cell r="C420" t="str">
            <v>Middle East</v>
          </cell>
          <cell r="D420" t="str">
            <v>KW</v>
          </cell>
          <cell r="E420" t="str">
            <v>BASE</v>
          </cell>
          <cell r="F420" t="str">
            <v>General Transportation &amp; Equipment</v>
          </cell>
          <cell r="G420" t="str">
            <v>025296</v>
          </cell>
          <cell r="H420" t="str">
            <v>6C</v>
          </cell>
          <cell r="I420">
            <v>1</v>
          </cell>
          <cell r="J420">
            <v>11169.537136706134</v>
          </cell>
          <cell r="K420">
            <v>10288.514221525</v>
          </cell>
          <cell r="L420" t="str">
            <v>21624090</v>
          </cell>
          <cell r="M420">
            <v>3820.04</v>
          </cell>
          <cell r="N420">
            <v>1279.31</v>
          </cell>
          <cell r="O420" t="str">
            <v>6035</v>
          </cell>
          <cell r="P420" t="str">
            <v>6035</v>
          </cell>
          <cell r="Q420">
            <v>38294</v>
          </cell>
          <cell r="R420">
            <v>0</v>
          </cell>
          <cell r="S420" t="str">
            <v>6CTAA8.3G1         Genset</v>
          </cell>
          <cell r="T420" t="str">
            <v>1013</v>
          </cell>
          <cell r="U420" t="str">
            <v>1701000</v>
          </cell>
          <cell r="V420">
            <v>1</v>
          </cell>
          <cell r="W420" t="str">
            <v>1</v>
          </cell>
          <cell r="X420" t="str">
            <v>650</v>
          </cell>
          <cell r="Y420" t="str">
            <v>Commercial</v>
          </cell>
          <cell r="Z420" t="str">
            <v>Sales - Middle East</v>
          </cell>
          <cell r="AA420" t="str">
            <v>Small</v>
          </cell>
          <cell r="AB420">
            <v>11169.537136706134</v>
          </cell>
          <cell r="AC420" t="str">
            <v xml:space="preserve">  34179</v>
          </cell>
          <cell r="AD420" t="str">
            <v>E1005PSK</v>
          </cell>
          <cell r="AE420">
            <v>9299.1041649999988</v>
          </cell>
          <cell r="AF420">
            <v>222.36866667999999</v>
          </cell>
          <cell r="AG420">
            <v>460.17095239999998</v>
          </cell>
          <cell r="AH420">
            <v>92.99104165</v>
          </cell>
          <cell r="AI420">
            <v>120.88835414499999</v>
          </cell>
          <cell r="AJ420" t="str">
            <v>USD</v>
          </cell>
          <cell r="AK420">
            <v>92.99104165</v>
          </cell>
          <cell r="AL420" t="str">
            <v>C220S5D</v>
          </cell>
          <cell r="AM420" t="str">
            <v>C220 D5 STD ENC STOCK SET</v>
          </cell>
        </row>
        <row r="421">
          <cell r="A421" t="str">
            <v>DEC04</v>
          </cell>
          <cell r="B421" t="str">
            <v>CENT</v>
          </cell>
          <cell r="C421" t="str">
            <v>Western Europe</v>
          </cell>
          <cell r="D421" t="str">
            <v>ES</v>
          </cell>
          <cell r="E421" t="str">
            <v>Base</v>
          </cell>
          <cell r="F421" t="str">
            <v>Cummins Ventas y Servicio S.A.</v>
          </cell>
          <cell r="G421" t="str">
            <v>025354</v>
          </cell>
          <cell r="H421" t="str">
            <v>K50</v>
          </cell>
          <cell r="I421">
            <v>1</v>
          </cell>
          <cell r="J421">
            <v>79328.160000000003</v>
          </cell>
          <cell r="K421">
            <v>77857.079268999994</v>
          </cell>
          <cell r="L421" t="str">
            <v>25298262</v>
          </cell>
          <cell r="M421">
            <v>49321.2</v>
          </cell>
          <cell r="N421">
            <v>8242</v>
          </cell>
          <cell r="O421" t="str">
            <v>8034</v>
          </cell>
          <cell r="P421" t="str">
            <v>8034</v>
          </cell>
          <cell r="Q421">
            <v>38314</v>
          </cell>
          <cell r="R421">
            <v>0</v>
          </cell>
          <cell r="S421" t="str">
            <v>KTA50G8            Genset</v>
          </cell>
          <cell r="T421" t="str">
            <v>1011</v>
          </cell>
          <cell r="U421" t="str">
            <v>1701000</v>
          </cell>
          <cell r="V421">
            <v>1</v>
          </cell>
          <cell r="W421" t="str">
            <v>1</v>
          </cell>
          <cell r="X421" t="str">
            <v>650</v>
          </cell>
          <cell r="Y421" t="str">
            <v>Commercial</v>
          </cell>
          <cell r="Z421" t="str">
            <v>Sales - West Europe</v>
          </cell>
          <cell r="AA421" t="str">
            <v>Large</v>
          </cell>
          <cell r="AB421">
            <v>93103.390742734118</v>
          </cell>
          <cell r="AC421" t="str">
            <v xml:space="preserve">  44142</v>
          </cell>
          <cell r="AD421" t="str">
            <v>CPG9044</v>
          </cell>
          <cell r="AE421">
            <v>71458.059269000005</v>
          </cell>
          <cell r="AF421">
            <v>844.84</v>
          </cell>
          <cell r="AG421">
            <v>5554.18</v>
          </cell>
          <cell r="AH421">
            <v>0</v>
          </cell>
          <cell r="AI421">
            <v>0</v>
          </cell>
          <cell r="AJ421" t="str">
            <v>EUR</v>
          </cell>
          <cell r="AK421">
            <v>0</v>
          </cell>
          <cell r="AL421" t="str">
            <v>DFLE34593</v>
          </cell>
          <cell r="AM421" t="str">
            <v>1340DFLE/C1675 50HZ  STD. SET</v>
          </cell>
        </row>
        <row r="422">
          <cell r="A422" t="str">
            <v>DEC04</v>
          </cell>
          <cell r="B422" t="str">
            <v>CENT</v>
          </cell>
          <cell r="C422" t="str">
            <v>Western Europe</v>
          </cell>
          <cell r="D422" t="str">
            <v>ES</v>
          </cell>
          <cell r="E422" t="str">
            <v>Base</v>
          </cell>
          <cell r="F422" t="str">
            <v>Cummins Ventas y Servicio S.A.</v>
          </cell>
          <cell r="G422" t="str">
            <v>003257</v>
          </cell>
          <cell r="H422" t="str">
            <v>K50</v>
          </cell>
          <cell r="I422">
            <v>-1</v>
          </cell>
          <cell r="J422">
            <v>-78219.951560818081</v>
          </cell>
          <cell r="K422">
            <v>-77857.079268999994</v>
          </cell>
          <cell r="L422" t="str">
            <v>25298262</v>
          </cell>
          <cell r="M422">
            <v>-49321.2</v>
          </cell>
          <cell r="N422">
            <v>-8242</v>
          </cell>
          <cell r="O422" t="str">
            <v>8034</v>
          </cell>
          <cell r="P422" t="str">
            <v>8034</v>
          </cell>
          <cell r="Q422">
            <v>38314</v>
          </cell>
          <cell r="R422">
            <v>0</v>
          </cell>
          <cell r="S422" t="str">
            <v>KTA50G8            Genset</v>
          </cell>
          <cell r="T422" t="str">
            <v>1011</v>
          </cell>
          <cell r="U422" t="str">
            <v>1701000</v>
          </cell>
          <cell r="V422">
            <v>1</v>
          </cell>
          <cell r="W422" t="str">
            <v>1</v>
          </cell>
          <cell r="X422" t="str">
            <v>650</v>
          </cell>
          <cell r="Y422" t="str">
            <v>Commercial</v>
          </cell>
          <cell r="Z422" t="str">
            <v>Sales - West Europe</v>
          </cell>
          <cell r="AA422" t="str">
            <v>Large</v>
          </cell>
          <cell r="AB422">
            <v>-91995.19</v>
          </cell>
          <cell r="AC422" t="str">
            <v xml:space="preserve">  23561</v>
          </cell>
          <cell r="AD422" t="str">
            <v>CANCEL INVOICE 25333</v>
          </cell>
          <cell r="AE422">
            <v>-71458.059269000005</v>
          </cell>
          <cell r="AF422">
            <v>-844.84</v>
          </cell>
          <cell r="AG422">
            <v>-5554.18</v>
          </cell>
          <cell r="AH422">
            <v>0</v>
          </cell>
          <cell r="AI422">
            <v>0</v>
          </cell>
          <cell r="AJ422" t="str">
            <v>EUR</v>
          </cell>
          <cell r="AK422">
            <v>0</v>
          </cell>
          <cell r="AL422" t="str">
            <v>DFLE34593</v>
          </cell>
          <cell r="AM422" t="str">
            <v>1340DFLE/C1675 50HZ  STD. SET</v>
          </cell>
        </row>
        <row r="423">
          <cell r="A423" t="str">
            <v>DEC04</v>
          </cell>
          <cell r="B423" t="str">
            <v>CENT</v>
          </cell>
          <cell r="C423" t="str">
            <v>Western Europe</v>
          </cell>
          <cell r="D423" t="str">
            <v>ES</v>
          </cell>
          <cell r="E423" t="str">
            <v>Base</v>
          </cell>
          <cell r="F423" t="str">
            <v>Cummins Ventas y Servicio S.A.</v>
          </cell>
          <cell r="G423" t="str">
            <v>025356</v>
          </cell>
          <cell r="H423" t="str">
            <v>K50</v>
          </cell>
          <cell r="I423">
            <v>1</v>
          </cell>
          <cell r="J423">
            <v>79328.160000000003</v>
          </cell>
          <cell r="K423">
            <v>77857.079268999994</v>
          </cell>
          <cell r="L423" t="str">
            <v>25298309</v>
          </cell>
          <cell r="M423">
            <v>49321.2</v>
          </cell>
          <cell r="N423">
            <v>8242</v>
          </cell>
          <cell r="O423" t="str">
            <v>8034</v>
          </cell>
          <cell r="P423" t="str">
            <v>8034</v>
          </cell>
          <cell r="Q423">
            <v>38314</v>
          </cell>
          <cell r="R423">
            <v>0</v>
          </cell>
          <cell r="S423" t="str">
            <v>KTA50G8            Genset</v>
          </cell>
          <cell r="T423" t="str">
            <v>1011</v>
          </cell>
          <cell r="U423" t="str">
            <v>1701000</v>
          </cell>
          <cell r="V423">
            <v>1</v>
          </cell>
          <cell r="W423" t="str">
            <v>1</v>
          </cell>
          <cell r="X423" t="str">
            <v>650</v>
          </cell>
          <cell r="Y423" t="str">
            <v>Commercial</v>
          </cell>
          <cell r="Z423" t="str">
            <v>Sales - West Europe</v>
          </cell>
          <cell r="AA423" t="str">
            <v>Large</v>
          </cell>
          <cell r="AB423">
            <v>93103.390742734118</v>
          </cell>
          <cell r="AC423" t="str">
            <v xml:space="preserve">  44144</v>
          </cell>
          <cell r="AD423" t="str">
            <v>CPG9035</v>
          </cell>
          <cell r="AE423">
            <v>71458.059269000005</v>
          </cell>
          <cell r="AF423">
            <v>844.84</v>
          </cell>
          <cell r="AG423">
            <v>5554.18</v>
          </cell>
          <cell r="AH423">
            <v>0</v>
          </cell>
          <cell r="AI423">
            <v>0</v>
          </cell>
          <cell r="AJ423" t="str">
            <v>EUR</v>
          </cell>
          <cell r="AK423">
            <v>0</v>
          </cell>
          <cell r="AL423" t="str">
            <v>DFLE34594</v>
          </cell>
          <cell r="AM423" t="str">
            <v>1340DFLE/C1675 STD SET</v>
          </cell>
        </row>
        <row r="424">
          <cell r="A424" t="str">
            <v>DEC04</v>
          </cell>
          <cell r="B424" t="str">
            <v>CENT</v>
          </cell>
          <cell r="C424" t="str">
            <v>Africa</v>
          </cell>
          <cell r="D424" t="str">
            <v>FR</v>
          </cell>
          <cell r="E424" t="str">
            <v>BASE</v>
          </cell>
          <cell r="F424" t="str">
            <v>SCOA Inter</v>
          </cell>
          <cell r="G424" t="str">
            <v>025346</v>
          </cell>
          <cell r="H424" t="str">
            <v>4B</v>
          </cell>
          <cell r="I424">
            <v>1</v>
          </cell>
          <cell r="J424">
            <v>4058.1270182992462</v>
          </cell>
          <cell r="K424">
            <v>4207.7178722830004</v>
          </cell>
          <cell r="L424" t="str">
            <v>21626250</v>
          </cell>
          <cell r="M424">
            <v>1873.45</v>
          </cell>
          <cell r="N424">
            <v>578.62</v>
          </cell>
          <cell r="O424" t="str">
            <v>6017</v>
          </cell>
          <cell r="P424" t="str">
            <v>6017</v>
          </cell>
          <cell r="Q424">
            <v>38316</v>
          </cell>
          <cell r="R424">
            <v>0</v>
          </cell>
          <cell r="S424" t="str">
            <v>4BT3.9G4           Genset</v>
          </cell>
          <cell r="T424" t="str">
            <v>1014</v>
          </cell>
          <cell r="U424" t="str">
            <v>1701000</v>
          </cell>
          <cell r="V424">
            <v>1</v>
          </cell>
          <cell r="W424" t="str">
            <v>1</v>
          </cell>
          <cell r="X424" t="str">
            <v>650</v>
          </cell>
          <cell r="Y424" t="str">
            <v>Commercial</v>
          </cell>
          <cell r="Z424" t="str">
            <v>Sales - Africa</v>
          </cell>
          <cell r="AA424" t="str">
            <v>Small</v>
          </cell>
          <cell r="AB424">
            <v>4058.1270182992462</v>
          </cell>
          <cell r="AC424" t="str">
            <v xml:space="preserve">  42290</v>
          </cell>
          <cell r="AD424" t="str">
            <v>2004/235027</v>
          </cell>
          <cell r="AE424">
            <v>3640.1891310000001</v>
          </cell>
          <cell r="AF424">
            <v>147.10749998</v>
          </cell>
          <cell r="AG424">
            <v>300.29499998</v>
          </cell>
          <cell r="AH424">
            <v>36.401891310000003</v>
          </cell>
          <cell r="AI424">
            <v>47.322458703000002</v>
          </cell>
          <cell r="AJ424" t="str">
            <v>USD</v>
          </cell>
          <cell r="AK424">
            <v>36.401891310000003</v>
          </cell>
          <cell r="AL424" t="str">
            <v>C70D5O42290</v>
          </cell>
          <cell r="AM424" t="str">
            <v>C70D5 STANDARD OPEN GENSET</v>
          </cell>
        </row>
        <row r="425">
          <cell r="A425" t="str">
            <v>DEC04</v>
          </cell>
          <cell r="B425" t="str">
            <v>CENT</v>
          </cell>
          <cell r="C425" t="str">
            <v>Africa</v>
          </cell>
          <cell r="D425" t="str">
            <v>FR</v>
          </cell>
          <cell r="E425" t="str">
            <v>BASE</v>
          </cell>
          <cell r="F425" t="str">
            <v>SCOA Inter</v>
          </cell>
          <cell r="G425" t="str">
            <v>025345</v>
          </cell>
          <cell r="H425" t="str">
            <v>4B</v>
          </cell>
          <cell r="I425">
            <v>1</v>
          </cell>
          <cell r="J425">
            <v>4353.6060279870826</v>
          </cell>
          <cell r="K425">
            <v>4682.1073225480004</v>
          </cell>
          <cell r="L425" t="str">
            <v>21620369</v>
          </cell>
          <cell r="M425">
            <v>2309.17</v>
          </cell>
          <cell r="N425">
            <v>578.62</v>
          </cell>
          <cell r="O425" t="str">
            <v>6015</v>
          </cell>
          <cell r="P425" t="str">
            <v>6015</v>
          </cell>
          <cell r="Q425">
            <v>38261</v>
          </cell>
          <cell r="R425">
            <v>0</v>
          </cell>
          <cell r="S425" t="str">
            <v>4BTA3.9G1          Genset</v>
          </cell>
          <cell r="T425" t="str">
            <v>1014</v>
          </cell>
          <cell r="U425" t="str">
            <v>1701000</v>
          </cell>
          <cell r="V425">
            <v>1</v>
          </cell>
          <cell r="W425" t="str">
            <v>1</v>
          </cell>
          <cell r="X425" t="str">
            <v>650</v>
          </cell>
          <cell r="Y425" t="str">
            <v>Commercial</v>
          </cell>
          <cell r="Z425" t="str">
            <v>Sales - Africa</v>
          </cell>
          <cell r="AA425" t="str">
            <v>Small</v>
          </cell>
          <cell r="AB425">
            <v>4353.6060279870826</v>
          </cell>
          <cell r="AC425" t="str">
            <v xml:space="preserve">  42289</v>
          </cell>
          <cell r="AD425" t="str">
            <v>2004/235027</v>
          </cell>
          <cell r="AE425">
            <v>4099.4238359999999</v>
          </cell>
          <cell r="AF425">
            <v>147.10749998</v>
          </cell>
          <cell r="AG425">
            <v>300.29499998</v>
          </cell>
          <cell r="AH425">
            <v>40.994238359999997</v>
          </cell>
          <cell r="AI425">
            <v>53.292509868000003</v>
          </cell>
          <cell r="AJ425" t="str">
            <v>USD</v>
          </cell>
          <cell r="AK425">
            <v>40.994238359999997</v>
          </cell>
          <cell r="AL425" t="str">
            <v>C80D5O42289</v>
          </cell>
          <cell r="AM425" t="str">
            <v>C80D5 STANDARD OPEN GENSET</v>
          </cell>
        </row>
        <row r="426">
          <cell r="A426" t="str">
            <v>DEC04</v>
          </cell>
          <cell r="B426" t="str">
            <v>CENT</v>
          </cell>
          <cell r="C426" t="str">
            <v>Africa</v>
          </cell>
          <cell r="D426" t="str">
            <v>FR</v>
          </cell>
          <cell r="E426" t="str">
            <v>BASE</v>
          </cell>
          <cell r="F426" t="str">
            <v>SCOA Inter</v>
          </cell>
          <cell r="G426" t="str">
            <v>025345</v>
          </cell>
          <cell r="H426" t="str">
            <v>4B</v>
          </cell>
          <cell r="I426">
            <v>1</v>
          </cell>
          <cell r="J426">
            <v>4353.6060279870826</v>
          </cell>
          <cell r="K426">
            <v>4682.1073225480004</v>
          </cell>
          <cell r="L426" t="str">
            <v>21624175</v>
          </cell>
          <cell r="M426">
            <v>2309.17</v>
          </cell>
          <cell r="N426">
            <v>578.62</v>
          </cell>
          <cell r="O426" t="str">
            <v>6015</v>
          </cell>
          <cell r="P426" t="str">
            <v>6015</v>
          </cell>
          <cell r="Q426">
            <v>38295</v>
          </cell>
          <cell r="R426">
            <v>0</v>
          </cell>
          <cell r="S426" t="str">
            <v>4BTA3.9G1          Genset</v>
          </cell>
          <cell r="T426" t="str">
            <v>1014</v>
          </cell>
          <cell r="U426" t="str">
            <v>1701000</v>
          </cell>
          <cell r="V426">
            <v>1</v>
          </cell>
          <cell r="W426" t="str">
            <v>1</v>
          </cell>
          <cell r="X426" t="str">
            <v>650</v>
          </cell>
          <cell r="Y426" t="str">
            <v>Commercial</v>
          </cell>
          <cell r="Z426" t="str">
            <v>Sales - Africa</v>
          </cell>
          <cell r="AA426" t="str">
            <v>Small</v>
          </cell>
          <cell r="AB426">
            <v>4353.6060279870826</v>
          </cell>
          <cell r="AC426" t="str">
            <v xml:space="preserve">  42289</v>
          </cell>
          <cell r="AD426" t="str">
            <v>2004/235027</v>
          </cell>
          <cell r="AE426">
            <v>4099.4238359999999</v>
          </cell>
          <cell r="AF426">
            <v>147.10749998</v>
          </cell>
          <cell r="AG426">
            <v>300.29499998</v>
          </cell>
          <cell r="AH426">
            <v>40.994238359999997</v>
          </cell>
          <cell r="AI426">
            <v>53.292509868000003</v>
          </cell>
          <cell r="AJ426" t="str">
            <v>USD</v>
          </cell>
          <cell r="AK426">
            <v>40.994238359999997</v>
          </cell>
          <cell r="AL426" t="str">
            <v>C80D5O42289</v>
          </cell>
          <cell r="AM426" t="str">
            <v>C80D5 STANDARD OPEN GENSET</v>
          </cell>
        </row>
        <row r="427">
          <cell r="A427" t="str">
            <v>DEC04</v>
          </cell>
          <cell r="B427" t="str">
            <v>CENT</v>
          </cell>
          <cell r="C427" t="str">
            <v>Africa</v>
          </cell>
          <cell r="D427" t="str">
            <v>FR</v>
          </cell>
          <cell r="E427" t="str">
            <v>BASE</v>
          </cell>
          <cell r="F427" t="str">
            <v>SCOA Inter</v>
          </cell>
          <cell r="G427" t="str">
            <v>025345</v>
          </cell>
          <cell r="H427" t="str">
            <v>4B</v>
          </cell>
          <cell r="I427">
            <v>1</v>
          </cell>
          <cell r="J427">
            <v>4353.6060279870826</v>
          </cell>
          <cell r="K427">
            <v>4682.1073225480004</v>
          </cell>
          <cell r="L427" t="str">
            <v>21619679</v>
          </cell>
          <cell r="M427">
            <v>2309.17</v>
          </cell>
          <cell r="N427">
            <v>578.62</v>
          </cell>
          <cell r="O427" t="str">
            <v>6015</v>
          </cell>
          <cell r="P427" t="str">
            <v>6015</v>
          </cell>
          <cell r="Q427">
            <v>38260</v>
          </cell>
          <cell r="R427">
            <v>0</v>
          </cell>
          <cell r="S427" t="str">
            <v>4BTA3.9G1          Genset</v>
          </cell>
          <cell r="T427" t="str">
            <v>1014</v>
          </cell>
          <cell r="U427" t="str">
            <v>1701000</v>
          </cell>
          <cell r="V427">
            <v>1</v>
          </cell>
          <cell r="W427" t="str">
            <v>1</v>
          </cell>
          <cell r="X427" t="str">
            <v>650</v>
          </cell>
          <cell r="Y427" t="str">
            <v>Commercial</v>
          </cell>
          <cell r="Z427" t="str">
            <v>Sales - Africa</v>
          </cell>
          <cell r="AA427" t="str">
            <v>Small</v>
          </cell>
          <cell r="AB427">
            <v>4353.6060279870826</v>
          </cell>
          <cell r="AC427" t="str">
            <v xml:space="preserve">  42289</v>
          </cell>
          <cell r="AD427" t="str">
            <v>2004/235027</v>
          </cell>
          <cell r="AE427">
            <v>4099.4238359999999</v>
          </cell>
          <cell r="AF427">
            <v>147.10749998</v>
          </cell>
          <cell r="AG427">
            <v>300.29499998</v>
          </cell>
          <cell r="AH427">
            <v>40.994238359999997</v>
          </cell>
          <cell r="AI427">
            <v>53.292509868000003</v>
          </cell>
          <cell r="AJ427" t="str">
            <v>USD</v>
          </cell>
          <cell r="AK427">
            <v>40.994238359999997</v>
          </cell>
          <cell r="AL427" t="str">
            <v>C80D5O42289</v>
          </cell>
          <cell r="AM427" t="str">
            <v>C80D5 STANDARD OPEN GENSET</v>
          </cell>
        </row>
        <row r="428">
          <cell r="A428" t="str">
            <v>DEC04</v>
          </cell>
          <cell r="B428" t="str">
            <v>CENT</v>
          </cell>
          <cell r="C428" t="str">
            <v>Africa</v>
          </cell>
          <cell r="D428" t="str">
            <v>FR</v>
          </cell>
          <cell r="E428" t="str">
            <v>BASE</v>
          </cell>
          <cell r="F428" t="str">
            <v>SCOA Inter</v>
          </cell>
          <cell r="G428" t="str">
            <v>025344</v>
          </cell>
          <cell r="H428" t="str">
            <v>4B</v>
          </cell>
          <cell r="I428">
            <v>1</v>
          </cell>
          <cell r="J428">
            <v>5536.5984930032291</v>
          </cell>
          <cell r="K428">
            <v>5993.6016487870002</v>
          </cell>
          <cell r="L428" t="str">
            <v>21620364</v>
          </cell>
          <cell r="M428">
            <v>2309.17</v>
          </cell>
          <cell r="N428">
            <v>578.62</v>
          </cell>
          <cell r="O428" t="str">
            <v>6015</v>
          </cell>
          <cell r="P428" t="str">
            <v>6015</v>
          </cell>
          <cell r="Q428">
            <v>38261</v>
          </cell>
          <cell r="R428">
            <v>0</v>
          </cell>
          <cell r="S428" t="str">
            <v>4BTA3.9G1          Genset</v>
          </cell>
          <cell r="T428" t="str">
            <v>1014</v>
          </cell>
          <cell r="U428" t="str">
            <v>1701000</v>
          </cell>
          <cell r="V428">
            <v>1</v>
          </cell>
          <cell r="W428" t="str">
            <v>1</v>
          </cell>
          <cell r="X428" t="str">
            <v>650</v>
          </cell>
          <cell r="Y428" t="str">
            <v>Commercial</v>
          </cell>
          <cell r="Z428" t="str">
            <v>Sales - Africa</v>
          </cell>
          <cell r="AA428" t="str">
            <v>Small</v>
          </cell>
          <cell r="AB428">
            <v>5536.5984930032291</v>
          </cell>
          <cell r="AC428" t="str">
            <v xml:space="preserve">  42288</v>
          </cell>
          <cell r="AD428" t="str">
            <v>2004/235027</v>
          </cell>
          <cell r="AE428">
            <v>4946.6386990000001</v>
          </cell>
          <cell r="AF428">
            <v>318.07277110000001</v>
          </cell>
          <cell r="AG428">
            <v>565.65110161999996</v>
          </cell>
          <cell r="AH428">
            <v>49.466386989999997</v>
          </cell>
          <cell r="AI428">
            <v>64.306303087000003</v>
          </cell>
          <cell r="AJ428" t="str">
            <v>USD</v>
          </cell>
          <cell r="AK428">
            <v>49.466386989999997</v>
          </cell>
          <cell r="AL428" t="str">
            <v>C80D5S42288</v>
          </cell>
          <cell r="AM428" t="str">
            <v>C80D5 STANDARD ENCLOSED GENSET</v>
          </cell>
        </row>
        <row r="429">
          <cell r="A429" t="str">
            <v>DEC04</v>
          </cell>
          <cell r="B429" t="str">
            <v>CENT</v>
          </cell>
          <cell r="C429" t="str">
            <v>Africa</v>
          </cell>
          <cell r="D429" t="str">
            <v>FR</v>
          </cell>
          <cell r="E429" t="str">
            <v>BASE</v>
          </cell>
          <cell r="F429" t="str">
            <v>SCOA Inter</v>
          </cell>
          <cell r="G429" t="str">
            <v>025344</v>
          </cell>
          <cell r="H429" t="str">
            <v>4B</v>
          </cell>
          <cell r="I429">
            <v>1</v>
          </cell>
          <cell r="J429">
            <v>5536.5984930032291</v>
          </cell>
          <cell r="K429">
            <v>5993.6016487870002</v>
          </cell>
          <cell r="L429" t="str">
            <v>21619677</v>
          </cell>
          <cell r="M429">
            <v>2309.17</v>
          </cell>
          <cell r="N429">
            <v>578.62</v>
          </cell>
          <cell r="O429" t="str">
            <v>6015</v>
          </cell>
          <cell r="P429" t="str">
            <v>6015</v>
          </cell>
          <cell r="Q429">
            <v>38260</v>
          </cell>
          <cell r="R429">
            <v>0</v>
          </cell>
          <cell r="S429" t="str">
            <v>4BTA3.9G1          Genset</v>
          </cell>
          <cell r="T429" t="str">
            <v>1014</v>
          </cell>
          <cell r="U429" t="str">
            <v>1701000</v>
          </cell>
          <cell r="V429">
            <v>1</v>
          </cell>
          <cell r="W429" t="str">
            <v>1</v>
          </cell>
          <cell r="X429" t="str">
            <v>650</v>
          </cell>
          <cell r="Y429" t="str">
            <v>Commercial</v>
          </cell>
          <cell r="Z429" t="str">
            <v>Sales - Africa</v>
          </cell>
          <cell r="AA429" t="str">
            <v>Small</v>
          </cell>
          <cell r="AB429">
            <v>5536.5984930032291</v>
          </cell>
          <cell r="AC429" t="str">
            <v xml:space="preserve">  42288</v>
          </cell>
          <cell r="AD429" t="str">
            <v>2004/235027</v>
          </cell>
          <cell r="AE429">
            <v>4946.6386990000001</v>
          </cell>
          <cell r="AF429">
            <v>318.07277110000001</v>
          </cell>
          <cell r="AG429">
            <v>565.65110161999996</v>
          </cell>
          <cell r="AH429">
            <v>49.466386989999997</v>
          </cell>
          <cell r="AI429">
            <v>64.306303087000003</v>
          </cell>
          <cell r="AJ429" t="str">
            <v>USD</v>
          </cell>
          <cell r="AK429">
            <v>49.466386989999997</v>
          </cell>
          <cell r="AL429" t="str">
            <v>C80D5S42288</v>
          </cell>
          <cell r="AM429" t="str">
            <v>C80D5 STANDARD ENCLOSED GENSET</v>
          </cell>
        </row>
        <row r="430">
          <cell r="A430" t="str">
            <v>DEC04</v>
          </cell>
          <cell r="B430" t="str">
            <v>CENT</v>
          </cell>
          <cell r="C430" t="str">
            <v>Africa</v>
          </cell>
          <cell r="D430" t="str">
            <v>FR</v>
          </cell>
          <cell r="E430" t="str">
            <v>BASE</v>
          </cell>
          <cell r="F430" t="str">
            <v>SCOA Inter</v>
          </cell>
          <cell r="G430" t="str">
            <v>025343</v>
          </cell>
          <cell r="H430" t="str">
            <v>B3.3</v>
          </cell>
          <cell r="I430">
            <v>1</v>
          </cell>
          <cell r="J430">
            <v>2895.5866523143163</v>
          </cell>
          <cell r="K430">
            <v>2739.2876619306398</v>
          </cell>
          <cell r="L430" t="str">
            <v>68019914</v>
          </cell>
          <cell r="M430">
            <v>943.1</v>
          </cell>
          <cell r="N430">
            <v>433</v>
          </cell>
          <cell r="O430" t="str">
            <v>6001</v>
          </cell>
          <cell r="P430" t="str">
            <v>6001</v>
          </cell>
          <cell r="Q430">
            <v>38184</v>
          </cell>
          <cell r="R430">
            <v>0</v>
          </cell>
          <cell r="S430" t="str">
            <v>B3.3G1             Genset</v>
          </cell>
          <cell r="T430" t="str">
            <v>1014</v>
          </cell>
          <cell r="U430" t="str">
            <v>1701000</v>
          </cell>
          <cell r="V430">
            <v>1</v>
          </cell>
          <cell r="W430" t="str">
            <v>1</v>
          </cell>
          <cell r="X430" t="str">
            <v>650</v>
          </cell>
          <cell r="Y430" t="str">
            <v>Commercial</v>
          </cell>
          <cell r="Z430" t="str">
            <v>Sales - Africa</v>
          </cell>
          <cell r="AA430" t="str">
            <v>Small</v>
          </cell>
          <cell r="AB430">
            <v>2895.5866523143163</v>
          </cell>
          <cell r="AC430" t="str">
            <v xml:space="preserve">  42282</v>
          </cell>
          <cell r="AD430" t="str">
            <v>2004/235027</v>
          </cell>
          <cell r="AE430">
            <v>2299.9880560800002</v>
          </cell>
          <cell r="AF430">
            <v>128.80000000000001</v>
          </cell>
          <cell r="AG430">
            <v>234.6</v>
          </cell>
          <cell r="AH430">
            <v>22.999880560800001</v>
          </cell>
          <cell r="AI430">
            <v>29.899844729040002</v>
          </cell>
          <cell r="AJ430" t="str">
            <v>USD</v>
          </cell>
          <cell r="AK430">
            <v>22.999880560800001</v>
          </cell>
          <cell r="AL430" t="str">
            <v>C33D5O42282</v>
          </cell>
          <cell r="AM430" t="str">
            <v>C33D5 STANDARD OPEN GENSET</v>
          </cell>
        </row>
        <row r="431">
          <cell r="A431" t="str">
            <v>DEC04</v>
          </cell>
          <cell r="B431" t="str">
            <v>CENT</v>
          </cell>
          <cell r="C431" t="str">
            <v>Western Europe</v>
          </cell>
          <cell r="D431" t="str">
            <v>ES</v>
          </cell>
          <cell r="E431" t="str">
            <v>Base</v>
          </cell>
          <cell r="F431" t="str">
            <v>Cummins Ventas y Servicio S.A.</v>
          </cell>
          <cell r="G431" t="str">
            <v>003258</v>
          </cell>
          <cell r="H431" t="str">
            <v>K50</v>
          </cell>
          <cell r="I431">
            <v>-1</v>
          </cell>
          <cell r="J431">
            <v>-78219.951560818081</v>
          </cell>
          <cell r="K431">
            <v>-77857.079268999994</v>
          </cell>
          <cell r="L431" t="str">
            <v>25298309</v>
          </cell>
          <cell r="M431">
            <v>-49321.2</v>
          </cell>
          <cell r="N431">
            <v>-8242</v>
          </cell>
          <cell r="O431" t="str">
            <v>8034</v>
          </cell>
          <cell r="P431" t="str">
            <v>8034</v>
          </cell>
          <cell r="Q431">
            <v>38314</v>
          </cell>
          <cell r="R431">
            <v>0</v>
          </cell>
          <cell r="S431" t="str">
            <v>KTA50G8            Genset</v>
          </cell>
          <cell r="T431" t="str">
            <v>1011</v>
          </cell>
          <cell r="U431" t="str">
            <v>1701000</v>
          </cell>
          <cell r="V431">
            <v>1</v>
          </cell>
          <cell r="W431" t="str">
            <v>1</v>
          </cell>
          <cell r="X431" t="str">
            <v>650</v>
          </cell>
          <cell r="Y431" t="str">
            <v>Commercial</v>
          </cell>
          <cell r="Z431" t="str">
            <v>Sales - West Europe</v>
          </cell>
          <cell r="AA431" t="str">
            <v>Large</v>
          </cell>
          <cell r="AB431">
            <v>-91995.19</v>
          </cell>
          <cell r="AC431" t="str">
            <v xml:space="preserve">  23562</v>
          </cell>
          <cell r="AD431" t="str">
            <v>CANCEL INVOICE 25334</v>
          </cell>
          <cell r="AE431">
            <v>-71458.059269000005</v>
          </cell>
          <cell r="AF431">
            <v>-844.84</v>
          </cell>
          <cell r="AG431">
            <v>-5554.18</v>
          </cell>
          <cell r="AH431">
            <v>0</v>
          </cell>
          <cell r="AI431">
            <v>0</v>
          </cell>
          <cell r="AJ431" t="str">
            <v>EUR</v>
          </cell>
          <cell r="AK431">
            <v>0</v>
          </cell>
          <cell r="AL431" t="str">
            <v>DFLE34594</v>
          </cell>
          <cell r="AM431" t="str">
            <v>1340DFLE/C1675 STD SET</v>
          </cell>
        </row>
        <row r="432">
          <cell r="A432" t="str">
            <v>DEC04</v>
          </cell>
          <cell r="B432" t="str">
            <v>CENT</v>
          </cell>
          <cell r="C432" t="str">
            <v>Middle East</v>
          </cell>
          <cell r="D432" t="str">
            <v>IR</v>
          </cell>
          <cell r="E432" t="str">
            <v>BASE</v>
          </cell>
          <cell r="F432" t="str">
            <v>Yasaman Porcelain Inds Co</v>
          </cell>
          <cell r="G432" t="str">
            <v>025358</v>
          </cell>
          <cell r="I432">
            <v>1</v>
          </cell>
          <cell r="J432">
            <v>0</v>
          </cell>
          <cell r="K432">
            <v>0</v>
          </cell>
          <cell r="M432">
            <v>0</v>
          </cell>
          <cell r="N432">
            <v>0</v>
          </cell>
          <cell r="O432" t="str">
            <v>AMIS</v>
          </cell>
          <cell r="P432" t="str">
            <v>AMIS</v>
          </cell>
          <cell r="R432">
            <v>0</v>
          </cell>
          <cell r="S432" t="str">
            <v>misc revenue</v>
          </cell>
          <cell r="T432" t="str">
            <v>1013</v>
          </cell>
          <cell r="U432" t="str">
            <v>1701000</v>
          </cell>
          <cell r="V432">
            <v>1</v>
          </cell>
          <cell r="W432" t="str">
            <v>1</v>
          </cell>
          <cell r="X432" t="str">
            <v>650</v>
          </cell>
          <cell r="Y432" t="str">
            <v>Commercial</v>
          </cell>
          <cell r="Z432" t="str">
            <v>Sales - Middle East</v>
          </cell>
          <cell r="AA432" t="str">
            <v>Large</v>
          </cell>
          <cell r="AB432">
            <v>1270.182992465016</v>
          </cell>
          <cell r="AC432" t="str">
            <v xml:space="preserve">  44146</v>
          </cell>
          <cell r="AD432" t="str">
            <v>Yasaman - A</v>
          </cell>
          <cell r="AE432">
            <v>0</v>
          </cell>
          <cell r="AF432">
            <v>0</v>
          </cell>
          <cell r="AG432">
            <v>0</v>
          </cell>
          <cell r="AH432">
            <v>0</v>
          </cell>
          <cell r="AI432">
            <v>0</v>
          </cell>
          <cell r="AJ432" t="str">
            <v>USD</v>
          </cell>
          <cell r="AK432">
            <v>0</v>
          </cell>
          <cell r="AL432" t="str">
            <v>CO34596 37701</v>
          </cell>
          <cell r="AM432" t="str">
            <v>LC Difference see inv25358</v>
          </cell>
        </row>
        <row r="433">
          <cell r="A433" t="str">
            <v>DEC04</v>
          </cell>
          <cell r="B433" t="str">
            <v>CENT</v>
          </cell>
          <cell r="C433" t="str">
            <v>Africa</v>
          </cell>
          <cell r="D433" t="str">
            <v>FR</v>
          </cell>
          <cell r="E433" t="str">
            <v>BASE</v>
          </cell>
          <cell r="F433" t="str">
            <v>SCOA Inter</v>
          </cell>
          <cell r="G433" t="str">
            <v>025341</v>
          </cell>
          <cell r="H433" t="str">
            <v>D17</v>
          </cell>
          <cell r="I433">
            <v>1</v>
          </cell>
          <cell r="J433">
            <v>2219.0527448869752</v>
          </cell>
          <cell r="K433">
            <v>2331.0994912606402</v>
          </cell>
          <cell r="L433" t="str">
            <v>S04G0434</v>
          </cell>
          <cell r="M433">
            <v>915.85</v>
          </cell>
          <cell r="N433">
            <v>327</v>
          </cell>
          <cell r="O433" t="str">
            <v>6054</v>
          </cell>
          <cell r="P433" t="str">
            <v>6054</v>
          </cell>
          <cell r="Q433">
            <v>38231</v>
          </cell>
          <cell r="R433">
            <v>0</v>
          </cell>
          <cell r="S433" t="str">
            <v>D1703 (Kubota)     Genset</v>
          </cell>
          <cell r="T433" t="str">
            <v>1014</v>
          </cell>
          <cell r="U433" t="str">
            <v>1701000</v>
          </cell>
          <cell r="V433">
            <v>1</v>
          </cell>
          <cell r="W433" t="str">
            <v>1</v>
          </cell>
          <cell r="X433" t="str">
            <v>650</v>
          </cell>
          <cell r="Y433" t="str">
            <v>Commercial</v>
          </cell>
          <cell r="Z433" t="str">
            <v>Sales - Africa</v>
          </cell>
          <cell r="AA433" t="str">
            <v>Small</v>
          </cell>
          <cell r="AB433">
            <v>2219.0527448869752</v>
          </cell>
          <cell r="AC433" t="str">
            <v xml:space="preserve">  42280</v>
          </cell>
          <cell r="AD433" t="str">
            <v>2004/235027</v>
          </cell>
          <cell r="AE433">
            <v>1957.83106608</v>
          </cell>
          <cell r="AF433">
            <v>106.26</v>
          </cell>
          <cell r="AG433">
            <v>202.4</v>
          </cell>
          <cell r="AH433">
            <v>19.5783106608</v>
          </cell>
          <cell r="AI433">
            <v>25.451803859040002</v>
          </cell>
          <cell r="AJ433" t="str">
            <v>USD</v>
          </cell>
          <cell r="AK433">
            <v>19.5783106608</v>
          </cell>
          <cell r="AL433" t="str">
            <v>C15D5O42280</v>
          </cell>
          <cell r="AM433" t="str">
            <v>C15D5 STANDARD OPEN GENSET</v>
          </cell>
        </row>
        <row r="434">
          <cell r="A434" t="str">
            <v>DEC04</v>
          </cell>
          <cell r="B434" t="str">
            <v>CENT</v>
          </cell>
          <cell r="C434" t="str">
            <v>Africa</v>
          </cell>
          <cell r="D434" t="str">
            <v>FR</v>
          </cell>
          <cell r="E434" t="str">
            <v>BASE</v>
          </cell>
          <cell r="F434" t="str">
            <v>SCOA Inter</v>
          </cell>
          <cell r="G434" t="str">
            <v>025342</v>
          </cell>
          <cell r="H434" t="str">
            <v>B3.3</v>
          </cell>
          <cell r="I434">
            <v>1</v>
          </cell>
          <cell r="J434">
            <v>2671.1517761033369</v>
          </cell>
          <cell r="K434">
            <v>2488.3409719306401</v>
          </cell>
          <cell r="L434" t="str">
            <v>68024577</v>
          </cell>
          <cell r="M434">
            <v>943.1</v>
          </cell>
          <cell r="N434">
            <v>340</v>
          </cell>
          <cell r="O434" t="str">
            <v>6001</v>
          </cell>
          <cell r="P434" t="str">
            <v>6001</v>
          </cell>
          <cell r="Q434">
            <v>38267</v>
          </cell>
          <cell r="R434">
            <v>0</v>
          </cell>
          <cell r="S434" t="str">
            <v>B3.3G1             Genset</v>
          </cell>
          <cell r="T434" t="str">
            <v>1014</v>
          </cell>
          <cell r="U434" t="str">
            <v>1701000</v>
          </cell>
          <cell r="V434">
            <v>1</v>
          </cell>
          <cell r="W434" t="str">
            <v>1</v>
          </cell>
          <cell r="X434" t="str">
            <v>650</v>
          </cell>
          <cell r="Y434" t="str">
            <v>Commercial</v>
          </cell>
          <cell r="Z434" t="str">
            <v>Sales - Africa</v>
          </cell>
          <cell r="AA434" t="str">
            <v>Small</v>
          </cell>
          <cell r="AB434">
            <v>2671.1517761033369</v>
          </cell>
          <cell r="AC434" t="str">
            <v xml:space="preserve">  42281</v>
          </cell>
          <cell r="AD434" t="str">
            <v>2004/235027</v>
          </cell>
          <cell r="AE434">
            <v>2057.0580560799999</v>
          </cell>
          <cell r="AF434">
            <v>128.80000000000001</v>
          </cell>
          <cell r="AG434">
            <v>234.6</v>
          </cell>
          <cell r="AH434">
            <v>20.5705805608</v>
          </cell>
          <cell r="AI434">
            <v>26.74175472904</v>
          </cell>
          <cell r="AJ434" t="str">
            <v>USD</v>
          </cell>
          <cell r="AK434">
            <v>20.5705805608</v>
          </cell>
          <cell r="AL434" t="str">
            <v>C22D5O42281</v>
          </cell>
          <cell r="AM434" t="str">
            <v>C22D5 STANDARD OPEN GENSET</v>
          </cell>
        </row>
        <row r="435">
          <cell r="A435" t="str">
            <v>DEC04</v>
          </cell>
          <cell r="B435" t="str">
            <v>CENT</v>
          </cell>
          <cell r="C435" t="str">
            <v>Africa</v>
          </cell>
          <cell r="D435" t="str">
            <v>FR</v>
          </cell>
          <cell r="E435" t="str">
            <v>BASE</v>
          </cell>
          <cell r="F435" t="str">
            <v>SCOA Inter</v>
          </cell>
          <cell r="G435" t="str">
            <v>025337</v>
          </cell>
          <cell r="H435" t="str">
            <v>D17</v>
          </cell>
          <cell r="I435">
            <v>1</v>
          </cell>
          <cell r="J435">
            <v>2491.3885898815929</v>
          </cell>
          <cell r="K435">
            <v>2941.8973376716399</v>
          </cell>
          <cell r="L435" t="str">
            <v>S04G0522</v>
          </cell>
          <cell r="M435">
            <v>915.85</v>
          </cell>
          <cell r="N435">
            <v>272</v>
          </cell>
          <cell r="O435" t="str">
            <v>6054</v>
          </cell>
          <cell r="P435" t="str">
            <v>6054</v>
          </cell>
          <cell r="Q435">
            <v>38231</v>
          </cell>
          <cell r="R435">
            <v>0</v>
          </cell>
          <cell r="S435" t="str">
            <v>D1703 (Kubota)     Genset</v>
          </cell>
          <cell r="T435" t="str">
            <v>1014</v>
          </cell>
          <cell r="U435" t="str">
            <v>1701000</v>
          </cell>
          <cell r="V435">
            <v>1</v>
          </cell>
          <cell r="W435" t="str">
            <v>1</v>
          </cell>
          <cell r="X435" t="str">
            <v>650</v>
          </cell>
          <cell r="Y435" t="str">
            <v>Commercial</v>
          </cell>
          <cell r="Z435" t="str">
            <v>Sales - Africa</v>
          </cell>
          <cell r="AA435" t="str">
            <v>Small</v>
          </cell>
          <cell r="AB435">
            <v>2491.3885898815929</v>
          </cell>
          <cell r="AC435" t="str">
            <v xml:space="preserve">  36295</v>
          </cell>
          <cell r="AD435" t="str">
            <v>2004/325022</v>
          </cell>
          <cell r="AE435">
            <v>2294.28383308</v>
          </cell>
          <cell r="AF435">
            <v>210.3297039</v>
          </cell>
          <cell r="AG435">
            <v>361.57243419999998</v>
          </cell>
          <cell r="AH435">
            <v>22.942838330800001</v>
          </cell>
          <cell r="AI435">
            <v>29.825689830040002</v>
          </cell>
          <cell r="AJ435" t="str">
            <v>USD</v>
          </cell>
          <cell r="AK435">
            <v>22.942838330800001</v>
          </cell>
          <cell r="AL435" t="str">
            <v>C11D5S36295</v>
          </cell>
          <cell r="AM435" t="str">
            <v>C11D5 STANDARD ENCLOSED GENSET</v>
          </cell>
        </row>
        <row r="436">
          <cell r="A436" t="str">
            <v>DEC04</v>
          </cell>
          <cell r="B436" t="str">
            <v>CENT</v>
          </cell>
          <cell r="C436" t="str">
            <v>Africa</v>
          </cell>
          <cell r="D436" t="str">
            <v>FR</v>
          </cell>
          <cell r="E436" t="str">
            <v>BASE</v>
          </cell>
          <cell r="F436" t="str">
            <v>SCOA Inter</v>
          </cell>
          <cell r="G436" t="str">
            <v>025341</v>
          </cell>
          <cell r="H436" t="str">
            <v>D17</v>
          </cell>
          <cell r="I436">
            <v>1</v>
          </cell>
          <cell r="J436">
            <v>2219.0527448869752</v>
          </cell>
          <cell r="K436">
            <v>2331.0994912606402</v>
          </cell>
          <cell r="L436" t="str">
            <v>S04G0553</v>
          </cell>
          <cell r="M436">
            <v>915.85</v>
          </cell>
          <cell r="N436">
            <v>327</v>
          </cell>
          <cell r="O436" t="str">
            <v>6054</v>
          </cell>
          <cell r="P436" t="str">
            <v>6054</v>
          </cell>
          <cell r="Q436">
            <v>38231</v>
          </cell>
          <cell r="R436">
            <v>0</v>
          </cell>
          <cell r="S436" t="str">
            <v>D1703 (Kubota)     Genset</v>
          </cell>
          <cell r="T436" t="str">
            <v>1014</v>
          </cell>
          <cell r="U436" t="str">
            <v>1701000</v>
          </cell>
          <cell r="V436">
            <v>1</v>
          </cell>
          <cell r="W436" t="str">
            <v>1</v>
          </cell>
          <cell r="X436" t="str">
            <v>650</v>
          </cell>
          <cell r="Y436" t="str">
            <v>Commercial</v>
          </cell>
          <cell r="Z436" t="str">
            <v>Sales - Africa</v>
          </cell>
          <cell r="AA436" t="str">
            <v>Small</v>
          </cell>
          <cell r="AB436">
            <v>2219.0527448869752</v>
          </cell>
          <cell r="AC436" t="str">
            <v xml:space="preserve">  42280</v>
          </cell>
          <cell r="AD436" t="str">
            <v>2004/235027</v>
          </cell>
          <cell r="AE436">
            <v>1957.83106608</v>
          </cell>
          <cell r="AF436">
            <v>106.26</v>
          </cell>
          <cell r="AG436">
            <v>202.4</v>
          </cell>
          <cell r="AH436">
            <v>19.5783106608</v>
          </cell>
          <cell r="AI436">
            <v>25.451803859040002</v>
          </cell>
          <cell r="AJ436" t="str">
            <v>USD</v>
          </cell>
          <cell r="AK436">
            <v>19.5783106608</v>
          </cell>
          <cell r="AL436" t="str">
            <v>C15D5O42280</v>
          </cell>
          <cell r="AM436" t="str">
            <v>C15D5 STANDARD OPEN GENSET</v>
          </cell>
        </row>
        <row r="437">
          <cell r="A437" t="str">
            <v>DEC04</v>
          </cell>
          <cell r="B437" t="str">
            <v>CENT</v>
          </cell>
          <cell r="C437" t="str">
            <v>Africa</v>
          </cell>
          <cell r="D437" t="str">
            <v>FR</v>
          </cell>
          <cell r="E437" t="str">
            <v>BASE</v>
          </cell>
          <cell r="F437" t="str">
            <v>SCOA Inter</v>
          </cell>
          <cell r="G437" t="str">
            <v>025341</v>
          </cell>
          <cell r="H437" t="str">
            <v>D17</v>
          </cell>
          <cell r="I437">
            <v>1</v>
          </cell>
          <cell r="J437">
            <v>2219.0527448869752</v>
          </cell>
          <cell r="K437">
            <v>2331.0994912606402</v>
          </cell>
          <cell r="L437" t="str">
            <v>S04G0458</v>
          </cell>
          <cell r="M437">
            <v>915.85</v>
          </cell>
          <cell r="N437">
            <v>327</v>
          </cell>
          <cell r="O437" t="str">
            <v>6054</v>
          </cell>
          <cell r="P437" t="str">
            <v>6054</v>
          </cell>
          <cell r="Q437">
            <v>38231</v>
          </cell>
          <cell r="R437">
            <v>0</v>
          </cell>
          <cell r="S437" t="str">
            <v>D1703 (Kubota)     Genset</v>
          </cell>
          <cell r="T437" t="str">
            <v>1014</v>
          </cell>
          <cell r="U437" t="str">
            <v>1701000</v>
          </cell>
          <cell r="V437">
            <v>1</v>
          </cell>
          <cell r="W437" t="str">
            <v>1</v>
          </cell>
          <cell r="X437" t="str">
            <v>650</v>
          </cell>
          <cell r="Y437" t="str">
            <v>Commercial</v>
          </cell>
          <cell r="Z437" t="str">
            <v>Sales - Africa</v>
          </cell>
          <cell r="AA437" t="str">
            <v>Small</v>
          </cell>
          <cell r="AB437">
            <v>2219.0527448869752</v>
          </cell>
          <cell r="AC437" t="str">
            <v xml:space="preserve">  42280</v>
          </cell>
          <cell r="AD437" t="str">
            <v>2004/235027</v>
          </cell>
          <cell r="AE437">
            <v>1957.83106608</v>
          </cell>
          <cell r="AF437">
            <v>106.26</v>
          </cell>
          <cell r="AG437">
            <v>202.4</v>
          </cell>
          <cell r="AH437">
            <v>19.5783106608</v>
          </cell>
          <cell r="AI437">
            <v>25.451803859040002</v>
          </cell>
          <cell r="AJ437" t="str">
            <v>USD</v>
          </cell>
          <cell r="AK437">
            <v>19.5783106608</v>
          </cell>
          <cell r="AL437" t="str">
            <v>C15D5O42280</v>
          </cell>
          <cell r="AM437" t="str">
            <v>C15D5 STANDARD OPEN GENSET</v>
          </cell>
        </row>
        <row r="438">
          <cell r="A438" t="str">
            <v>DEC04</v>
          </cell>
          <cell r="B438" t="str">
            <v>CENT</v>
          </cell>
          <cell r="C438" t="str">
            <v>Africa</v>
          </cell>
          <cell r="D438" t="str">
            <v>FR</v>
          </cell>
          <cell r="E438" t="str">
            <v>BASE</v>
          </cell>
          <cell r="F438" t="str">
            <v>SCOA Inter</v>
          </cell>
          <cell r="G438" t="str">
            <v>025340</v>
          </cell>
          <cell r="H438" t="str">
            <v>D17</v>
          </cell>
          <cell r="I438">
            <v>1</v>
          </cell>
          <cell r="J438">
            <v>1933.7997847147469</v>
          </cell>
          <cell r="K438">
            <v>2274.2844912606402</v>
          </cell>
          <cell r="L438" t="str">
            <v>S04G0446</v>
          </cell>
          <cell r="M438">
            <v>915.85</v>
          </cell>
          <cell r="N438">
            <v>272</v>
          </cell>
          <cell r="O438" t="str">
            <v>6054</v>
          </cell>
          <cell r="P438" t="str">
            <v>6054</v>
          </cell>
          <cell r="Q438">
            <v>38231</v>
          </cell>
          <cell r="R438">
            <v>0</v>
          </cell>
          <cell r="S438" t="str">
            <v>D1703 (Kubota)     Genset</v>
          </cell>
          <cell r="T438" t="str">
            <v>1014</v>
          </cell>
          <cell r="U438" t="str">
            <v>1701000</v>
          </cell>
          <cell r="V438">
            <v>1</v>
          </cell>
          <cell r="W438" t="str">
            <v>1</v>
          </cell>
          <cell r="X438" t="str">
            <v>650</v>
          </cell>
          <cell r="Y438" t="str">
            <v>Commercial</v>
          </cell>
          <cell r="Z438" t="str">
            <v>Sales - Africa</v>
          </cell>
          <cell r="AA438" t="str">
            <v>Small</v>
          </cell>
          <cell r="AB438">
            <v>1933.7997847147469</v>
          </cell>
          <cell r="AC438" t="str">
            <v xml:space="preserve">  42279</v>
          </cell>
          <cell r="AD438" t="str">
            <v>2004/235027</v>
          </cell>
          <cell r="AE438">
            <v>1902.83106608</v>
          </cell>
          <cell r="AF438">
            <v>106.26</v>
          </cell>
          <cell r="AG438">
            <v>202.4</v>
          </cell>
          <cell r="AH438">
            <v>19.028310660799999</v>
          </cell>
          <cell r="AI438">
            <v>24.736803859039998</v>
          </cell>
          <cell r="AJ438" t="str">
            <v>USD</v>
          </cell>
          <cell r="AK438">
            <v>19.028310660799999</v>
          </cell>
          <cell r="AL438" t="str">
            <v>C11D5O42279</v>
          </cell>
          <cell r="AM438" t="str">
            <v>C11D5 STANDARD OPEN GENSET</v>
          </cell>
        </row>
        <row r="439">
          <cell r="A439" t="str">
            <v>DEC04</v>
          </cell>
          <cell r="B439" t="str">
            <v>CENT</v>
          </cell>
          <cell r="C439" t="str">
            <v>Africa</v>
          </cell>
          <cell r="D439" t="str">
            <v>FR</v>
          </cell>
          <cell r="E439" t="str">
            <v>BASE</v>
          </cell>
          <cell r="F439" t="str">
            <v>SCOA Inter</v>
          </cell>
          <cell r="G439" t="str">
            <v>025340</v>
          </cell>
          <cell r="H439" t="str">
            <v>D17</v>
          </cell>
          <cell r="I439">
            <v>1</v>
          </cell>
          <cell r="J439">
            <v>1933.7997847147469</v>
          </cell>
          <cell r="K439">
            <v>2274.2844912606402</v>
          </cell>
          <cell r="L439" t="str">
            <v>S04G0559</v>
          </cell>
          <cell r="M439">
            <v>915.85</v>
          </cell>
          <cell r="N439">
            <v>272</v>
          </cell>
          <cell r="O439" t="str">
            <v>6054</v>
          </cell>
          <cell r="P439" t="str">
            <v>6054</v>
          </cell>
          <cell r="Q439">
            <v>38231</v>
          </cell>
          <cell r="R439">
            <v>0</v>
          </cell>
          <cell r="S439" t="str">
            <v>D1703 (Kubota)     Genset</v>
          </cell>
          <cell r="T439" t="str">
            <v>1014</v>
          </cell>
          <cell r="U439" t="str">
            <v>1701000</v>
          </cell>
          <cell r="V439">
            <v>1</v>
          </cell>
          <cell r="W439" t="str">
            <v>1</v>
          </cell>
          <cell r="X439" t="str">
            <v>650</v>
          </cell>
          <cell r="Y439" t="str">
            <v>Commercial</v>
          </cell>
          <cell r="Z439" t="str">
            <v>Sales - Africa</v>
          </cell>
          <cell r="AA439" t="str">
            <v>Small</v>
          </cell>
          <cell r="AB439">
            <v>1933.7997847147469</v>
          </cell>
          <cell r="AC439" t="str">
            <v xml:space="preserve">  42279</v>
          </cell>
          <cell r="AD439" t="str">
            <v>2004/235027</v>
          </cell>
          <cell r="AE439">
            <v>1902.83106608</v>
          </cell>
          <cell r="AF439">
            <v>106.26</v>
          </cell>
          <cell r="AG439">
            <v>202.4</v>
          </cell>
          <cell r="AH439">
            <v>19.028310660799999</v>
          </cell>
          <cell r="AI439">
            <v>24.736803859039998</v>
          </cell>
          <cell r="AJ439" t="str">
            <v>USD</v>
          </cell>
          <cell r="AK439">
            <v>19.028310660799999</v>
          </cell>
          <cell r="AL439" t="str">
            <v>C11D5O42279</v>
          </cell>
          <cell r="AM439" t="str">
            <v>C11D5 STANDARD OPEN GENSET</v>
          </cell>
        </row>
        <row r="440">
          <cell r="A440" t="str">
            <v>DEC04</v>
          </cell>
          <cell r="B440" t="str">
            <v>CENT</v>
          </cell>
          <cell r="C440" t="str">
            <v>Africa</v>
          </cell>
          <cell r="D440" t="str">
            <v>FR</v>
          </cell>
          <cell r="E440" t="str">
            <v>BASE</v>
          </cell>
          <cell r="F440" t="str">
            <v>SCOA Inter</v>
          </cell>
          <cell r="G440" t="str">
            <v>025340</v>
          </cell>
          <cell r="H440" t="str">
            <v>D17</v>
          </cell>
          <cell r="I440">
            <v>1</v>
          </cell>
          <cell r="J440">
            <v>1933.7997847147469</v>
          </cell>
          <cell r="K440">
            <v>2274.2844912606402</v>
          </cell>
          <cell r="L440" t="str">
            <v>S04G0506</v>
          </cell>
          <cell r="M440">
            <v>915.85</v>
          </cell>
          <cell r="N440">
            <v>272</v>
          </cell>
          <cell r="O440" t="str">
            <v>6054</v>
          </cell>
          <cell r="P440" t="str">
            <v>6054</v>
          </cell>
          <cell r="Q440">
            <v>38231</v>
          </cell>
          <cell r="R440">
            <v>0</v>
          </cell>
          <cell r="S440" t="str">
            <v>D1703 (Kubota)     Genset</v>
          </cell>
          <cell r="T440" t="str">
            <v>1014</v>
          </cell>
          <cell r="U440" t="str">
            <v>1701000</v>
          </cell>
          <cell r="V440">
            <v>1</v>
          </cell>
          <cell r="W440" t="str">
            <v>1</v>
          </cell>
          <cell r="X440" t="str">
            <v>650</v>
          </cell>
          <cell r="Y440" t="str">
            <v>Commercial</v>
          </cell>
          <cell r="Z440" t="str">
            <v>Sales - Africa</v>
          </cell>
          <cell r="AA440" t="str">
            <v>Small</v>
          </cell>
          <cell r="AB440">
            <v>1933.7997847147469</v>
          </cell>
          <cell r="AC440" t="str">
            <v xml:space="preserve">  42279</v>
          </cell>
          <cell r="AD440" t="str">
            <v>2004/235027</v>
          </cell>
          <cell r="AE440">
            <v>1902.83106608</v>
          </cell>
          <cell r="AF440">
            <v>106.26</v>
          </cell>
          <cell r="AG440">
            <v>202.4</v>
          </cell>
          <cell r="AH440">
            <v>19.028310660799999</v>
          </cell>
          <cell r="AI440">
            <v>24.736803859039998</v>
          </cell>
          <cell r="AJ440" t="str">
            <v>USD</v>
          </cell>
          <cell r="AK440">
            <v>19.028310660799999</v>
          </cell>
          <cell r="AL440" t="str">
            <v>C11D5O42279</v>
          </cell>
          <cell r="AM440" t="str">
            <v>C11D5 STANDARD OPEN GENSET</v>
          </cell>
        </row>
        <row r="441">
          <cell r="A441" t="str">
            <v>DEC04</v>
          </cell>
          <cell r="B441" t="str">
            <v>CENT</v>
          </cell>
          <cell r="C441" t="str">
            <v>Africa</v>
          </cell>
          <cell r="D441" t="str">
            <v>FR</v>
          </cell>
          <cell r="E441" t="str">
            <v>BASE</v>
          </cell>
          <cell r="F441" t="str">
            <v>SCOA Inter</v>
          </cell>
          <cell r="G441" t="str">
            <v>025340</v>
          </cell>
          <cell r="H441" t="str">
            <v>D17</v>
          </cell>
          <cell r="I441">
            <v>1</v>
          </cell>
          <cell r="J441">
            <v>1933.7997847147469</v>
          </cell>
          <cell r="K441">
            <v>2274.2844912606402</v>
          </cell>
          <cell r="L441" t="str">
            <v>S04G0134</v>
          </cell>
          <cell r="M441">
            <v>915.85</v>
          </cell>
          <cell r="N441">
            <v>272</v>
          </cell>
          <cell r="O441" t="str">
            <v>6054</v>
          </cell>
          <cell r="P441" t="str">
            <v>6054</v>
          </cell>
          <cell r="Q441">
            <v>38231</v>
          </cell>
          <cell r="R441">
            <v>0</v>
          </cell>
          <cell r="S441" t="str">
            <v>D1703 (Kubota)     Genset</v>
          </cell>
          <cell r="T441" t="str">
            <v>1014</v>
          </cell>
          <cell r="U441" t="str">
            <v>1701000</v>
          </cell>
          <cell r="V441">
            <v>1</v>
          </cell>
          <cell r="W441" t="str">
            <v>1</v>
          </cell>
          <cell r="X441" t="str">
            <v>650</v>
          </cell>
          <cell r="Y441" t="str">
            <v>Commercial</v>
          </cell>
          <cell r="Z441" t="str">
            <v>Sales - Africa</v>
          </cell>
          <cell r="AA441" t="str">
            <v>Small</v>
          </cell>
          <cell r="AB441">
            <v>1933.7997847147469</v>
          </cell>
          <cell r="AC441" t="str">
            <v xml:space="preserve">  42279</v>
          </cell>
          <cell r="AD441" t="str">
            <v>2004/235027</v>
          </cell>
          <cell r="AE441">
            <v>1902.83106608</v>
          </cell>
          <cell r="AF441">
            <v>106.26</v>
          </cell>
          <cell r="AG441">
            <v>202.4</v>
          </cell>
          <cell r="AH441">
            <v>19.028310660799999</v>
          </cell>
          <cell r="AI441">
            <v>24.736803859039998</v>
          </cell>
          <cell r="AJ441" t="str">
            <v>USD</v>
          </cell>
          <cell r="AK441">
            <v>19.028310660799999</v>
          </cell>
          <cell r="AL441" t="str">
            <v>C11D5O42279</v>
          </cell>
          <cell r="AM441" t="str">
            <v>C11D5 STANDARD OPEN GENSET</v>
          </cell>
        </row>
        <row r="442">
          <cell r="A442" t="str">
            <v>DEC04</v>
          </cell>
          <cell r="B442" t="str">
            <v>CENT</v>
          </cell>
          <cell r="C442" t="str">
            <v>Africa</v>
          </cell>
          <cell r="D442" t="str">
            <v>FR</v>
          </cell>
          <cell r="E442" t="str">
            <v>BASE</v>
          </cell>
          <cell r="F442" t="str">
            <v>SCOA Inter</v>
          </cell>
          <cell r="G442" t="str">
            <v>025339</v>
          </cell>
          <cell r="H442" t="str">
            <v>B3.3</v>
          </cell>
          <cell r="I442">
            <v>1</v>
          </cell>
          <cell r="J442">
            <v>2671.1517761033369</v>
          </cell>
          <cell r="K442">
            <v>2487.8909719306398</v>
          </cell>
          <cell r="L442" t="str">
            <v>68024874</v>
          </cell>
          <cell r="M442">
            <v>943.1</v>
          </cell>
          <cell r="N442">
            <v>340</v>
          </cell>
          <cell r="O442" t="str">
            <v>6001</v>
          </cell>
          <cell r="P442" t="str">
            <v>6001</v>
          </cell>
          <cell r="Q442">
            <v>38278</v>
          </cell>
          <cell r="R442">
            <v>0</v>
          </cell>
          <cell r="S442" t="str">
            <v>B3.3G1             Genset</v>
          </cell>
          <cell r="T442" t="str">
            <v>1014</v>
          </cell>
          <cell r="U442" t="str">
            <v>1701000</v>
          </cell>
          <cell r="V442">
            <v>1</v>
          </cell>
          <cell r="W442" t="str">
            <v>1</v>
          </cell>
          <cell r="X442" t="str">
            <v>650</v>
          </cell>
          <cell r="Y442" t="str">
            <v>Commercial</v>
          </cell>
          <cell r="Z442" t="str">
            <v>Sales - Africa</v>
          </cell>
          <cell r="AA442" t="str">
            <v>Small</v>
          </cell>
          <cell r="AB442">
            <v>2671.1517761033369</v>
          </cell>
          <cell r="AC442" t="str">
            <v xml:space="preserve">  36546</v>
          </cell>
          <cell r="AD442" t="str">
            <v>2004/235022</v>
          </cell>
          <cell r="AE442">
            <v>2057.0580560799999</v>
          </cell>
          <cell r="AF442">
            <v>128.82</v>
          </cell>
          <cell r="AG442">
            <v>234.13</v>
          </cell>
          <cell r="AH442">
            <v>20.5705805608</v>
          </cell>
          <cell r="AI442">
            <v>26.74175472904</v>
          </cell>
          <cell r="AJ442" t="str">
            <v>USD</v>
          </cell>
          <cell r="AK442">
            <v>20.5705805608</v>
          </cell>
          <cell r="AL442" t="str">
            <v>C22D5O36546</v>
          </cell>
          <cell r="AM442" t="str">
            <v>C22D5 STANDARD OPEN GENSET</v>
          </cell>
        </row>
        <row r="443">
          <cell r="A443" t="str">
            <v>DEC04</v>
          </cell>
          <cell r="B443" t="str">
            <v>CENT</v>
          </cell>
          <cell r="C443" t="str">
            <v>Africa</v>
          </cell>
          <cell r="D443" t="str">
            <v>FR</v>
          </cell>
          <cell r="E443" t="str">
            <v>BASE</v>
          </cell>
          <cell r="F443" t="str">
            <v>SCOA Inter</v>
          </cell>
          <cell r="G443" t="str">
            <v>025338</v>
          </cell>
          <cell r="H443" t="str">
            <v>D17</v>
          </cell>
          <cell r="I443">
            <v>1</v>
          </cell>
          <cell r="J443">
            <v>2776.641550053821</v>
          </cell>
          <cell r="K443">
            <v>2998.7123376716399</v>
          </cell>
          <cell r="L443" t="str">
            <v>S04G0214</v>
          </cell>
          <cell r="M443">
            <v>915.85</v>
          </cell>
          <cell r="N443">
            <v>327</v>
          </cell>
          <cell r="O443" t="str">
            <v>6054</v>
          </cell>
          <cell r="P443" t="str">
            <v>6054</v>
          </cell>
          <cell r="Q443">
            <v>38231</v>
          </cell>
          <cell r="R443">
            <v>0</v>
          </cell>
          <cell r="S443" t="str">
            <v>D1703 (Kubota)     Genset</v>
          </cell>
          <cell r="T443" t="str">
            <v>1014</v>
          </cell>
          <cell r="U443" t="str">
            <v>1701000</v>
          </cell>
          <cell r="V443">
            <v>1</v>
          </cell>
          <cell r="W443" t="str">
            <v>1</v>
          </cell>
          <cell r="X443" t="str">
            <v>650</v>
          </cell>
          <cell r="Y443" t="str">
            <v>Commercial</v>
          </cell>
          <cell r="Z443" t="str">
            <v>Sales - Africa</v>
          </cell>
          <cell r="AA443" t="str">
            <v>Small</v>
          </cell>
          <cell r="AB443">
            <v>2776.641550053821</v>
          </cell>
          <cell r="AC443" t="str">
            <v xml:space="preserve">  36505</v>
          </cell>
          <cell r="AD443" t="str">
            <v>2004/235022</v>
          </cell>
          <cell r="AE443">
            <v>2349.28383308</v>
          </cell>
          <cell r="AF443">
            <v>210.3297039</v>
          </cell>
          <cell r="AG443">
            <v>361.57243419999998</v>
          </cell>
          <cell r="AH443">
            <v>23.492838330800002</v>
          </cell>
          <cell r="AI443">
            <v>30.540689830040002</v>
          </cell>
          <cell r="AJ443" t="str">
            <v>USD</v>
          </cell>
          <cell r="AK443">
            <v>23.492838330800002</v>
          </cell>
          <cell r="AL443" t="str">
            <v>C15D5S36505</v>
          </cell>
          <cell r="AM443" t="str">
            <v>C15D5 STANDARD ENCLOSED GENSET</v>
          </cell>
        </row>
        <row r="444">
          <cell r="A444" t="str">
            <v>DEC04</v>
          </cell>
          <cell r="B444" t="str">
            <v>CENT</v>
          </cell>
          <cell r="C444" t="str">
            <v>Africa</v>
          </cell>
          <cell r="D444" t="str">
            <v>FR</v>
          </cell>
          <cell r="E444" t="str">
            <v>BASE</v>
          </cell>
          <cell r="F444" t="str">
            <v>SCOA Inter</v>
          </cell>
          <cell r="G444" t="str">
            <v>025341</v>
          </cell>
          <cell r="H444" t="str">
            <v>D17</v>
          </cell>
          <cell r="I444">
            <v>1</v>
          </cell>
          <cell r="J444">
            <v>2219.0527448869752</v>
          </cell>
          <cell r="K444">
            <v>2331.0994912606402</v>
          </cell>
          <cell r="L444" t="str">
            <v>S04G0334</v>
          </cell>
          <cell r="M444">
            <v>915.85</v>
          </cell>
          <cell r="N444">
            <v>327</v>
          </cell>
          <cell r="O444" t="str">
            <v>6054</v>
          </cell>
          <cell r="P444" t="str">
            <v>6054</v>
          </cell>
          <cell r="Q444">
            <v>38231</v>
          </cell>
          <cell r="R444">
            <v>0</v>
          </cell>
          <cell r="S444" t="str">
            <v>D1703 (Kubota)     Genset</v>
          </cell>
          <cell r="T444" t="str">
            <v>1014</v>
          </cell>
          <cell r="U444" t="str">
            <v>1701000</v>
          </cell>
          <cell r="V444">
            <v>1</v>
          </cell>
          <cell r="W444" t="str">
            <v>1</v>
          </cell>
          <cell r="X444" t="str">
            <v>650</v>
          </cell>
          <cell r="Y444" t="str">
            <v>Commercial</v>
          </cell>
          <cell r="Z444" t="str">
            <v>Sales - Africa</v>
          </cell>
          <cell r="AA444" t="str">
            <v>Small</v>
          </cell>
          <cell r="AB444">
            <v>2219.0527448869752</v>
          </cell>
          <cell r="AC444" t="str">
            <v xml:space="preserve">  42280</v>
          </cell>
          <cell r="AD444" t="str">
            <v>2004/235027</v>
          </cell>
          <cell r="AE444">
            <v>1957.83106608</v>
          </cell>
          <cell r="AF444">
            <v>106.26</v>
          </cell>
          <cell r="AG444">
            <v>202.4</v>
          </cell>
          <cell r="AH444">
            <v>19.5783106608</v>
          </cell>
          <cell r="AI444">
            <v>25.451803859040002</v>
          </cell>
          <cell r="AJ444" t="str">
            <v>USD</v>
          </cell>
          <cell r="AK444">
            <v>19.5783106608</v>
          </cell>
          <cell r="AL444" t="str">
            <v>C15D5O42280</v>
          </cell>
          <cell r="AM444" t="str">
            <v>C15D5 STANDARD OPEN GENSET</v>
          </cell>
        </row>
        <row r="445">
          <cell r="A445" t="str">
            <v>DEC04</v>
          </cell>
          <cell r="B445" t="str">
            <v>CENT</v>
          </cell>
          <cell r="C445" t="str">
            <v>Africa</v>
          </cell>
          <cell r="D445" t="str">
            <v>FR</v>
          </cell>
          <cell r="E445" t="str">
            <v>BASE</v>
          </cell>
          <cell r="F445" t="str">
            <v>SCOA Inter</v>
          </cell>
          <cell r="G445" t="str">
            <v>025336</v>
          </cell>
          <cell r="H445" t="str">
            <v>D17</v>
          </cell>
          <cell r="I445">
            <v>1</v>
          </cell>
          <cell r="J445">
            <v>1933.7997847147469</v>
          </cell>
          <cell r="K445">
            <v>2273.8344912606399</v>
          </cell>
          <cell r="L445" t="str">
            <v>S04G0567</v>
          </cell>
          <cell r="M445">
            <v>915.85</v>
          </cell>
          <cell r="N445">
            <v>272</v>
          </cell>
          <cell r="O445" t="str">
            <v>6054</v>
          </cell>
          <cell r="P445" t="str">
            <v>6054</v>
          </cell>
          <cell r="Q445">
            <v>38231</v>
          </cell>
          <cell r="R445">
            <v>0</v>
          </cell>
          <cell r="S445" t="str">
            <v>D1703 (Kubota)     Genset</v>
          </cell>
          <cell r="T445" t="str">
            <v>1014</v>
          </cell>
          <cell r="U445" t="str">
            <v>1701000</v>
          </cell>
          <cell r="V445">
            <v>1</v>
          </cell>
          <cell r="W445" t="str">
            <v>1</v>
          </cell>
          <cell r="X445" t="str">
            <v>650</v>
          </cell>
          <cell r="Y445" t="str">
            <v>Commercial</v>
          </cell>
          <cell r="Z445" t="str">
            <v>Sales - Africa</v>
          </cell>
          <cell r="AA445" t="str">
            <v>Small</v>
          </cell>
          <cell r="AB445">
            <v>1933.7997847147469</v>
          </cell>
          <cell r="AC445" t="str">
            <v xml:space="preserve">  36148</v>
          </cell>
          <cell r="AD445" t="str">
            <v>2004/235022</v>
          </cell>
          <cell r="AE445">
            <v>1902.83106608</v>
          </cell>
          <cell r="AF445">
            <v>106.28</v>
          </cell>
          <cell r="AG445">
            <v>201.93</v>
          </cell>
          <cell r="AH445">
            <v>19.028310660799999</v>
          </cell>
          <cell r="AI445">
            <v>24.736803859039998</v>
          </cell>
          <cell r="AJ445" t="str">
            <v>USD</v>
          </cell>
          <cell r="AK445">
            <v>19.028310660799999</v>
          </cell>
          <cell r="AL445" t="str">
            <v>C11D5O36148</v>
          </cell>
          <cell r="AM445" t="str">
            <v>C11D5 STANDARD OPEN GENSET</v>
          </cell>
        </row>
        <row r="446">
          <cell r="A446" t="str">
            <v>DEC04</v>
          </cell>
          <cell r="B446" t="str">
            <v>CENT</v>
          </cell>
          <cell r="C446" t="str">
            <v>Africa</v>
          </cell>
          <cell r="D446" t="str">
            <v>FR</v>
          </cell>
          <cell r="E446" t="str">
            <v>BASE</v>
          </cell>
          <cell r="F446" t="str">
            <v>SCOA Inter</v>
          </cell>
          <cell r="G446" t="str">
            <v>025335</v>
          </cell>
          <cell r="H446" t="str">
            <v>4ISB</v>
          </cell>
          <cell r="I446">
            <v>1</v>
          </cell>
          <cell r="J446">
            <v>6568.3530678148545</v>
          </cell>
          <cell r="K446">
            <v>6950.4427641299999</v>
          </cell>
          <cell r="L446" t="str">
            <v>21618693</v>
          </cell>
          <cell r="M446">
            <v>2469.5300000000002</v>
          </cell>
          <cell r="N446">
            <v>848.97</v>
          </cell>
          <cell r="O446" t="str">
            <v>6041</v>
          </cell>
          <cell r="P446" t="str">
            <v>6041</v>
          </cell>
          <cell r="Q446">
            <v>38260</v>
          </cell>
          <cell r="R446">
            <v>0</v>
          </cell>
          <cell r="S446" t="str">
            <v>4-ISBeG1           Genset</v>
          </cell>
          <cell r="T446" t="str">
            <v>1014</v>
          </cell>
          <cell r="U446" t="str">
            <v>1701000</v>
          </cell>
          <cell r="V446">
            <v>1</v>
          </cell>
          <cell r="W446" t="str">
            <v>1</v>
          </cell>
          <cell r="X446" t="str">
            <v>650</v>
          </cell>
          <cell r="Y446" t="str">
            <v>Commercial</v>
          </cell>
          <cell r="Z446" t="str">
            <v>Sales - Africa</v>
          </cell>
          <cell r="AA446" t="str">
            <v>Small</v>
          </cell>
          <cell r="AB446">
            <v>6568.3530678148545</v>
          </cell>
          <cell r="AC446" t="str">
            <v xml:space="preserve">  35210</v>
          </cell>
          <cell r="AD446" t="str">
            <v>2004/235022</v>
          </cell>
          <cell r="AE446">
            <v>5735.36301</v>
          </cell>
          <cell r="AF446">
            <v>365.00349548000003</v>
          </cell>
          <cell r="AG446">
            <v>660.80927931999997</v>
          </cell>
          <cell r="AH446">
            <v>57.353630099999997</v>
          </cell>
          <cell r="AI446">
            <v>74.559719130000005</v>
          </cell>
          <cell r="AJ446" t="str">
            <v>USD</v>
          </cell>
          <cell r="AK446">
            <v>57.353630099999997</v>
          </cell>
          <cell r="AL446" t="str">
            <v>C110D5S35210</v>
          </cell>
          <cell r="AM446" t="str">
            <v>C110D5 STANDARD ENCLOSED GENSE</v>
          </cell>
        </row>
        <row r="447">
          <cell r="A447" t="str">
            <v>DEC04</v>
          </cell>
          <cell r="B447" t="str">
            <v>CENT</v>
          </cell>
          <cell r="C447" t="str">
            <v>Western Europe</v>
          </cell>
          <cell r="D447" t="str">
            <v>ES</v>
          </cell>
          <cell r="E447" t="str">
            <v>BASE</v>
          </cell>
          <cell r="F447" t="str">
            <v>Cummins Ventas y Servicio S.A.</v>
          </cell>
          <cell r="G447" t="str">
            <v>025334</v>
          </cell>
          <cell r="H447" t="str">
            <v>K50</v>
          </cell>
          <cell r="I447">
            <v>1</v>
          </cell>
          <cell r="J447">
            <v>78219.951560818081</v>
          </cell>
          <cell r="K447">
            <v>80215.195224876996</v>
          </cell>
          <cell r="L447" t="str">
            <v>25298309</v>
          </cell>
          <cell r="M447">
            <v>49321.2</v>
          </cell>
          <cell r="N447">
            <v>8242</v>
          </cell>
          <cell r="O447" t="str">
            <v>8034</v>
          </cell>
          <cell r="P447" t="str">
            <v>8034</v>
          </cell>
          <cell r="Q447">
            <v>38314</v>
          </cell>
          <cell r="R447">
            <v>0</v>
          </cell>
          <cell r="S447" t="str">
            <v>KTA50G8            Genset</v>
          </cell>
          <cell r="T447" t="str">
            <v>1011</v>
          </cell>
          <cell r="U447" t="str">
            <v>1701000</v>
          </cell>
          <cell r="V447">
            <v>1</v>
          </cell>
          <cell r="W447" t="str">
            <v>1</v>
          </cell>
          <cell r="X447" t="str">
            <v>650</v>
          </cell>
          <cell r="Y447" t="str">
            <v>Commercial</v>
          </cell>
          <cell r="Z447" t="str">
            <v>Sales - West Europe</v>
          </cell>
          <cell r="AA447" t="str">
            <v>Large</v>
          </cell>
          <cell r="AB447">
            <v>78219.951560818081</v>
          </cell>
          <cell r="AC447" t="str">
            <v xml:space="preserve">  34594</v>
          </cell>
          <cell r="AD447" t="str">
            <v>CPG9035</v>
          </cell>
          <cell r="AE447">
            <v>71458.059269000005</v>
          </cell>
          <cell r="AF447">
            <v>844.84</v>
          </cell>
          <cell r="AG447">
            <v>5554.18</v>
          </cell>
          <cell r="AH447">
            <v>714.58059269</v>
          </cell>
          <cell r="AI447">
            <v>928.95477049700003</v>
          </cell>
          <cell r="AJ447" t="str">
            <v>EUR</v>
          </cell>
          <cell r="AK447">
            <v>714.58059269</v>
          </cell>
          <cell r="AL447" t="str">
            <v>DFLE34594</v>
          </cell>
          <cell r="AM447" t="str">
            <v>1340DFLE/C1675 STD SET</v>
          </cell>
        </row>
        <row r="448">
          <cell r="A448" t="str">
            <v>DEC04</v>
          </cell>
          <cell r="B448" t="str">
            <v>CENT</v>
          </cell>
          <cell r="C448" t="str">
            <v>Western Europe</v>
          </cell>
          <cell r="D448" t="str">
            <v>ES</v>
          </cell>
          <cell r="E448" t="str">
            <v>BASE</v>
          </cell>
          <cell r="F448" t="str">
            <v>Cummins Ventas y Servicio S.A.</v>
          </cell>
          <cell r="G448" t="str">
            <v>025333</v>
          </cell>
          <cell r="H448" t="str">
            <v>K50</v>
          </cell>
          <cell r="I448">
            <v>1</v>
          </cell>
          <cell r="J448">
            <v>78219.951560818081</v>
          </cell>
          <cell r="K448">
            <v>80215.195224876996</v>
          </cell>
          <cell r="L448" t="str">
            <v>25298262</v>
          </cell>
          <cell r="M448">
            <v>49321.2</v>
          </cell>
          <cell r="N448">
            <v>8242</v>
          </cell>
          <cell r="O448" t="str">
            <v>8034</v>
          </cell>
          <cell r="P448" t="str">
            <v>8034</v>
          </cell>
          <cell r="Q448">
            <v>38314</v>
          </cell>
          <cell r="R448">
            <v>0</v>
          </cell>
          <cell r="S448" t="str">
            <v>KTA50G8            Genset</v>
          </cell>
          <cell r="T448" t="str">
            <v>1011</v>
          </cell>
          <cell r="U448" t="str">
            <v>1701000</v>
          </cell>
          <cell r="V448">
            <v>1</v>
          </cell>
          <cell r="W448" t="str">
            <v>1</v>
          </cell>
          <cell r="X448" t="str">
            <v>650</v>
          </cell>
          <cell r="Y448" t="str">
            <v>Commercial</v>
          </cell>
          <cell r="Z448" t="str">
            <v>Sales - West Europe</v>
          </cell>
          <cell r="AA448" t="str">
            <v>Large</v>
          </cell>
          <cell r="AB448">
            <v>78219.951560818081</v>
          </cell>
          <cell r="AC448" t="str">
            <v xml:space="preserve">  34593</v>
          </cell>
          <cell r="AD448" t="str">
            <v>CPG9044</v>
          </cell>
          <cell r="AE448">
            <v>71458.059269000005</v>
          </cell>
          <cell r="AF448">
            <v>844.84</v>
          </cell>
          <cell r="AG448">
            <v>5554.18</v>
          </cell>
          <cell r="AH448">
            <v>714.58059269</v>
          </cell>
          <cell r="AI448">
            <v>928.95477049700003</v>
          </cell>
          <cell r="AJ448" t="str">
            <v>EUR</v>
          </cell>
          <cell r="AK448">
            <v>714.58059269</v>
          </cell>
          <cell r="AL448" t="str">
            <v>DFLE34593</v>
          </cell>
          <cell r="AM448" t="str">
            <v>1340DFLE/C1675 50HZ  STD. SET</v>
          </cell>
        </row>
        <row r="449">
          <cell r="A449" t="str">
            <v>DEC04</v>
          </cell>
          <cell r="B449" t="str">
            <v>CENT</v>
          </cell>
          <cell r="C449" t="str">
            <v>Western Europe</v>
          </cell>
          <cell r="D449" t="str">
            <v>NL</v>
          </cell>
          <cell r="E449" t="str">
            <v>BASE</v>
          </cell>
          <cell r="F449" t="str">
            <v>Cummins Diesel S&amp;S BV</v>
          </cell>
          <cell r="G449" t="str">
            <v>025332</v>
          </cell>
          <cell r="H449" t="str">
            <v>K50</v>
          </cell>
          <cell r="I449">
            <v>1</v>
          </cell>
          <cell r="J449">
            <v>73221.864908503761</v>
          </cell>
          <cell r="K449">
            <v>65039.456625466999</v>
          </cell>
          <cell r="L449" t="str">
            <v>25298106</v>
          </cell>
          <cell r="M449">
            <v>45473.29</v>
          </cell>
          <cell r="N449">
            <v>6415</v>
          </cell>
          <cell r="O449" t="str">
            <v>8031</v>
          </cell>
          <cell r="P449" t="str">
            <v>8031</v>
          </cell>
          <cell r="Q449">
            <v>38314</v>
          </cell>
          <cell r="R449">
            <v>0</v>
          </cell>
          <cell r="S449" t="str">
            <v>KTA50G3            Genset</v>
          </cell>
          <cell r="T449" t="str">
            <v>1011</v>
          </cell>
          <cell r="U449" t="str">
            <v>1701000</v>
          </cell>
          <cell r="V449">
            <v>1</v>
          </cell>
          <cell r="W449" t="str">
            <v>1</v>
          </cell>
          <cell r="X449" t="str">
            <v>650</v>
          </cell>
          <cell r="Y449" t="str">
            <v>Commercial</v>
          </cell>
          <cell r="Z449" t="str">
            <v>Sales - West Europe</v>
          </cell>
          <cell r="AA449" t="str">
            <v>Large</v>
          </cell>
          <cell r="AB449">
            <v>73221.864908503761</v>
          </cell>
          <cell r="AC449" t="str">
            <v xml:space="preserve">  42530</v>
          </cell>
          <cell r="AD449" t="str">
            <v>PO4803600</v>
          </cell>
          <cell r="AE449">
            <v>56168.670499</v>
          </cell>
          <cell r="AF449">
            <v>904.54</v>
          </cell>
          <cell r="AG449">
            <v>6112.68</v>
          </cell>
          <cell r="AH449">
            <v>561.68670498999995</v>
          </cell>
          <cell r="AI449">
            <v>730.19271648699998</v>
          </cell>
          <cell r="AJ449" t="str">
            <v>EUR</v>
          </cell>
          <cell r="AK449">
            <v>561.68670498999995</v>
          </cell>
          <cell r="AL449" t="str">
            <v>C1400D5O42530A</v>
          </cell>
          <cell r="AM449" t="str">
            <v>C1400 D5 STD OPEN GENSET</v>
          </cell>
        </row>
        <row r="450">
          <cell r="A450" t="str">
            <v>DEC04</v>
          </cell>
          <cell r="B450" t="str">
            <v>CENT</v>
          </cell>
          <cell r="C450" t="str">
            <v>United Kingdom</v>
          </cell>
          <cell r="D450" t="str">
            <v>UK</v>
          </cell>
          <cell r="E450" t="str">
            <v>BASE</v>
          </cell>
          <cell r="F450" t="str">
            <v>GTI Ltd</v>
          </cell>
          <cell r="G450" t="str">
            <v>025286</v>
          </cell>
          <cell r="H450" t="str">
            <v>4B</v>
          </cell>
          <cell r="I450">
            <v>1</v>
          </cell>
          <cell r="J450">
            <v>4760</v>
          </cell>
          <cell r="K450">
            <v>4826.0991246579997</v>
          </cell>
          <cell r="L450" t="str">
            <v>21594608</v>
          </cell>
          <cell r="M450">
            <v>2309.17</v>
          </cell>
          <cell r="N450">
            <v>578.62</v>
          </cell>
          <cell r="O450" t="str">
            <v>6015</v>
          </cell>
          <cell r="P450" t="str">
            <v>6015</v>
          </cell>
          <cell r="Q450">
            <v>38049</v>
          </cell>
          <cell r="R450">
            <v>0</v>
          </cell>
          <cell r="S450" t="str">
            <v>4BTA3.9G1          Genset</v>
          </cell>
          <cell r="T450" t="str">
            <v>1011</v>
          </cell>
          <cell r="U450" t="str">
            <v>1701000</v>
          </cell>
          <cell r="V450">
            <v>1</v>
          </cell>
          <cell r="W450" t="str">
            <v>1</v>
          </cell>
          <cell r="X450" t="str">
            <v>650</v>
          </cell>
          <cell r="Y450" t="str">
            <v>Commercial</v>
          </cell>
          <cell r="Z450" t="str">
            <v>Sales - West Europe</v>
          </cell>
          <cell r="AA450" t="str">
            <v>Small</v>
          </cell>
          <cell r="AB450">
            <v>4760</v>
          </cell>
          <cell r="AC450" t="str">
            <v xml:space="preserve">  30858</v>
          </cell>
          <cell r="AD450" t="str">
            <v>1143N04</v>
          </cell>
          <cell r="AE450">
            <v>4203.0945060000004</v>
          </cell>
          <cell r="AF450">
            <v>158.58749998000002</v>
          </cell>
          <cell r="AG450">
            <v>325.71499998000002</v>
          </cell>
          <cell r="AH450">
            <v>42.030945060000001</v>
          </cell>
          <cell r="AI450">
            <v>54.640228577999999</v>
          </cell>
          <cell r="AJ450" t="str">
            <v>GBP</v>
          </cell>
          <cell r="AK450">
            <v>42.030945060000001</v>
          </cell>
          <cell r="AL450" t="str">
            <v>C80-O5D</v>
          </cell>
          <cell r="AM450" t="str">
            <v>C80 D5 STD OPEN STOCK SET</v>
          </cell>
        </row>
        <row r="451">
          <cell r="A451" t="str">
            <v>DEC04</v>
          </cell>
          <cell r="B451" t="str">
            <v>CENT</v>
          </cell>
          <cell r="C451" t="str">
            <v>Middle East</v>
          </cell>
          <cell r="D451" t="str">
            <v>KW</v>
          </cell>
          <cell r="E451" t="str">
            <v>BASE</v>
          </cell>
          <cell r="F451" t="str">
            <v>General Transportation &amp; Equipment</v>
          </cell>
          <cell r="G451" t="str">
            <v>025254</v>
          </cell>
          <cell r="H451" t="str">
            <v>QSX15</v>
          </cell>
          <cell r="I451">
            <v>1</v>
          </cell>
          <cell r="J451">
            <v>19888.58988159311</v>
          </cell>
          <cell r="K451">
            <v>26803.063188177999</v>
          </cell>
          <cell r="L451" t="str">
            <v>79067248</v>
          </cell>
          <cell r="M451">
            <v>11937.91</v>
          </cell>
          <cell r="N451">
            <v>3226</v>
          </cell>
          <cell r="O451" t="str">
            <v>7023</v>
          </cell>
          <cell r="P451" t="str">
            <v>7023</v>
          </cell>
          <cell r="Q451">
            <v>38268</v>
          </cell>
          <cell r="R451">
            <v>0</v>
          </cell>
          <cell r="S451" t="str">
            <v>QSX15G8            Genset</v>
          </cell>
          <cell r="T451" t="str">
            <v>1013</v>
          </cell>
          <cell r="U451" t="str">
            <v>1701000</v>
          </cell>
          <cell r="V451">
            <v>1</v>
          </cell>
          <cell r="W451" t="str">
            <v>1</v>
          </cell>
          <cell r="X451" t="str">
            <v>650</v>
          </cell>
          <cell r="Y451" t="str">
            <v>Commercial</v>
          </cell>
          <cell r="Z451" t="str">
            <v>Sales - Middle East</v>
          </cell>
          <cell r="AA451" t="str">
            <v>Medium</v>
          </cell>
          <cell r="AB451">
            <v>19888.58988159311</v>
          </cell>
          <cell r="AC451" t="str">
            <v xml:space="preserve">  34924</v>
          </cell>
          <cell r="AD451" t="str">
            <v>E0927PSK</v>
          </cell>
          <cell r="AE451">
            <v>22884.640066</v>
          </cell>
          <cell r="AF451">
            <v>604.35</v>
          </cell>
          <cell r="AG451">
            <v>2558.88</v>
          </cell>
          <cell r="AH451">
            <v>228.84640066</v>
          </cell>
          <cell r="AI451">
            <v>297.50032085800001</v>
          </cell>
          <cell r="AJ451" t="str">
            <v>USD</v>
          </cell>
          <cell r="AK451">
            <v>228.84640066</v>
          </cell>
          <cell r="AL451" t="str">
            <v>DFEJ34920</v>
          </cell>
          <cell r="AM451" t="str">
            <v>400DFEJ STANDARD GENSET FAMILY</v>
          </cell>
        </row>
        <row r="452">
          <cell r="A452" t="str">
            <v>DEC04</v>
          </cell>
          <cell r="B452" t="str">
            <v>CENT</v>
          </cell>
          <cell r="C452" t="str">
            <v>Middle East</v>
          </cell>
          <cell r="D452" t="str">
            <v>KW</v>
          </cell>
          <cell r="E452" t="str">
            <v>BASE</v>
          </cell>
          <cell r="F452" t="str">
            <v>General Transportation &amp; Equipment</v>
          </cell>
          <cell r="G452" t="str">
            <v>025253</v>
          </cell>
          <cell r="H452" t="str">
            <v>QSX15</v>
          </cell>
          <cell r="I452">
            <v>1</v>
          </cell>
          <cell r="J452">
            <v>19888.58988159311</v>
          </cell>
          <cell r="K452">
            <v>26803.063188177999</v>
          </cell>
          <cell r="L452" t="str">
            <v>79063923</v>
          </cell>
          <cell r="M452">
            <v>11937.91</v>
          </cell>
          <cell r="N452">
            <v>3226</v>
          </cell>
          <cell r="O452" t="str">
            <v>7023</v>
          </cell>
          <cell r="P452" t="str">
            <v>7023</v>
          </cell>
          <cell r="Q452">
            <v>38254</v>
          </cell>
          <cell r="R452">
            <v>0</v>
          </cell>
          <cell r="S452" t="str">
            <v>QSX15G8            Genset</v>
          </cell>
          <cell r="T452" t="str">
            <v>1013</v>
          </cell>
          <cell r="U452" t="str">
            <v>1701000</v>
          </cell>
          <cell r="V452">
            <v>1</v>
          </cell>
          <cell r="W452" t="str">
            <v>1</v>
          </cell>
          <cell r="X452" t="str">
            <v>650</v>
          </cell>
          <cell r="Y452" t="str">
            <v>Commercial</v>
          </cell>
          <cell r="Z452" t="str">
            <v>Sales - Middle East</v>
          </cell>
          <cell r="AA452" t="str">
            <v>Medium</v>
          </cell>
          <cell r="AB452">
            <v>19888.58988159311</v>
          </cell>
          <cell r="AC452" t="str">
            <v xml:space="preserve">  34920</v>
          </cell>
          <cell r="AD452" t="str">
            <v>E0927PSK</v>
          </cell>
          <cell r="AE452">
            <v>22884.640066</v>
          </cell>
          <cell r="AF452">
            <v>604.35</v>
          </cell>
          <cell r="AG452">
            <v>2558.88</v>
          </cell>
          <cell r="AH452">
            <v>228.84640066</v>
          </cell>
          <cell r="AI452">
            <v>297.50032085800001</v>
          </cell>
          <cell r="AJ452" t="str">
            <v>USD</v>
          </cell>
          <cell r="AK452">
            <v>228.84640066</v>
          </cell>
          <cell r="AL452" t="str">
            <v>DFEJ34920</v>
          </cell>
          <cell r="AM452" t="str">
            <v>400DFEJ STANDARD GENSET FAMILY</v>
          </cell>
        </row>
        <row r="453">
          <cell r="A453" t="str">
            <v>DEC04</v>
          </cell>
          <cell r="B453" t="str">
            <v>CENT</v>
          </cell>
          <cell r="C453" t="str">
            <v>Middle East</v>
          </cell>
          <cell r="D453" t="str">
            <v>KW</v>
          </cell>
          <cell r="E453" t="str">
            <v>BASE</v>
          </cell>
          <cell r="F453" t="str">
            <v>General Transportation &amp; Equipment</v>
          </cell>
          <cell r="G453" t="str">
            <v>025252</v>
          </cell>
          <cell r="H453" t="str">
            <v>6B</v>
          </cell>
          <cell r="I453">
            <v>1</v>
          </cell>
          <cell r="J453">
            <v>8285.2529601722272</v>
          </cell>
          <cell r="K453">
            <v>9101.3425857839993</v>
          </cell>
          <cell r="L453" t="str">
            <v>21622630</v>
          </cell>
          <cell r="M453">
            <v>3848.82</v>
          </cell>
          <cell r="N453">
            <v>1000.69</v>
          </cell>
          <cell r="O453" t="str">
            <v>6028</v>
          </cell>
          <cell r="P453" t="str">
            <v>6028</v>
          </cell>
          <cell r="Q453">
            <v>38285</v>
          </cell>
          <cell r="R453">
            <v>0</v>
          </cell>
          <cell r="S453" t="str">
            <v>6BTA5.9G2-I        Genset</v>
          </cell>
          <cell r="T453" t="str">
            <v>1013</v>
          </cell>
          <cell r="U453" t="str">
            <v>1701000</v>
          </cell>
          <cell r="V453">
            <v>1</v>
          </cell>
          <cell r="W453" t="str">
            <v>1</v>
          </cell>
          <cell r="X453" t="str">
            <v>650</v>
          </cell>
          <cell r="Y453" t="str">
            <v>Commercial</v>
          </cell>
          <cell r="Z453" t="str">
            <v>Sales - Middle East</v>
          </cell>
          <cell r="AA453" t="str">
            <v>Small</v>
          </cell>
          <cell r="AB453">
            <v>8285.2529601722272</v>
          </cell>
          <cell r="AC453" t="str">
            <v xml:space="preserve">  34257</v>
          </cell>
          <cell r="AD453" t="str">
            <v>E1002PSK</v>
          </cell>
          <cell r="AE453">
            <v>7769.8830680000001</v>
          </cell>
          <cell r="AF453">
            <v>388.11374325999998</v>
          </cell>
          <cell r="AG453">
            <v>686.93963327999995</v>
          </cell>
          <cell r="AH453">
            <v>77.69883068</v>
          </cell>
          <cell r="AI453">
            <v>101.008479884</v>
          </cell>
          <cell r="AJ453" t="str">
            <v>USD</v>
          </cell>
          <cell r="AK453">
            <v>77.69883068</v>
          </cell>
          <cell r="AL453" t="str">
            <v>C150S5D</v>
          </cell>
          <cell r="AM453" t="str">
            <v>C150 D5 STD ENC STOCK SET</v>
          </cell>
        </row>
        <row r="454">
          <cell r="A454" t="str">
            <v>DEC04</v>
          </cell>
          <cell r="B454" t="str">
            <v>CENT</v>
          </cell>
          <cell r="C454" t="str">
            <v>Middle East</v>
          </cell>
          <cell r="D454" t="str">
            <v>IR</v>
          </cell>
          <cell r="E454" t="str">
            <v>BASE</v>
          </cell>
          <cell r="F454" t="str">
            <v>Komin Zad Niroo Co Ltd</v>
          </cell>
          <cell r="G454" t="str">
            <v>025273</v>
          </cell>
          <cell r="H454" t="str">
            <v>B3.3</v>
          </cell>
          <cell r="I454">
            <v>1</v>
          </cell>
          <cell r="J454">
            <v>3797.6318622174381</v>
          </cell>
          <cell r="K454">
            <v>3757.7347381941399</v>
          </cell>
          <cell r="L454" t="str">
            <v>68019896</v>
          </cell>
          <cell r="M454">
            <v>943.1</v>
          </cell>
          <cell r="N454">
            <v>473.79</v>
          </cell>
          <cell r="O454" t="str">
            <v>6001</v>
          </cell>
          <cell r="P454" t="str">
            <v>6001</v>
          </cell>
          <cell r="Q454">
            <v>38184</v>
          </cell>
          <cell r="R454">
            <v>0</v>
          </cell>
          <cell r="S454" t="str">
            <v>B3.3G1             Genset</v>
          </cell>
          <cell r="T454" t="str">
            <v>1013</v>
          </cell>
          <cell r="U454" t="str">
            <v>1701000</v>
          </cell>
          <cell r="V454">
            <v>1</v>
          </cell>
          <cell r="W454" t="str">
            <v>1</v>
          </cell>
          <cell r="X454" t="str">
            <v>650</v>
          </cell>
          <cell r="Y454" t="str">
            <v>Commercial</v>
          </cell>
          <cell r="Z454" t="str">
            <v>Sales - Middle East</v>
          </cell>
          <cell r="AA454" t="str">
            <v>Small</v>
          </cell>
          <cell r="AB454">
            <v>3797.6318622174381</v>
          </cell>
          <cell r="AC454" t="str">
            <v xml:space="preserve">  37760</v>
          </cell>
          <cell r="AD454" t="str">
            <v>04/0248KNC</v>
          </cell>
          <cell r="AE454">
            <v>2895.38908558</v>
          </cell>
          <cell r="AF454">
            <v>289.75262877</v>
          </cell>
          <cell r="AG454">
            <v>477.04518401999997</v>
          </cell>
          <cell r="AH454">
            <v>28.953890855800001</v>
          </cell>
          <cell r="AI454">
            <v>37.640058112539997</v>
          </cell>
          <cell r="AJ454" t="str">
            <v>USD</v>
          </cell>
          <cell r="AK454">
            <v>28.953890855800001</v>
          </cell>
          <cell r="AL454" t="str">
            <v>C38D5S37760</v>
          </cell>
          <cell r="AM454" t="str">
            <v>C38D5 STANDARD ENCLOSED GENSET</v>
          </cell>
        </row>
        <row r="455">
          <cell r="A455" t="str">
            <v>DEC04</v>
          </cell>
          <cell r="B455" t="str">
            <v>CENT</v>
          </cell>
          <cell r="C455" t="str">
            <v>Middle East</v>
          </cell>
          <cell r="D455" t="str">
            <v>IR</v>
          </cell>
          <cell r="E455" t="str">
            <v>BASE</v>
          </cell>
          <cell r="F455" t="str">
            <v>Komin Zad Niroo Co Ltd</v>
          </cell>
          <cell r="G455" t="str">
            <v>025272</v>
          </cell>
          <cell r="H455" t="str">
            <v>B3.3</v>
          </cell>
          <cell r="I455">
            <v>1</v>
          </cell>
          <cell r="J455">
            <v>2988.1593110871904</v>
          </cell>
          <cell r="K455">
            <v>2787.1155131506398</v>
          </cell>
          <cell r="L455" t="str">
            <v>68019322</v>
          </cell>
          <cell r="M455">
            <v>943.1</v>
          </cell>
          <cell r="N455">
            <v>433</v>
          </cell>
          <cell r="O455" t="str">
            <v>6001</v>
          </cell>
          <cell r="P455" t="str">
            <v>6001</v>
          </cell>
          <cell r="Q455">
            <v>38169</v>
          </cell>
          <cell r="R455">
            <v>0</v>
          </cell>
          <cell r="S455" t="str">
            <v>B3.3G1             Genset</v>
          </cell>
          <cell r="T455" t="str">
            <v>1013</v>
          </cell>
          <cell r="U455" t="str">
            <v>1701000</v>
          </cell>
          <cell r="V455">
            <v>1</v>
          </cell>
          <cell r="W455" t="str">
            <v>1</v>
          </cell>
          <cell r="X455" t="str">
            <v>650</v>
          </cell>
          <cell r="Y455" t="str">
            <v>Commercial</v>
          </cell>
          <cell r="Z455" t="str">
            <v>Sales - Middle East</v>
          </cell>
          <cell r="AA455" t="str">
            <v>Small</v>
          </cell>
          <cell r="AB455">
            <v>2988.1593110871904</v>
          </cell>
          <cell r="AC455" t="str">
            <v xml:space="preserve">  37759</v>
          </cell>
          <cell r="AD455" t="str">
            <v>04/0248KNC</v>
          </cell>
          <cell r="AE455">
            <v>2337.4883960799998</v>
          </cell>
          <cell r="AF455">
            <v>131.91999999999999</v>
          </cell>
          <cell r="AG455">
            <v>240.57</v>
          </cell>
          <cell r="AH455">
            <v>23.374883960799998</v>
          </cell>
          <cell r="AI455">
            <v>30.387349149039999</v>
          </cell>
          <cell r="AJ455" t="str">
            <v>USD</v>
          </cell>
          <cell r="AK455">
            <v>23.374883960799998</v>
          </cell>
          <cell r="AL455" t="str">
            <v>C33D5O37759</v>
          </cell>
          <cell r="AM455" t="str">
            <v>C33D5 STANDARD OPEN GENSET</v>
          </cell>
        </row>
        <row r="456">
          <cell r="A456" t="str">
            <v>DEC04</v>
          </cell>
          <cell r="B456" t="str">
            <v>CENT</v>
          </cell>
          <cell r="C456" t="str">
            <v>Middle East</v>
          </cell>
          <cell r="D456" t="str">
            <v>IR</v>
          </cell>
          <cell r="E456" t="str">
            <v>BASE</v>
          </cell>
          <cell r="F456" t="str">
            <v>Komin Zad Niroo Co Ltd</v>
          </cell>
          <cell r="G456" t="str">
            <v>025270</v>
          </cell>
          <cell r="H456" t="str">
            <v>D1703</v>
          </cell>
          <cell r="I456">
            <v>1</v>
          </cell>
          <cell r="J456">
            <v>1842.84</v>
          </cell>
          <cell r="K456">
            <v>2278.33</v>
          </cell>
          <cell r="L456" t="str">
            <v>S04G0959</v>
          </cell>
          <cell r="M456">
            <v>915.85</v>
          </cell>
          <cell r="N456">
            <v>272</v>
          </cell>
          <cell r="O456" t="str">
            <v>6054</v>
          </cell>
          <cell r="P456" t="str">
            <v>6054</v>
          </cell>
          <cell r="Q456">
            <v>38145</v>
          </cell>
          <cell r="R456">
            <v>0</v>
          </cell>
          <cell r="S456" t="str">
            <v>D1703 (Kubota)     Genset</v>
          </cell>
          <cell r="T456" t="str">
            <v>1013</v>
          </cell>
          <cell r="U456" t="str">
            <v>1701000</v>
          </cell>
          <cell r="V456">
            <v>1</v>
          </cell>
          <cell r="W456" t="str">
            <v>1</v>
          </cell>
          <cell r="X456" t="str">
            <v>650</v>
          </cell>
          <cell r="Y456" t="str">
            <v>Commercial</v>
          </cell>
          <cell r="Z456" t="str">
            <v>Sales - Middle East</v>
          </cell>
          <cell r="AA456" t="str">
            <v>Small</v>
          </cell>
          <cell r="AB456">
            <v>1842.84</v>
          </cell>
          <cell r="AC456" t="str">
            <v xml:space="preserve">  37756</v>
          </cell>
          <cell r="AD456" t="str">
            <v>04/0248KNC</v>
          </cell>
          <cell r="AE456">
            <v>1902.83</v>
          </cell>
          <cell r="AF456">
            <v>107.78</v>
          </cell>
          <cell r="AG456">
            <v>204.93</v>
          </cell>
          <cell r="AH456">
            <v>19.028300000000002</v>
          </cell>
          <cell r="AI456">
            <v>24.736789999999999</v>
          </cell>
          <cell r="AJ456" t="str">
            <v>USD</v>
          </cell>
          <cell r="AK456">
            <v>19.028300000000002</v>
          </cell>
          <cell r="AL456" t="str">
            <v>C11D5O37756</v>
          </cell>
          <cell r="AM456" t="str">
            <v>C11D5 Standard Open Genset</v>
          </cell>
        </row>
        <row r="457">
          <cell r="A457" t="str">
            <v>DEC04</v>
          </cell>
          <cell r="B457" t="str">
            <v>CENT</v>
          </cell>
          <cell r="C457" t="str">
            <v>Middle East</v>
          </cell>
          <cell r="D457" t="str">
            <v>EG</v>
          </cell>
          <cell r="E457" t="str">
            <v>BASE</v>
          </cell>
          <cell r="F457" t="str">
            <v>Egyptian International Investment</v>
          </cell>
          <cell r="G457" t="str">
            <v>025263</v>
          </cell>
          <cell r="H457" t="str">
            <v>6C</v>
          </cell>
          <cell r="I457">
            <v>1</v>
          </cell>
          <cell r="J457">
            <v>9115.7158234660928</v>
          </cell>
          <cell r="K457">
            <v>9124.2092298650005</v>
          </cell>
          <cell r="L457" t="str">
            <v>21623701</v>
          </cell>
          <cell r="M457">
            <v>4115.32</v>
          </cell>
          <cell r="N457">
            <v>1802</v>
          </cell>
          <cell r="O457" t="str">
            <v>6036</v>
          </cell>
          <cell r="P457" t="str">
            <v>6036</v>
          </cell>
          <cell r="Q457">
            <v>38292</v>
          </cell>
          <cell r="R457">
            <v>0</v>
          </cell>
          <cell r="S457" t="str">
            <v>6CTAA8.3G2 Adv     Genset</v>
          </cell>
          <cell r="T457" t="str">
            <v>1013</v>
          </cell>
          <cell r="U457" t="str">
            <v>1701000</v>
          </cell>
          <cell r="V457">
            <v>1</v>
          </cell>
          <cell r="W457" t="str">
            <v>1</v>
          </cell>
          <cell r="X457" t="str">
            <v>650</v>
          </cell>
          <cell r="Y457" t="str">
            <v>Commercial</v>
          </cell>
          <cell r="Z457" t="str">
            <v>Sales - Middle East</v>
          </cell>
          <cell r="AA457" t="str">
            <v>Small</v>
          </cell>
          <cell r="AB457">
            <v>9115.7158234660928</v>
          </cell>
          <cell r="AC457" t="str">
            <v xml:space="preserve">  37780</v>
          </cell>
          <cell r="AD457" t="str">
            <v>CM16/062004</v>
          </cell>
          <cell r="AE457">
            <v>8194.3171449999991</v>
          </cell>
          <cell r="AF457">
            <v>227.54866668</v>
          </cell>
          <cell r="AG457">
            <v>431.93095240000002</v>
          </cell>
          <cell r="AH457">
            <v>81.943171449999994</v>
          </cell>
          <cell r="AI457">
            <v>106.52612288500001</v>
          </cell>
          <cell r="AJ457" t="str">
            <v>USD</v>
          </cell>
          <cell r="AK457">
            <v>81.943171449999994</v>
          </cell>
          <cell r="AL457" t="str">
            <v>C250D5O37778</v>
          </cell>
          <cell r="AM457" t="str">
            <v>C250D5 STANDARD OPEN GENSE</v>
          </cell>
        </row>
        <row r="458">
          <cell r="A458" t="str">
            <v>DEC04</v>
          </cell>
          <cell r="B458" t="str">
            <v>CENT</v>
          </cell>
          <cell r="C458" t="str">
            <v>Middle East</v>
          </cell>
          <cell r="D458" t="str">
            <v>EG</v>
          </cell>
          <cell r="E458" t="str">
            <v>BASE</v>
          </cell>
          <cell r="F458" t="str">
            <v>Egyptian International Investment</v>
          </cell>
          <cell r="G458" t="str">
            <v>025262</v>
          </cell>
          <cell r="H458" t="str">
            <v>NH</v>
          </cell>
          <cell r="I458">
            <v>1</v>
          </cell>
          <cell r="J458">
            <v>11459.903121636167</v>
          </cell>
          <cell r="K458">
            <v>15788.296640945</v>
          </cell>
          <cell r="L458" t="str">
            <v>25295725</v>
          </cell>
          <cell r="M458">
            <v>7523.99</v>
          </cell>
          <cell r="N458">
            <v>2394.48</v>
          </cell>
          <cell r="O458" t="str">
            <v>7014</v>
          </cell>
          <cell r="P458" t="str">
            <v>7014</v>
          </cell>
          <cell r="Q458">
            <v>38216</v>
          </cell>
          <cell r="R458">
            <v>0</v>
          </cell>
          <cell r="S458" t="str">
            <v>NTA855G4           Genset</v>
          </cell>
          <cell r="T458" t="str">
            <v>1013</v>
          </cell>
          <cell r="U458" t="str">
            <v>1701000</v>
          </cell>
          <cell r="V458">
            <v>1</v>
          </cell>
          <cell r="W458" t="str">
            <v>1</v>
          </cell>
          <cell r="X458" t="str">
            <v>650</v>
          </cell>
          <cell r="Y458" t="str">
            <v>Commercial</v>
          </cell>
          <cell r="Z458" t="str">
            <v>Sales - Middle East</v>
          </cell>
          <cell r="AA458" t="str">
            <v>Medium</v>
          </cell>
          <cell r="AB458">
            <v>11459.903121636167</v>
          </cell>
          <cell r="AC458" t="str">
            <v xml:space="preserve">  35547</v>
          </cell>
          <cell r="AD458" t="str">
            <v>CM13/052004</v>
          </cell>
          <cell r="AE458">
            <v>12289.938665</v>
          </cell>
          <cell r="AF458">
            <v>521.70000000000005</v>
          </cell>
          <cell r="AG458">
            <v>2571.09</v>
          </cell>
          <cell r="AH458">
            <v>122.89938665</v>
          </cell>
          <cell r="AI458">
            <v>159.76920264500001</v>
          </cell>
          <cell r="AJ458" t="str">
            <v>USD</v>
          </cell>
          <cell r="AK458">
            <v>122.89938665</v>
          </cell>
          <cell r="AL458" t="str">
            <v>DFCC35547</v>
          </cell>
          <cell r="AM458" t="str">
            <v>312DFCC STD GENSET FAMILY</v>
          </cell>
        </row>
        <row r="459">
          <cell r="A459" t="str">
            <v>DEC04</v>
          </cell>
          <cell r="B459" t="str">
            <v>CENT</v>
          </cell>
          <cell r="C459" t="str">
            <v>Middle East</v>
          </cell>
          <cell r="D459" t="str">
            <v>PK</v>
          </cell>
          <cell r="E459" t="str">
            <v>BASE</v>
          </cell>
          <cell r="F459" t="str">
            <v>Cummins Sales &amp; Service (Pakistan)</v>
          </cell>
          <cell r="G459" t="str">
            <v>025256</v>
          </cell>
          <cell r="H459" t="str">
            <v>QSX15</v>
          </cell>
          <cell r="I459">
            <v>1</v>
          </cell>
          <cell r="J459">
            <v>21922.497308934337</v>
          </cell>
          <cell r="K459">
            <v>24929.758022798</v>
          </cell>
          <cell r="L459" t="str">
            <v>79067252</v>
          </cell>
          <cell r="M459">
            <v>11937.91</v>
          </cell>
          <cell r="N459">
            <v>3226</v>
          </cell>
          <cell r="O459" t="str">
            <v>7023</v>
          </cell>
          <cell r="P459" t="str">
            <v>7023</v>
          </cell>
          <cell r="Q459">
            <v>38268</v>
          </cell>
          <cell r="R459">
            <v>0</v>
          </cell>
          <cell r="S459" t="str">
            <v>QSX15G8            Genset</v>
          </cell>
          <cell r="T459" t="str">
            <v>1013</v>
          </cell>
          <cell r="U459" t="str">
            <v>1701000</v>
          </cell>
          <cell r="V459">
            <v>1</v>
          </cell>
          <cell r="W459" t="str">
            <v>1</v>
          </cell>
          <cell r="X459" t="str">
            <v>650</v>
          </cell>
          <cell r="Y459" t="str">
            <v>Commercial</v>
          </cell>
          <cell r="Z459" t="str">
            <v>Sales - Middle East</v>
          </cell>
          <cell r="AA459" t="str">
            <v>Medium</v>
          </cell>
          <cell r="AB459">
            <v>21922.497308934337</v>
          </cell>
          <cell r="AC459" t="str">
            <v xml:space="preserve">  34922</v>
          </cell>
          <cell r="AD459" t="str">
            <v>ILC1242S3147704</v>
          </cell>
          <cell r="AE459">
            <v>20113.570206</v>
          </cell>
          <cell r="AF459">
            <v>911.56</v>
          </cell>
          <cell r="AG459">
            <v>3240.88</v>
          </cell>
          <cell r="AH459">
            <v>201.13570206</v>
          </cell>
          <cell r="AI459">
            <v>261.47641267799997</v>
          </cell>
          <cell r="AJ459" t="str">
            <v>USD</v>
          </cell>
          <cell r="AK459">
            <v>201.13570206</v>
          </cell>
          <cell r="AL459" t="str">
            <v>DFEJ--E</v>
          </cell>
          <cell r="AM459" t="str">
            <v>DFEJ STD OPEN STOCK SET</v>
          </cell>
        </row>
        <row r="460">
          <cell r="A460" t="str">
            <v>DEC04</v>
          </cell>
          <cell r="B460" t="str">
            <v>CENT</v>
          </cell>
          <cell r="C460" t="str">
            <v>Middle East</v>
          </cell>
          <cell r="D460" t="str">
            <v>EG</v>
          </cell>
          <cell r="E460" t="str">
            <v>BASE</v>
          </cell>
          <cell r="F460" t="str">
            <v>Egyptian International Investment</v>
          </cell>
          <cell r="G460" t="str">
            <v>025261</v>
          </cell>
          <cell r="H460" t="str">
            <v>6C</v>
          </cell>
          <cell r="I460">
            <v>1</v>
          </cell>
          <cell r="J460">
            <v>7105.4897739504841</v>
          </cell>
          <cell r="K460">
            <v>8101.8765250249999</v>
          </cell>
          <cell r="L460" t="str">
            <v>21624095</v>
          </cell>
          <cell r="M460">
            <v>3820.04</v>
          </cell>
          <cell r="N460">
            <v>1279.31</v>
          </cell>
          <cell r="O460" t="str">
            <v>6035</v>
          </cell>
          <cell r="P460" t="str">
            <v>6035</v>
          </cell>
          <cell r="Q460">
            <v>38295</v>
          </cell>
          <cell r="R460">
            <v>0</v>
          </cell>
          <cell r="S460" t="str">
            <v>6CTAA8.3G1         Genset</v>
          </cell>
          <cell r="T460" t="str">
            <v>1013</v>
          </cell>
          <cell r="U460" t="str">
            <v>1701000</v>
          </cell>
          <cell r="V460">
            <v>1</v>
          </cell>
          <cell r="W460" t="str">
            <v>1</v>
          </cell>
          <cell r="X460" t="str">
            <v>650</v>
          </cell>
          <cell r="Y460" t="str">
            <v>Commercial</v>
          </cell>
          <cell r="Z460" t="str">
            <v>Sales - Middle East</v>
          </cell>
          <cell r="AA460" t="str">
            <v>Small</v>
          </cell>
          <cell r="AB460">
            <v>7105.4897739504841</v>
          </cell>
          <cell r="AC460" t="str">
            <v xml:space="preserve">  37788</v>
          </cell>
          <cell r="AD460" t="str">
            <v>CM20/072004</v>
          </cell>
          <cell r="AE460">
            <v>7204.6436650000005</v>
          </cell>
          <cell r="AF460">
            <v>227.54866668</v>
          </cell>
          <cell r="AG460">
            <v>431.93095240000002</v>
          </cell>
          <cell r="AH460">
            <v>72.046436650000004</v>
          </cell>
          <cell r="AI460">
            <v>93.660367644999994</v>
          </cell>
          <cell r="AJ460" t="str">
            <v>USD</v>
          </cell>
          <cell r="AK460">
            <v>72.046436650000004</v>
          </cell>
          <cell r="AL460" t="str">
            <v>C220D5O37791</v>
          </cell>
          <cell r="AM460" t="str">
            <v>C220D5(O) STANDARD GENSET FAMI</v>
          </cell>
        </row>
        <row r="461">
          <cell r="A461" t="str">
            <v>DEC04</v>
          </cell>
          <cell r="B461" t="str">
            <v>CENT</v>
          </cell>
          <cell r="C461" t="str">
            <v>United Kingdom</v>
          </cell>
          <cell r="D461" t="str">
            <v>UK</v>
          </cell>
          <cell r="E461" t="str">
            <v>BASE</v>
          </cell>
          <cell r="F461" t="str">
            <v>GTI Ltd</v>
          </cell>
          <cell r="G461" t="str">
            <v>025278</v>
          </cell>
          <cell r="H461" t="str">
            <v>4B</v>
          </cell>
          <cell r="I461">
            <v>1</v>
          </cell>
          <cell r="J461">
            <v>4760</v>
          </cell>
          <cell r="K461">
            <v>4826.0991246579997</v>
          </cell>
          <cell r="L461" t="str">
            <v>21592488</v>
          </cell>
          <cell r="M461">
            <v>2309.17</v>
          </cell>
          <cell r="N461">
            <v>578.62</v>
          </cell>
          <cell r="O461" t="str">
            <v>6015</v>
          </cell>
          <cell r="P461" t="str">
            <v>6015</v>
          </cell>
          <cell r="Q461">
            <v>38027</v>
          </cell>
          <cell r="R461">
            <v>0</v>
          </cell>
          <cell r="S461" t="str">
            <v>4BTA3.9G1          Genset</v>
          </cell>
          <cell r="T461" t="str">
            <v>1011</v>
          </cell>
          <cell r="U461" t="str">
            <v>1701000</v>
          </cell>
          <cell r="V461">
            <v>1</v>
          </cell>
          <cell r="W461" t="str">
            <v>1</v>
          </cell>
          <cell r="X461" t="str">
            <v>650</v>
          </cell>
          <cell r="Y461" t="str">
            <v>Commercial</v>
          </cell>
          <cell r="Z461" t="str">
            <v>Sales - West Europe</v>
          </cell>
          <cell r="AA461" t="str">
            <v>Small</v>
          </cell>
          <cell r="AB461">
            <v>4760</v>
          </cell>
          <cell r="AC461" t="str">
            <v xml:space="preserve">  30504</v>
          </cell>
          <cell r="AD461" t="str">
            <v>1143N04</v>
          </cell>
          <cell r="AE461">
            <v>4203.0945060000004</v>
          </cell>
          <cell r="AF461">
            <v>158.58749998000002</v>
          </cell>
          <cell r="AG461">
            <v>325.71499998000002</v>
          </cell>
          <cell r="AH461">
            <v>42.030945060000001</v>
          </cell>
          <cell r="AI461">
            <v>54.640228577999999</v>
          </cell>
          <cell r="AJ461" t="str">
            <v>GBP</v>
          </cell>
          <cell r="AK461">
            <v>42.030945060000001</v>
          </cell>
          <cell r="AL461" t="str">
            <v>C80-O5D</v>
          </cell>
          <cell r="AM461" t="str">
            <v>C80 D5 STD OPEN STOCK SET</v>
          </cell>
        </row>
        <row r="462">
          <cell r="A462" t="str">
            <v>DEC04</v>
          </cell>
          <cell r="B462" t="str">
            <v>CENT</v>
          </cell>
          <cell r="C462" t="str">
            <v>Middle East</v>
          </cell>
          <cell r="D462" t="str">
            <v>IR</v>
          </cell>
          <cell r="E462" t="str">
            <v>BASE</v>
          </cell>
          <cell r="F462" t="str">
            <v>Komin Zad Niroo Co Ltd</v>
          </cell>
          <cell r="G462" t="str">
            <v>025274</v>
          </cell>
          <cell r="H462" t="str">
            <v>NH</v>
          </cell>
          <cell r="I462">
            <v>1</v>
          </cell>
          <cell r="J462">
            <v>15119.483315392894</v>
          </cell>
          <cell r="K462">
            <v>14289.23628129524</v>
          </cell>
          <cell r="L462" t="str">
            <v>25298183</v>
          </cell>
          <cell r="M462">
            <v>7523.99</v>
          </cell>
          <cell r="N462">
            <v>2407</v>
          </cell>
          <cell r="O462" t="str">
            <v>7013</v>
          </cell>
          <cell r="P462" t="str">
            <v>7013</v>
          </cell>
          <cell r="Q462">
            <v>38314</v>
          </cell>
          <cell r="R462">
            <v>0</v>
          </cell>
          <cell r="S462" t="str">
            <v>NTA855G3           Genset</v>
          </cell>
          <cell r="T462" t="str">
            <v>1013</v>
          </cell>
          <cell r="U462" t="str">
            <v>1701000</v>
          </cell>
          <cell r="V462">
            <v>1</v>
          </cell>
          <cell r="W462" t="str">
            <v>1</v>
          </cell>
          <cell r="X462" t="str">
            <v>650</v>
          </cell>
          <cell r="Y462" t="str">
            <v>Commercial</v>
          </cell>
          <cell r="Z462" t="str">
            <v>Sales - Middle East</v>
          </cell>
          <cell r="AA462" t="str">
            <v>Large</v>
          </cell>
          <cell r="AB462">
            <v>15119.483315392894</v>
          </cell>
          <cell r="AC462" t="str">
            <v xml:space="preserve">  42789</v>
          </cell>
          <cell r="AD462" t="str">
            <v>04/0271KNC</v>
          </cell>
          <cell r="AE462">
            <v>12468.91356228</v>
          </cell>
          <cell r="AF462">
            <v>323.59000001999999</v>
          </cell>
          <cell r="AG462">
            <v>1085.25857144</v>
          </cell>
          <cell r="AH462">
            <v>124.68913562279999</v>
          </cell>
          <cell r="AI462">
            <v>162.09587630964</v>
          </cell>
          <cell r="AJ462" t="str">
            <v>USD</v>
          </cell>
          <cell r="AK462">
            <v>124.68913562279999</v>
          </cell>
          <cell r="AL462" t="str">
            <v>C400D5O42789</v>
          </cell>
          <cell r="AM462" t="str">
            <v>C400D5 STANDARD GENSET FAMILY</v>
          </cell>
        </row>
        <row r="463">
          <cell r="A463" t="str">
            <v>DEC04</v>
          </cell>
          <cell r="B463" t="str">
            <v>CENT</v>
          </cell>
          <cell r="C463" t="str">
            <v>Middle East</v>
          </cell>
          <cell r="D463" t="str">
            <v>IR</v>
          </cell>
          <cell r="E463" t="str">
            <v>BASE</v>
          </cell>
          <cell r="F463" t="str">
            <v>Komin Zad Niroo Co Ltd</v>
          </cell>
          <cell r="G463" t="str">
            <v>025269</v>
          </cell>
          <cell r="H463" t="str">
            <v>B3.3G</v>
          </cell>
          <cell r="I463">
            <v>1</v>
          </cell>
          <cell r="J463">
            <v>3499.46</v>
          </cell>
          <cell r="K463">
            <v>3039.7</v>
          </cell>
          <cell r="L463" t="str">
            <v>68017933</v>
          </cell>
          <cell r="M463">
            <v>1212.6400000000001</v>
          </cell>
          <cell r="N463">
            <v>546</v>
          </cell>
          <cell r="O463" t="str">
            <v>6002</v>
          </cell>
          <cell r="P463" t="str">
            <v>6002</v>
          </cell>
          <cell r="Q463">
            <v>38132</v>
          </cell>
          <cell r="R463">
            <v>0</v>
          </cell>
          <cell r="S463" t="str">
            <v>B3.3G2             Genset</v>
          </cell>
          <cell r="T463" t="str">
            <v>1013</v>
          </cell>
          <cell r="U463" t="str">
            <v>1701000</v>
          </cell>
          <cell r="V463">
            <v>1</v>
          </cell>
          <cell r="W463" t="str">
            <v>1</v>
          </cell>
          <cell r="X463" t="str">
            <v>650</v>
          </cell>
          <cell r="Y463" t="str">
            <v>Commercial</v>
          </cell>
          <cell r="Z463" t="str">
            <v>Sales - Middle East</v>
          </cell>
          <cell r="AA463" t="str">
            <v>Small</v>
          </cell>
          <cell r="AB463">
            <v>3499.46</v>
          </cell>
          <cell r="AC463" t="str">
            <v xml:space="preserve">  37753</v>
          </cell>
          <cell r="AD463" t="str">
            <v>04/0248KNC</v>
          </cell>
          <cell r="AE463">
            <v>2582</v>
          </cell>
          <cell r="AF463">
            <v>131.91999999999999</v>
          </cell>
          <cell r="AG463">
            <v>240.57</v>
          </cell>
          <cell r="AH463">
            <v>25.82</v>
          </cell>
          <cell r="AI463">
            <v>33.566000000000003</v>
          </cell>
          <cell r="AJ463" t="str">
            <v>USD</v>
          </cell>
          <cell r="AK463">
            <v>25.82</v>
          </cell>
          <cell r="AL463" t="str">
            <v>C55D5O37753</v>
          </cell>
          <cell r="AM463" t="str">
            <v>C55D5 Standard Open Genset</v>
          </cell>
        </row>
        <row r="464">
          <cell r="A464" t="str">
            <v>DEC04</v>
          </cell>
          <cell r="B464" t="str">
            <v>CENT</v>
          </cell>
          <cell r="C464" t="str">
            <v>United Kingdom</v>
          </cell>
          <cell r="D464" t="str">
            <v>UK</v>
          </cell>
          <cell r="E464" t="str">
            <v>BASE</v>
          </cell>
          <cell r="F464" t="str">
            <v>GTI Ltd</v>
          </cell>
          <cell r="G464" t="str">
            <v>025282</v>
          </cell>
          <cell r="H464" t="str">
            <v>6C</v>
          </cell>
          <cell r="I464">
            <v>1</v>
          </cell>
          <cell r="J464">
            <v>10029</v>
          </cell>
          <cell r="K464">
            <v>8103.5734718550002</v>
          </cell>
          <cell r="L464" t="str">
            <v>21594483</v>
          </cell>
          <cell r="M464">
            <v>3820.04</v>
          </cell>
          <cell r="N464">
            <v>1279.31</v>
          </cell>
          <cell r="O464" t="str">
            <v>6035</v>
          </cell>
          <cell r="P464" t="str">
            <v>6035</v>
          </cell>
          <cell r="Q464">
            <v>38050</v>
          </cell>
          <cell r="R464">
            <v>0</v>
          </cell>
          <cell r="S464" t="str">
            <v>6CTAA8.3G1         Genset</v>
          </cell>
          <cell r="T464" t="str">
            <v>1011</v>
          </cell>
          <cell r="U464" t="str">
            <v>1701000</v>
          </cell>
          <cell r="V464">
            <v>1</v>
          </cell>
          <cell r="W464" t="str">
            <v>1</v>
          </cell>
          <cell r="X464" t="str">
            <v>650</v>
          </cell>
          <cell r="Y464" t="str">
            <v>Commercial</v>
          </cell>
          <cell r="Z464" t="str">
            <v>Sales - West Europe</v>
          </cell>
          <cell r="AA464" t="str">
            <v>Small</v>
          </cell>
          <cell r="AB464">
            <v>10029</v>
          </cell>
          <cell r="AC464" t="str">
            <v xml:space="preserve">  32259</v>
          </cell>
          <cell r="AD464" t="str">
            <v>1143N04</v>
          </cell>
          <cell r="AE464">
            <v>7289.3841750000001</v>
          </cell>
          <cell r="AF464">
            <v>188.48866667999999</v>
          </cell>
          <cell r="AG464">
            <v>385.15095239999999</v>
          </cell>
          <cell r="AH464">
            <v>72.893841750000007</v>
          </cell>
          <cell r="AI464">
            <v>94.761994275000006</v>
          </cell>
          <cell r="AJ464" t="str">
            <v>GBP</v>
          </cell>
          <cell r="AK464">
            <v>72.893841750000007</v>
          </cell>
          <cell r="AL464" t="str">
            <v>C220O5D</v>
          </cell>
          <cell r="AM464" t="str">
            <v>C220 D5 STD OPEN STOCK SET</v>
          </cell>
        </row>
        <row r="465">
          <cell r="A465" t="str">
            <v>DEC04</v>
          </cell>
          <cell r="B465" t="str">
            <v>CENT</v>
          </cell>
          <cell r="C465" t="str">
            <v>United Kingdom</v>
          </cell>
          <cell r="D465" t="str">
            <v>UK</v>
          </cell>
          <cell r="E465" t="str">
            <v>BASE</v>
          </cell>
          <cell r="F465" t="str">
            <v>GTI Ltd</v>
          </cell>
          <cell r="G465" t="str">
            <v>025280</v>
          </cell>
          <cell r="H465" t="str">
            <v>6C</v>
          </cell>
          <cell r="I465">
            <v>1</v>
          </cell>
          <cell r="J465">
            <v>9289</v>
          </cell>
          <cell r="K465">
            <v>8103.5734718550002</v>
          </cell>
          <cell r="L465" t="str">
            <v>21584468</v>
          </cell>
          <cell r="M465">
            <v>3820.04</v>
          </cell>
          <cell r="N465">
            <v>1279.31</v>
          </cell>
          <cell r="O465" t="str">
            <v>6035</v>
          </cell>
          <cell r="P465" t="str">
            <v>6035</v>
          </cell>
          <cell r="Q465">
            <v>37950</v>
          </cell>
          <cell r="R465">
            <v>0</v>
          </cell>
          <cell r="S465" t="str">
            <v>6CTAA8.3G1         Genset</v>
          </cell>
          <cell r="T465" t="str">
            <v>1011</v>
          </cell>
          <cell r="U465" t="str">
            <v>1701000</v>
          </cell>
          <cell r="V465">
            <v>1</v>
          </cell>
          <cell r="W465" t="str">
            <v>1</v>
          </cell>
          <cell r="X465" t="str">
            <v>650</v>
          </cell>
          <cell r="Y465" t="str">
            <v>Commercial</v>
          </cell>
          <cell r="Z465" t="str">
            <v>Sales - West Europe</v>
          </cell>
          <cell r="AA465" t="str">
            <v>Small</v>
          </cell>
          <cell r="AB465">
            <v>9289</v>
          </cell>
          <cell r="AC465" t="str">
            <v xml:space="preserve">  30740</v>
          </cell>
          <cell r="AD465" t="str">
            <v>1143N04</v>
          </cell>
          <cell r="AE465">
            <v>7289.3841750000001</v>
          </cell>
          <cell r="AF465">
            <v>188.48866667999999</v>
          </cell>
          <cell r="AG465">
            <v>385.15095239999999</v>
          </cell>
          <cell r="AH465">
            <v>72.893841750000007</v>
          </cell>
          <cell r="AI465">
            <v>94.761994275000006</v>
          </cell>
          <cell r="AJ465" t="str">
            <v>GBP</v>
          </cell>
          <cell r="AK465">
            <v>72.893841750000007</v>
          </cell>
          <cell r="AL465" t="str">
            <v>C200O5D</v>
          </cell>
          <cell r="AM465" t="str">
            <v>C200 D5 STD OPEN STOCK SET</v>
          </cell>
        </row>
        <row r="466">
          <cell r="A466" t="str">
            <v>DEC04</v>
          </cell>
          <cell r="B466" t="str">
            <v>CENT</v>
          </cell>
          <cell r="C466" t="str">
            <v>United Kingdom</v>
          </cell>
          <cell r="D466" t="str">
            <v>UK</v>
          </cell>
          <cell r="E466" t="str">
            <v>Base</v>
          </cell>
          <cell r="F466" t="str">
            <v>GTI Ltd</v>
          </cell>
          <cell r="G466" t="str">
            <v>025285</v>
          </cell>
          <cell r="H466" t="str">
            <v>6C</v>
          </cell>
          <cell r="I466">
            <v>1</v>
          </cell>
          <cell r="J466">
            <v>9289</v>
          </cell>
          <cell r="K466">
            <v>8160.26849408</v>
          </cell>
          <cell r="L466" t="str">
            <v>21586130</v>
          </cell>
          <cell r="M466">
            <v>3820.04</v>
          </cell>
          <cell r="N466">
            <v>1279.31</v>
          </cell>
          <cell r="O466" t="str">
            <v>6035</v>
          </cell>
          <cell r="P466" t="str">
            <v>6035</v>
          </cell>
          <cell r="Q466">
            <v>37964</v>
          </cell>
          <cell r="R466">
            <v>0</v>
          </cell>
          <cell r="S466" t="str">
            <v>6CTAA8.3G1         Genset</v>
          </cell>
          <cell r="T466" t="str">
            <v>1011</v>
          </cell>
          <cell r="U466" t="str">
            <v>1701000</v>
          </cell>
          <cell r="V466">
            <v>1</v>
          </cell>
          <cell r="W466" t="str">
            <v>1</v>
          </cell>
          <cell r="X466" t="str">
            <v>650</v>
          </cell>
          <cell r="Y466" t="str">
            <v>Commercial</v>
          </cell>
          <cell r="Z466" t="str">
            <v>Sales - West Europe</v>
          </cell>
          <cell r="AA466" t="str">
            <v>Small</v>
          </cell>
          <cell r="AB466">
            <v>9289</v>
          </cell>
          <cell r="AC466" t="str">
            <v xml:space="preserve">  30754</v>
          </cell>
          <cell r="AD466" t="str">
            <v>1143N04</v>
          </cell>
          <cell r="AE466">
            <v>7318.3388749999995</v>
          </cell>
          <cell r="AF466">
            <v>272.48866667999999</v>
          </cell>
          <cell r="AG466">
            <v>569.44095240000001</v>
          </cell>
          <cell r="AH466">
            <v>0</v>
          </cell>
          <cell r="AI466">
            <v>0</v>
          </cell>
          <cell r="AJ466" t="str">
            <v>GBP</v>
          </cell>
          <cell r="AK466">
            <v>0</v>
          </cell>
          <cell r="AL466" t="str">
            <v>C200 D5STOCKO</v>
          </cell>
          <cell r="AM466" t="str">
            <v>C200 D5 STD. OPEN STOCK SET</v>
          </cell>
        </row>
        <row r="467">
          <cell r="A467" t="str">
            <v>DEC04</v>
          </cell>
          <cell r="B467" t="str">
            <v>CENT</v>
          </cell>
          <cell r="C467" t="str">
            <v>Middle East</v>
          </cell>
          <cell r="D467" t="str">
            <v>IR</v>
          </cell>
          <cell r="E467" t="str">
            <v>BASE</v>
          </cell>
          <cell r="F467" t="str">
            <v>Komin Zad Niroo Co Ltd</v>
          </cell>
          <cell r="G467" t="str">
            <v>025271</v>
          </cell>
          <cell r="H467" t="str">
            <v>B3.3</v>
          </cell>
          <cell r="I467">
            <v>1</v>
          </cell>
          <cell r="J467">
            <v>2545.2099031216362</v>
          </cell>
          <cell r="K467">
            <v>2492.3909719306398</v>
          </cell>
          <cell r="L467" t="str">
            <v>68024871</v>
          </cell>
          <cell r="M467">
            <v>943.1</v>
          </cell>
          <cell r="N467">
            <v>340</v>
          </cell>
          <cell r="O467" t="str">
            <v>6001</v>
          </cell>
          <cell r="P467" t="str">
            <v>6001</v>
          </cell>
          <cell r="Q467">
            <v>38278</v>
          </cell>
          <cell r="R467">
            <v>0</v>
          </cell>
          <cell r="S467" t="str">
            <v>B3.3G1             Genset</v>
          </cell>
          <cell r="T467" t="str">
            <v>1013</v>
          </cell>
          <cell r="U467" t="str">
            <v>1701000</v>
          </cell>
          <cell r="V467">
            <v>1</v>
          </cell>
          <cell r="W467" t="str">
            <v>1</v>
          </cell>
          <cell r="X467" t="str">
            <v>650</v>
          </cell>
          <cell r="Y467" t="str">
            <v>Commercial</v>
          </cell>
          <cell r="Z467" t="str">
            <v>Sales - Middle East</v>
          </cell>
          <cell r="AA467" t="str">
            <v>Small</v>
          </cell>
          <cell r="AB467">
            <v>2545.2099031216362</v>
          </cell>
          <cell r="AC467" t="str">
            <v xml:space="preserve">  37758</v>
          </cell>
          <cell r="AD467" t="str">
            <v>04/0248knc</v>
          </cell>
          <cell r="AE467">
            <v>2057.0580560799999</v>
          </cell>
          <cell r="AF467">
            <v>130.32</v>
          </cell>
          <cell r="AG467">
            <v>237.13</v>
          </cell>
          <cell r="AH467">
            <v>20.5705805608</v>
          </cell>
          <cell r="AI467">
            <v>26.74175472904</v>
          </cell>
          <cell r="AJ467" t="str">
            <v>USD</v>
          </cell>
          <cell r="AK467">
            <v>20.5705805608</v>
          </cell>
          <cell r="AL467" t="str">
            <v>C22D5O37758</v>
          </cell>
          <cell r="AM467" t="str">
            <v>C22D5 STANDARD OPEN GENSET</v>
          </cell>
        </row>
        <row r="468">
          <cell r="A468" t="str">
            <v>DEC04</v>
          </cell>
          <cell r="B468" t="str">
            <v>CENT</v>
          </cell>
          <cell r="C468" t="str">
            <v>United Kingdom</v>
          </cell>
          <cell r="D468" t="str">
            <v>UK</v>
          </cell>
          <cell r="E468" t="str">
            <v>BASE</v>
          </cell>
          <cell r="F468" t="str">
            <v>GTI Ltd</v>
          </cell>
          <cell r="G468" t="str">
            <v>025281</v>
          </cell>
          <cell r="H468" t="str">
            <v>4B</v>
          </cell>
          <cell r="I468">
            <v>1</v>
          </cell>
          <cell r="J468">
            <v>4760</v>
          </cell>
          <cell r="K468">
            <v>4826.0991246579997</v>
          </cell>
          <cell r="L468" t="str">
            <v>21592495</v>
          </cell>
          <cell r="M468">
            <v>2309.17</v>
          </cell>
          <cell r="N468">
            <v>578.62</v>
          </cell>
          <cell r="O468" t="str">
            <v>6015</v>
          </cell>
          <cell r="P468" t="str">
            <v>6015</v>
          </cell>
          <cell r="Q468">
            <v>38033</v>
          </cell>
          <cell r="R468">
            <v>0</v>
          </cell>
          <cell r="S468" t="str">
            <v>4BTA3.9G1          Genset</v>
          </cell>
          <cell r="T468" t="str">
            <v>1011</v>
          </cell>
          <cell r="U468" t="str">
            <v>1701000</v>
          </cell>
          <cell r="V468">
            <v>1</v>
          </cell>
          <cell r="W468" t="str">
            <v>1</v>
          </cell>
          <cell r="X468" t="str">
            <v>650</v>
          </cell>
          <cell r="Y468" t="str">
            <v>Commercial</v>
          </cell>
          <cell r="Z468" t="str">
            <v>Sales - West Europe</v>
          </cell>
          <cell r="AA468" t="str">
            <v>Small</v>
          </cell>
          <cell r="AB468">
            <v>4760</v>
          </cell>
          <cell r="AC468" t="str">
            <v xml:space="preserve">  30900</v>
          </cell>
          <cell r="AD468" t="str">
            <v>1143N04</v>
          </cell>
          <cell r="AE468">
            <v>4203.0945060000004</v>
          </cell>
          <cell r="AF468">
            <v>158.58749998000002</v>
          </cell>
          <cell r="AG468">
            <v>325.71499998000002</v>
          </cell>
          <cell r="AH468">
            <v>42.030945060000001</v>
          </cell>
          <cell r="AI468">
            <v>54.640228577999999</v>
          </cell>
          <cell r="AJ468" t="str">
            <v>GBP</v>
          </cell>
          <cell r="AK468">
            <v>42.030945060000001</v>
          </cell>
          <cell r="AL468" t="str">
            <v>C80-O5D</v>
          </cell>
          <cell r="AM468" t="str">
            <v>C80 D5 STD OPEN STOCK SET</v>
          </cell>
        </row>
        <row r="469">
          <cell r="A469" t="str">
            <v>DEC04</v>
          </cell>
          <cell r="B469" t="str">
            <v>CENT</v>
          </cell>
          <cell r="C469" t="str">
            <v>United Kingdom</v>
          </cell>
          <cell r="D469" t="str">
            <v>UK</v>
          </cell>
          <cell r="E469" t="str">
            <v>BASE</v>
          </cell>
          <cell r="F469" t="str">
            <v>GTI Ltd</v>
          </cell>
          <cell r="G469" t="str">
            <v>025279</v>
          </cell>
          <cell r="H469" t="str">
            <v>6C</v>
          </cell>
          <cell r="I469">
            <v>1</v>
          </cell>
          <cell r="J469">
            <v>9289</v>
          </cell>
          <cell r="K469">
            <v>8103.5734718550002</v>
          </cell>
          <cell r="L469" t="str">
            <v>21582830</v>
          </cell>
          <cell r="M469">
            <v>3820.04</v>
          </cell>
          <cell r="N469">
            <v>1279.31</v>
          </cell>
          <cell r="O469" t="str">
            <v>6035</v>
          </cell>
          <cell r="P469" t="str">
            <v>6035</v>
          </cell>
          <cell r="Q469">
            <v>37950</v>
          </cell>
          <cell r="R469">
            <v>0</v>
          </cell>
          <cell r="S469" t="str">
            <v>6CTAA8.3G1         Genset</v>
          </cell>
          <cell r="T469" t="str">
            <v>1011</v>
          </cell>
          <cell r="U469" t="str">
            <v>1701000</v>
          </cell>
          <cell r="V469">
            <v>1</v>
          </cell>
          <cell r="W469" t="str">
            <v>1</v>
          </cell>
          <cell r="X469" t="str">
            <v>650</v>
          </cell>
          <cell r="Y469" t="str">
            <v>Commercial</v>
          </cell>
          <cell r="Z469" t="str">
            <v>Sales - West Europe</v>
          </cell>
          <cell r="AA469" t="str">
            <v>Small</v>
          </cell>
          <cell r="AB469">
            <v>9289</v>
          </cell>
          <cell r="AC469" t="str">
            <v xml:space="preserve">  30735</v>
          </cell>
          <cell r="AD469" t="str">
            <v>1143N04</v>
          </cell>
          <cell r="AE469">
            <v>7289.3841750000001</v>
          </cell>
          <cell r="AF469">
            <v>188.48866667999999</v>
          </cell>
          <cell r="AG469">
            <v>385.15095239999999</v>
          </cell>
          <cell r="AH469">
            <v>72.893841750000007</v>
          </cell>
          <cell r="AI469">
            <v>94.761994275000006</v>
          </cell>
          <cell r="AJ469" t="str">
            <v>GBP</v>
          </cell>
          <cell r="AK469">
            <v>72.893841750000007</v>
          </cell>
          <cell r="AL469" t="str">
            <v>C200O5D</v>
          </cell>
          <cell r="AM469" t="str">
            <v>C200 D5 STD OPEN STOCK SET</v>
          </cell>
        </row>
        <row r="470">
          <cell r="A470" t="str">
            <v>DEC04</v>
          </cell>
          <cell r="B470" t="str">
            <v>CENT</v>
          </cell>
          <cell r="C470" t="str">
            <v>United Kingdom</v>
          </cell>
          <cell r="D470" t="str">
            <v>UK</v>
          </cell>
          <cell r="E470" t="str">
            <v>BASE</v>
          </cell>
          <cell r="F470" t="str">
            <v>GTI Ltd</v>
          </cell>
          <cell r="G470" t="str">
            <v>025284</v>
          </cell>
          <cell r="H470" t="str">
            <v>6C</v>
          </cell>
          <cell r="I470">
            <v>1</v>
          </cell>
          <cell r="J470">
            <v>9289</v>
          </cell>
          <cell r="K470">
            <v>8401.7736769549992</v>
          </cell>
          <cell r="L470" t="str">
            <v>21585405</v>
          </cell>
          <cell r="M470">
            <v>3820.04</v>
          </cell>
          <cell r="N470">
            <v>1279.31</v>
          </cell>
          <cell r="O470" t="str">
            <v>6035</v>
          </cell>
          <cell r="P470" t="str">
            <v>6035</v>
          </cell>
          <cell r="Q470">
            <v>37957</v>
          </cell>
          <cell r="R470">
            <v>0</v>
          </cell>
          <cell r="S470" t="str">
            <v>6CTAA8.3G1         Genset</v>
          </cell>
          <cell r="T470" t="str">
            <v>1011</v>
          </cell>
          <cell r="U470" t="str">
            <v>1701000</v>
          </cell>
          <cell r="V470">
            <v>1</v>
          </cell>
          <cell r="W470" t="str">
            <v>1</v>
          </cell>
          <cell r="X470" t="str">
            <v>650</v>
          </cell>
          <cell r="Y470" t="str">
            <v>Commercial</v>
          </cell>
          <cell r="Z470" t="str">
            <v>Sales - West Europe</v>
          </cell>
          <cell r="AA470" t="str">
            <v>Small</v>
          </cell>
          <cell r="AB470">
            <v>9289</v>
          </cell>
          <cell r="AC470" t="str">
            <v xml:space="preserve">  30741</v>
          </cell>
          <cell r="AD470" t="str">
            <v>1143NO4</v>
          </cell>
          <cell r="AE470">
            <v>7318.3388749999995</v>
          </cell>
          <cell r="AF470">
            <v>272.48866667999999</v>
          </cell>
          <cell r="AG470">
            <v>569.44095240000001</v>
          </cell>
          <cell r="AH470">
            <v>73.183388750000006</v>
          </cell>
          <cell r="AI470">
            <v>95.138405375000005</v>
          </cell>
          <cell r="AJ470" t="str">
            <v>GBP</v>
          </cell>
          <cell r="AK470">
            <v>73.183388750000006</v>
          </cell>
          <cell r="AL470" t="str">
            <v>C200 D5STOCKO</v>
          </cell>
          <cell r="AM470" t="str">
            <v>C200 D5 STD. OPEN STOCK SET</v>
          </cell>
        </row>
        <row r="471">
          <cell r="A471" t="str">
            <v>DEC04</v>
          </cell>
          <cell r="B471" t="str">
            <v>CENT</v>
          </cell>
          <cell r="C471" t="str">
            <v>Middle East</v>
          </cell>
          <cell r="D471" t="str">
            <v>KW</v>
          </cell>
          <cell r="E471" t="str">
            <v>BASE</v>
          </cell>
          <cell r="F471" t="str">
            <v>General Transportation &amp; Equipment</v>
          </cell>
          <cell r="G471" t="str">
            <v>025283</v>
          </cell>
          <cell r="H471" t="str">
            <v>K50</v>
          </cell>
          <cell r="I471">
            <v>1</v>
          </cell>
          <cell r="J471">
            <v>76923.035522066741</v>
          </cell>
          <cell r="K471">
            <v>81744.392877509003</v>
          </cell>
          <cell r="L471" t="str">
            <v>25298016</v>
          </cell>
          <cell r="M471">
            <v>45473.29</v>
          </cell>
          <cell r="N471">
            <v>6415</v>
          </cell>
          <cell r="O471" t="str">
            <v>8031</v>
          </cell>
          <cell r="P471" t="str">
            <v>8031</v>
          </cell>
          <cell r="Q471">
            <v>38308</v>
          </cell>
          <cell r="R471">
            <v>0</v>
          </cell>
          <cell r="S471" t="str">
            <v>KTA50G3            Genset</v>
          </cell>
          <cell r="T471" t="str">
            <v>1013</v>
          </cell>
          <cell r="U471" t="str">
            <v>1701000</v>
          </cell>
          <cell r="V471">
            <v>1</v>
          </cell>
          <cell r="W471" t="str">
            <v>1</v>
          </cell>
          <cell r="X471" t="str">
            <v>650</v>
          </cell>
          <cell r="Y471" t="str">
            <v>Commercial</v>
          </cell>
          <cell r="Z471" t="str">
            <v>Sales - Middle East</v>
          </cell>
          <cell r="AA471" t="str">
            <v>Large</v>
          </cell>
          <cell r="AB471">
            <v>76923.035522066741</v>
          </cell>
          <cell r="AC471" t="str">
            <v xml:space="preserve">  43033</v>
          </cell>
          <cell r="AD471" t="str">
            <v>E0995PSK</v>
          </cell>
          <cell r="AE471">
            <v>66979.063773000002</v>
          </cell>
          <cell r="AF471">
            <v>2632.18</v>
          </cell>
          <cell r="AG471">
            <v>9922.84</v>
          </cell>
          <cell r="AH471">
            <v>669.79063772999996</v>
          </cell>
          <cell r="AI471">
            <v>870.72782904899998</v>
          </cell>
          <cell r="AJ471" t="str">
            <v>USD</v>
          </cell>
          <cell r="AK471">
            <v>669.79063772999996</v>
          </cell>
          <cell r="AL471" t="str">
            <v>C1400D5S43033</v>
          </cell>
          <cell r="AM471" t="str">
            <v>C1400D5 STANDARD GENSET FAMILY</v>
          </cell>
        </row>
        <row r="472">
          <cell r="A472" t="str">
            <v>DEC04</v>
          </cell>
          <cell r="B472" t="str">
            <v>EA</v>
          </cell>
          <cell r="C472" t="str">
            <v>East Asia</v>
          </cell>
          <cell r="D472" t="str">
            <v>HK</v>
          </cell>
          <cell r="E472" t="str">
            <v>BASE</v>
          </cell>
          <cell r="F472" t="str">
            <v>Yip Shing Diesel Engnr Co Ltd</v>
          </cell>
          <cell r="G472" t="str">
            <v>024621</v>
          </cell>
          <cell r="H472" t="str">
            <v>KTA19</v>
          </cell>
          <cell r="I472">
            <v>1</v>
          </cell>
          <cell r="J472">
            <v>21277.18</v>
          </cell>
          <cell r="K472">
            <v>21778.36298152</v>
          </cell>
          <cell r="L472" t="str">
            <v>37213244</v>
          </cell>
          <cell r="M472">
            <v>13909.01</v>
          </cell>
          <cell r="N472">
            <v>2902.07</v>
          </cell>
          <cell r="O472" t="str">
            <v>7032</v>
          </cell>
          <cell r="P472" t="str">
            <v>7032</v>
          </cell>
          <cell r="Q472">
            <v>38253</v>
          </cell>
          <cell r="R472">
            <v>0</v>
          </cell>
          <cell r="S472" t="str">
            <v>KTA19G3            Genset</v>
          </cell>
          <cell r="T472" t="str">
            <v>1018</v>
          </cell>
          <cell r="U472" t="str">
            <v>1701000</v>
          </cell>
          <cell r="V472">
            <v>1</v>
          </cell>
          <cell r="W472" t="str">
            <v>1</v>
          </cell>
          <cell r="X472" t="str">
            <v>650</v>
          </cell>
          <cell r="Y472" t="str">
            <v>Commercial</v>
          </cell>
          <cell r="Z472" t="str">
            <v>Sales - East Asia</v>
          </cell>
          <cell r="AA472" t="str">
            <v>Medium</v>
          </cell>
          <cell r="AB472">
            <v>21277.18</v>
          </cell>
          <cell r="AC472" t="str">
            <v xml:space="preserve">  33346</v>
          </cell>
          <cell r="AD472" t="str">
            <v>YS209/2004</v>
          </cell>
          <cell r="AE472">
            <v>18991.319440000003</v>
          </cell>
          <cell r="AF472">
            <v>402.96</v>
          </cell>
          <cell r="AG472">
            <v>1757.37</v>
          </cell>
          <cell r="AH472">
            <v>189.91319440000001</v>
          </cell>
          <cell r="AI472">
            <v>246.88715271999999</v>
          </cell>
          <cell r="AJ472" t="str">
            <v>USD</v>
          </cell>
          <cell r="AK472">
            <v>189.91319440000001</v>
          </cell>
          <cell r="AL472" t="str">
            <v>DFEL33346</v>
          </cell>
          <cell r="AM472" t="str">
            <v>400DFEL STANDARD GENSET FAMILY</v>
          </cell>
        </row>
        <row r="473">
          <cell r="A473" t="str">
            <v>DEC04</v>
          </cell>
          <cell r="B473" t="str">
            <v>EA</v>
          </cell>
          <cell r="C473" t="str">
            <v>East Asia</v>
          </cell>
          <cell r="D473" t="str">
            <v>HK</v>
          </cell>
          <cell r="E473" t="str">
            <v>BASE</v>
          </cell>
          <cell r="F473" t="str">
            <v>Yip Shing Diesel Engnr Co Ltd</v>
          </cell>
          <cell r="G473" t="str">
            <v>024621</v>
          </cell>
          <cell r="H473" t="str">
            <v>KTA19</v>
          </cell>
          <cell r="I473">
            <v>1</v>
          </cell>
          <cell r="J473">
            <v>21277.18</v>
          </cell>
          <cell r="K473">
            <v>21778.36298152</v>
          </cell>
          <cell r="L473" t="str">
            <v>37213245</v>
          </cell>
          <cell r="M473">
            <v>13909.01</v>
          </cell>
          <cell r="N473">
            <v>2902.07</v>
          </cell>
          <cell r="O473" t="str">
            <v>7032</v>
          </cell>
          <cell r="P473" t="str">
            <v>7032</v>
          </cell>
          <cell r="Q473">
            <v>38253</v>
          </cell>
          <cell r="R473">
            <v>0</v>
          </cell>
          <cell r="S473" t="str">
            <v>KTA19G3            Genset</v>
          </cell>
          <cell r="T473" t="str">
            <v>1018</v>
          </cell>
          <cell r="U473" t="str">
            <v>1701000</v>
          </cell>
          <cell r="V473">
            <v>1</v>
          </cell>
          <cell r="W473" t="str">
            <v>1</v>
          </cell>
          <cell r="X473" t="str">
            <v>650</v>
          </cell>
          <cell r="Y473" t="str">
            <v>Commercial</v>
          </cell>
          <cell r="Z473" t="str">
            <v>Sales - East Asia</v>
          </cell>
          <cell r="AA473" t="str">
            <v>Medium</v>
          </cell>
          <cell r="AB473">
            <v>21277.18</v>
          </cell>
          <cell r="AC473" t="str">
            <v xml:space="preserve">  33346</v>
          </cell>
          <cell r="AD473" t="str">
            <v>YS209/2004</v>
          </cell>
          <cell r="AE473">
            <v>18991.319440000003</v>
          </cell>
          <cell r="AF473">
            <v>402.96</v>
          </cell>
          <cell r="AG473">
            <v>1757.37</v>
          </cell>
          <cell r="AH473">
            <v>189.91319440000001</v>
          </cell>
          <cell r="AI473">
            <v>246.88715271999999</v>
          </cell>
          <cell r="AJ473" t="str">
            <v>USD</v>
          </cell>
          <cell r="AK473">
            <v>189.91319440000001</v>
          </cell>
          <cell r="AL473" t="str">
            <v>DFEL33346</v>
          </cell>
          <cell r="AM473" t="str">
            <v>400DFEL STANDARD GENSET FAMILY</v>
          </cell>
        </row>
        <row r="474">
          <cell r="A474" t="str">
            <v>DEC04</v>
          </cell>
          <cell r="B474" t="str">
            <v>EA</v>
          </cell>
          <cell r="C474" t="str">
            <v>East Asia</v>
          </cell>
          <cell r="D474" t="str">
            <v>HK</v>
          </cell>
          <cell r="E474" t="str">
            <v>BASE</v>
          </cell>
          <cell r="F474" t="str">
            <v>Yip Shing Diesel Engnr Co Ltd</v>
          </cell>
          <cell r="G474" t="str">
            <v>024619</v>
          </cell>
          <cell r="H474" t="str">
            <v>QSK23</v>
          </cell>
          <cell r="I474">
            <v>1</v>
          </cell>
          <cell r="J474">
            <v>37462.870000000003</v>
          </cell>
          <cell r="K474">
            <v>37424.162137380001</v>
          </cell>
          <cell r="L474" t="str">
            <v>00311972</v>
          </cell>
          <cell r="M474">
            <v>17527.21</v>
          </cell>
          <cell r="N474">
            <v>5385.52</v>
          </cell>
          <cell r="O474" t="str">
            <v>7041</v>
          </cell>
          <cell r="P474" t="str">
            <v>7041</v>
          </cell>
          <cell r="Q474">
            <v>38278</v>
          </cell>
          <cell r="R474">
            <v>0</v>
          </cell>
          <cell r="S474" t="str">
            <v>QSK23G3            Genset</v>
          </cell>
          <cell r="T474" t="str">
            <v>1018</v>
          </cell>
          <cell r="U474" t="str">
            <v>1701000</v>
          </cell>
          <cell r="V474">
            <v>1</v>
          </cell>
          <cell r="W474" t="str">
            <v>1</v>
          </cell>
          <cell r="X474" t="str">
            <v>650</v>
          </cell>
          <cell r="Y474" t="str">
            <v>Commercial</v>
          </cell>
          <cell r="Z474" t="str">
            <v>Sales - East Asia</v>
          </cell>
          <cell r="AA474" t="str">
            <v>Large</v>
          </cell>
          <cell r="AB474">
            <v>37462.870000000003</v>
          </cell>
          <cell r="AC474" t="str">
            <v xml:space="preserve">  33497</v>
          </cell>
          <cell r="AD474" t="str">
            <v>YS217/2004</v>
          </cell>
          <cell r="AE474">
            <v>31520.55386</v>
          </cell>
          <cell r="AF474">
            <v>543.4</v>
          </cell>
          <cell r="AG474">
            <v>4320.03</v>
          </cell>
          <cell r="AH474">
            <v>315.20553860000001</v>
          </cell>
          <cell r="AI474">
            <v>409.76720017999997</v>
          </cell>
          <cell r="AJ474" t="str">
            <v>USD</v>
          </cell>
          <cell r="AK474">
            <v>315.20553860000001</v>
          </cell>
          <cell r="AL474" t="str">
            <v>DQCC33497</v>
          </cell>
          <cell r="AM474" t="str">
            <v>715DQCC STANDARD GENSET FAMILY</v>
          </cell>
        </row>
        <row r="475">
          <cell r="A475" t="str">
            <v>DEC04</v>
          </cell>
          <cell r="B475" t="str">
            <v>EA</v>
          </cell>
          <cell r="C475" t="str">
            <v>East Asia</v>
          </cell>
          <cell r="D475" t="str">
            <v>HK</v>
          </cell>
          <cell r="E475" t="str">
            <v>BASE</v>
          </cell>
          <cell r="F475" t="str">
            <v>Yip Shing Diesel Engnr Co Ltd</v>
          </cell>
          <cell r="G475" t="str">
            <v>024991</v>
          </cell>
          <cell r="H475" t="str">
            <v>KTA19</v>
          </cell>
          <cell r="I475">
            <v>1</v>
          </cell>
          <cell r="J475">
            <v>21277.18</v>
          </cell>
          <cell r="K475">
            <v>21847.332981520001</v>
          </cell>
          <cell r="L475" t="str">
            <v>37214223</v>
          </cell>
          <cell r="M475">
            <v>13909.01</v>
          </cell>
          <cell r="N475">
            <v>2902.07</v>
          </cell>
          <cell r="O475" t="str">
            <v>7032</v>
          </cell>
          <cell r="P475" t="str">
            <v>7032</v>
          </cell>
          <cell r="Q475">
            <v>38320</v>
          </cell>
          <cell r="R475">
            <v>0</v>
          </cell>
          <cell r="S475" t="str">
            <v>KTA19G3            Genset</v>
          </cell>
          <cell r="T475" t="str">
            <v>1018</v>
          </cell>
          <cell r="U475" t="str">
            <v>1701000</v>
          </cell>
          <cell r="V475">
            <v>1</v>
          </cell>
          <cell r="W475" t="str">
            <v>1</v>
          </cell>
          <cell r="X475" t="str">
            <v>650</v>
          </cell>
          <cell r="Y475" t="str">
            <v>Commercial</v>
          </cell>
          <cell r="Z475" t="str">
            <v>Sales - East Asia</v>
          </cell>
          <cell r="AA475" t="str">
            <v>Medium</v>
          </cell>
          <cell r="AB475">
            <v>27628.632938643703</v>
          </cell>
          <cell r="AC475" t="str">
            <v xml:space="preserve">  35845</v>
          </cell>
          <cell r="AD475" t="str">
            <v>YS538/2004</v>
          </cell>
          <cell r="AE475">
            <v>18991.319440000003</v>
          </cell>
          <cell r="AF475">
            <v>412.65</v>
          </cell>
          <cell r="AG475">
            <v>1816.65</v>
          </cell>
          <cell r="AH475">
            <v>189.91319440000001</v>
          </cell>
          <cell r="AI475">
            <v>246.88715271999999</v>
          </cell>
          <cell r="AJ475" t="str">
            <v>USD</v>
          </cell>
          <cell r="AK475">
            <v>189.91319440000001</v>
          </cell>
          <cell r="AL475" t="str">
            <v>DFEL35845</v>
          </cell>
          <cell r="AM475" t="str">
            <v>400DFEL STANDARD GENSET FAMILY</v>
          </cell>
        </row>
        <row r="476">
          <cell r="A476" t="str">
            <v>DEC04</v>
          </cell>
          <cell r="B476" t="str">
            <v>EA</v>
          </cell>
          <cell r="C476" t="str">
            <v>East Asia</v>
          </cell>
          <cell r="D476" t="str">
            <v>PK</v>
          </cell>
          <cell r="E476" t="str">
            <v>BASE</v>
          </cell>
          <cell r="F476" t="str">
            <v>AR-Rahman Glass (Pvt) Ltd</v>
          </cell>
          <cell r="G476" t="str">
            <v>003131</v>
          </cell>
          <cell r="H476" t="str">
            <v>K50</v>
          </cell>
          <cell r="I476">
            <v>-1</v>
          </cell>
          <cell r="J476">
            <v>-50968.19</v>
          </cell>
          <cell r="K476">
            <v>-61921.559194000001</v>
          </cell>
          <cell r="L476" t="str">
            <v>25297282</v>
          </cell>
          <cell r="M476">
            <v>-45473.29</v>
          </cell>
          <cell r="N476">
            <v>-6553.1</v>
          </cell>
          <cell r="O476" t="str">
            <v>8031</v>
          </cell>
          <cell r="P476" t="str">
            <v>8031</v>
          </cell>
          <cell r="Q476">
            <v>38289</v>
          </cell>
          <cell r="R476">
            <v>0</v>
          </cell>
          <cell r="S476" t="str">
            <v>KTA50G3            Genset</v>
          </cell>
          <cell r="T476" t="str">
            <v>1013</v>
          </cell>
          <cell r="U476" t="str">
            <v>1701000</v>
          </cell>
          <cell r="V476">
            <v>1</v>
          </cell>
          <cell r="W476" t="str">
            <v>1</v>
          </cell>
          <cell r="X476" t="str">
            <v>650</v>
          </cell>
          <cell r="Y476" t="str">
            <v>Commercial</v>
          </cell>
          <cell r="Z476" t="str">
            <v>Sales - Middle East</v>
          </cell>
          <cell r="AA476" t="str">
            <v>Large</v>
          </cell>
          <cell r="AB476">
            <v>-67092.572658772871</v>
          </cell>
          <cell r="AC476" t="str">
            <v xml:space="preserve">  23431</v>
          </cell>
          <cell r="AE476">
            <v>-56795.579194000005</v>
          </cell>
          <cell r="AF476">
            <v>-689.64</v>
          </cell>
          <cell r="AG476">
            <v>-4436.34</v>
          </cell>
          <cell r="AH476">
            <v>0</v>
          </cell>
          <cell r="AI476">
            <v>0</v>
          </cell>
          <cell r="AJ476" t="str">
            <v>USD</v>
          </cell>
          <cell r="AK476">
            <v>0</v>
          </cell>
          <cell r="AL476" t="str">
            <v>DFLC34423</v>
          </cell>
          <cell r="AM476" t="str">
            <v>1005DFLC STANDARD GENSET FAMIL</v>
          </cell>
        </row>
        <row r="477">
          <cell r="A477" t="str">
            <v>DEC04</v>
          </cell>
          <cell r="B477" t="str">
            <v>EA</v>
          </cell>
          <cell r="C477" t="str">
            <v>East Asia</v>
          </cell>
          <cell r="D477" t="str">
            <v>HK</v>
          </cell>
          <cell r="E477" t="str">
            <v>BASE</v>
          </cell>
          <cell r="F477" t="str">
            <v>Yip Shing Diesel Engnr Co Ltd</v>
          </cell>
          <cell r="G477" t="str">
            <v>024991</v>
          </cell>
          <cell r="H477" t="str">
            <v>KTA19</v>
          </cell>
          <cell r="I477">
            <v>1</v>
          </cell>
          <cell r="J477">
            <v>21277.18</v>
          </cell>
          <cell r="K477">
            <v>21847.332981520001</v>
          </cell>
          <cell r="L477" t="str">
            <v>37213375</v>
          </cell>
          <cell r="M477">
            <v>13909.01</v>
          </cell>
          <cell r="N477">
            <v>2902.07</v>
          </cell>
          <cell r="O477" t="str">
            <v>7032</v>
          </cell>
          <cell r="P477" t="str">
            <v>7032</v>
          </cell>
          <cell r="Q477">
            <v>38253</v>
          </cell>
          <cell r="R477">
            <v>0</v>
          </cell>
          <cell r="S477" t="str">
            <v>KTA19G3            Genset</v>
          </cell>
          <cell r="T477" t="str">
            <v>1018</v>
          </cell>
          <cell r="U477" t="str">
            <v>1701000</v>
          </cell>
          <cell r="V477">
            <v>1</v>
          </cell>
          <cell r="W477" t="str">
            <v>1</v>
          </cell>
          <cell r="X477" t="str">
            <v>650</v>
          </cell>
          <cell r="Y477" t="str">
            <v>Commercial</v>
          </cell>
          <cell r="Z477" t="str">
            <v>Sales - East Asia</v>
          </cell>
          <cell r="AA477" t="str">
            <v>Medium</v>
          </cell>
          <cell r="AB477">
            <v>27628.632938643703</v>
          </cell>
          <cell r="AC477" t="str">
            <v xml:space="preserve">  35845</v>
          </cell>
          <cell r="AD477" t="str">
            <v>YS538/2004</v>
          </cell>
          <cell r="AE477">
            <v>18991.319440000003</v>
          </cell>
          <cell r="AF477">
            <v>412.65</v>
          </cell>
          <cell r="AG477">
            <v>1816.65</v>
          </cell>
          <cell r="AH477">
            <v>189.91319440000001</v>
          </cell>
          <cell r="AI477">
            <v>246.88715271999999</v>
          </cell>
          <cell r="AJ477" t="str">
            <v>USD</v>
          </cell>
          <cell r="AK477">
            <v>189.91319440000001</v>
          </cell>
          <cell r="AL477" t="str">
            <v>DFEL35845</v>
          </cell>
          <cell r="AM477" t="str">
            <v>400DFEL STANDARD GENSET FAMILY</v>
          </cell>
        </row>
        <row r="478">
          <cell r="A478" t="str">
            <v>DEC04</v>
          </cell>
          <cell r="B478" t="str">
            <v>EA</v>
          </cell>
          <cell r="C478" t="str">
            <v>East Asia</v>
          </cell>
          <cell r="D478" t="str">
            <v>HK</v>
          </cell>
          <cell r="E478" t="str">
            <v>Base</v>
          </cell>
          <cell r="F478" t="str">
            <v>Yip Shing Diesel Engnr Co Ltd</v>
          </cell>
          <cell r="G478" t="str">
            <v>003175</v>
          </cell>
          <cell r="I478">
            <v>0</v>
          </cell>
          <cell r="J478">
            <v>0</v>
          </cell>
          <cell r="K478">
            <v>0</v>
          </cell>
          <cell r="M478">
            <v>0</v>
          </cell>
          <cell r="N478">
            <v>0</v>
          </cell>
          <cell r="O478" t="str">
            <v>ADIS</v>
          </cell>
          <cell r="P478" t="str">
            <v>ADIS</v>
          </cell>
          <cell r="R478">
            <v>0</v>
          </cell>
          <cell r="S478" t="str">
            <v>discount</v>
          </cell>
          <cell r="T478" t="str">
            <v>1018</v>
          </cell>
          <cell r="U478" t="str">
            <v>1701000</v>
          </cell>
          <cell r="V478">
            <v>1</v>
          </cell>
          <cell r="W478" t="str">
            <v>1</v>
          </cell>
          <cell r="X478" t="str">
            <v>650</v>
          </cell>
          <cell r="Y478" t="str">
            <v>Commercial</v>
          </cell>
          <cell r="Z478" t="str">
            <v>Sales - East Asia</v>
          </cell>
          <cell r="AA478" t="str">
            <v>Medium</v>
          </cell>
          <cell r="AB478">
            <v>-19054.359526372442</v>
          </cell>
          <cell r="AC478" t="str">
            <v xml:space="preserve">  23476</v>
          </cell>
          <cell r="AD478" t="str">
            <v>DISCOUNT ERROR</v>
          </cell>
          <cell r="AE478">
            <v>0</v>
          </cell>
          <cell r="AF478">
            <v>0</v>
          </cell>
          <cell r="AG478">
            <v>0</v>
          </cell>
          <cell r="AH478">
            <v>0</v>
          </cell>
          <cell r="AI478">
            <v>0</v>
          </cell>
          <cell r="AJ478" t="str">
            <v>USD</v>
          </cell>
          <cell r="AK478">
            <v>0</v>
          </cell>
          <cell r="AL478" t="str">
            <v>CO35845</v>
          </cell>
          <cell r="AM478" t="str">
            <v>Inv.24991</v>
          </cell>
        </row>
        <row r="479">
          <cell r="A479" t="str">
            <v>DEC04</v>
          </cell>
          <cell r="B479" t="str">
            <v>EA</v>
          </cell>
          <cell r="C479" t="str">
            <v>East Asia</v>
          </cell>
          <cell r="D479" t="str">
            <v>HK</v>
          </cell>
          <cell r="E479" t="str">
            <v>BASE</v>
          </cell>
          <cell r="F479" t="str">
            <v>Yip Shing Diesel Engnr Co Ltd</v>
          </cell>
          <cell r="G479" t="str">
            <v>024619</v>
          </cell>
          <cell r="H479" t="str">
            <v>QSK23</v>
          </cell>
          <cell r="I479">
            <v>1</v>
          </cell>
          <cell r="J479">
            <v>37462.86</v>
          </cell>
          <cell r="K479">
            <v>37424.162137380001</v>
          </cell>
          <cell r="L479" t="str">
            <v>00311971</v>
          </cell>
          <cell r="M479">
            <v>17527.21</v>
          </cell>
          <cell r="N479">
            <v>5385.52</v>
          </cell>
          <cell r="O479" t="str">
            <v>7041</v>
          </cell>
          <cell r="P479" t="str">
            <v>7041</v>
          </cell>
          <cell r="Q479">
            <v>38278</v>
          </cell>
          <cell r="R479">
            <v>0</v>
          </cell>
          <cell r="S479" t="str">
            <v>QSK23G3            Genset</v>
          </cell>
          <cell r="T479" t="str">
            <v>1018</v>
          </cell>
          <cell r="U479" t="str">
            <v>1701000</v>
          </cell>
          <cell r="V479">
            <v>1</v>
          </cell>
          <cell r="W479" t="str">
            <v>1</v>
          </cell>
          <cell r="X479" t="str">
            <v>650</v>
          </cell>
          <cell r="Y479" t="str">
            <v>Commercial</v>
          </cell>
          <cell r="Z479" t="str">
            <v>Sales - East Asia</v>
          </cell>
          <cell r="AA479" t="str">
            <v>Large</v>
          </cell>
          <cell r="AB479">
            <v>37462.86</v>
          </cell>
          <cell r="AC479" t="str">
            <v xml:space="preserve">  33497</v>
          </cell>
          <cell r="AD479" t="str">
            <v>YS217/2004</v>
          </cell>
          <cell r="AE479">
            <v>31520.55386</v>
          </cell>
          <cell r="AF479">
            <v>543.4</v>
          </cell>
          <cell r="AG479">
            <v>4320.03</v>
          </cell>
          <cell r="AH479">
            <v>315.20553860000001</v>
          </cell>
          <cell r="AI479">
            <v>409.76720017999997</v>
          </cell>
          <cell r="AJ479" t="str">
            <v>USD</v>
          </cell>
          <cell r="AK479">
            <v>315.20553860000001</v>
          </cell>
          <cell r="AL479" t="str">
            <v>DQCC33497</v>
          </cell>
          <cell r="AM479" t="str">
            <v>715DQCC STANDARD GENSET FAMILY</v>
          </cell>
        </row>
        <row r="480">
          <cell r="A480" t="str">
            <v>DEC04</v>
          </cell>
          <cell r="B480" t="str">
            <v>EA</v>
          </cell>
          <cell r="C480" t="str">
            <v>East Asia</v>
          </cell>
          <cell r="D480" t="str">
            <v>HK</v>
          </cell>
          <cell r="E480" t="str">
            <v>BASE</v>
          </cell>
          <cell r="F480" t="str">
            <v>Yip Shing Diesel Engnr Co Ltd</v>
          </cell>
          <cell r="G480" t="str">
            <v>024974</v>
          </cell>
          <cell r="H480" t="str">
            <v>QSX15</v>
          </cell>
          <cell r="I480">
            <v>1</v>
          </cell>
          <cell r="J480">
            <v>21523.14</v>
          </cell>
          <cell r="K480">
            <v>25242.372114917998</v>
          </cell>
          <cell r="L480" t="str">
            <v>79063922</v>
          </cell>
          <cell r="M480">
            <v>11937.91</v>
          </cell>
          <cell r="N480">
            <v>3842</v>
          </cell>
          <cell r="O480" t="str">
            <v>7023</v>
          </cell>
          <cell r="P480" t="str">
            <v>7023</v>
          </cell>
          <cell r="Q480">
            <v>38254</v>
          </cell>
          <cell r="R480">
            <v>0</v>
          </cell>
          <cell r="S480" t="str">
            <v>QSX15G8            Genset</v>
          </cell>
          <cell r="T480" t="str">
            <v>1018</v>
          </cell>
          <cell r="U480" t="str">
            <v>1701000</v>
          </cell>
          <cell r="V480">
            <v>1</v>
          </cell>
          <cell r="W480" t="str">
            <v>1</v>
          </cell>
          <cell r="X480" t="str">
            <v>650</v>
          </cell>
          <cell r="Y480" t="str">
            <v>Commercial</v>
          </cell>
          <cell r="Z480" t="str">
            <v>Sales - East Asia</v>
          </cell>
          <cell r="AA480" t="str">
            <v>Medium</v>
          </cell>
          <cell r="AB480">
            <v>24445.102260495154</v>
          </cell>
          <cell r="AC480" t="str">
            <v xml:space="preserve">  35486</v>
          </cell>
          <cell r="AD480" t="str">
            <v>YS455/2004</v>
          </cell>
          <cell r="AE480">
            <v>21374.977845999998</v>
          </cell>
          <cell r="AF480">
            <v>604.17999999999995</v>
          </cell>
          <cell r="AG480">
            <v>2557.84</v>
          </cell>
          <cell r="AH480">
            <v>213.74977845999999</v>
          </cell>
          <cell r="AI480">
            <v>277.87471199800001</v>
          </cell>
          <cell r="AJ480" t="str">
            <v>USD</v>
          </cell>
          <cell r="AK480">
            <v>213.74977845999999</v>
          </cell>
          <cell r="AL480" t="str">
            <v>DFEK35486</v>
          </cell>
          <cell r="AM480" t="str">
            <v>440DFEK STANDARD GENSET FAMILY</v>
          </cell>
        </row>
        <row r="481">
          <cell r="A481" t="str">
            <v>DEC04</v>
          </cell>
          <cell r="B481" t="str">
            <v>EA</v>
          </cell>
          <cell r="C481" t="str">
            <v>East Asia</v>
          </cell>
          <cell r="D481" t="str">
            <v>HK</v>
          </cell>
          <cell r="E481" t="str">
            <v>BASE</v>
          </cell>
          <cell r="F481" t="str">
            <v>Yip Shing Diesel Engnr Co Ltd</v>
          </cell>
          <cell r="G481" t="str">
            <v>024978</v>
          </cell>
          <cell r="H481" t="str">
            <v>KTA19</v>
          </cell>
          <cell r="I481">
            <v>1</v>
          </cell>
          <cell r="J481">
            <v>21277.18</v>
          </cell>
          <cell r="K481">
            <v>21847.332981520001</v>
          </cell>
          <cell r="L481" t="str">
            <v>37213510</v>
          </cell>
          <cell r="M481">
            <v>13909.01</v>
          </cell>
          <cell r="N481">
            <v>2902.07</v>
          </cell>
          <cell r="O481" t="str">
            <v>7032</v>
          </cell>
          <cell r="P481" t="str">
            <v>7032</v>
          </cell>
          <cell r="Q481">
            <v>38253</v>
          </cell>
          <cell r="R481">
            <v>0</v>
          </cell>
          <cell r="S481" t="str">
            <v>KTA19G3            Genset</v>
          </cell>
          <cell r="T481" t="str">
            <v>1018</v>
          </cell>
          <cell r="U481" t="str">
            <v>1701000</v>
          </cell>
          <cell r="V481">
            <v>1</v>
          </cell>
          <cell r="W481" t="str">
            <v>1</v>
          </cell>
          <cell r="X481" t="str">
            <v>650</v>
          </cell>
          <cell r="Y481" t="str">
            <v>Commercial</v>
          </cell>
          <cell r="Z481" t="str">
            <v>Sales - East Asia</v>
          </cell>
          <cell r="AA481" t="str">
            <v>Medium</v>
          </cell>
          <cell r="AB481">
            <v>27628.632938643703</v>
          </cell>
          <cell r="AC481" t="str">
            <v xml:space="preserve">  35845</v>
          </cell>
          <cell r="AD481" t="str">
            <v>YS538/2004</v>
          </cell>
          <cell r="AE481">
            <v>18991.319440000003</v>
          </cell>
          <cell r="AF481">
            <v>412.65</v>
          </cell>
          <cell r="AG481">
            <v>1816.65</v>
          </cell>
          <cell r="AH481">
            <v>189.91319440000001</v>
          </cell>
          <cell r="AI481">
            <v>246.88715271999999</v>
          </cell>
          <cell r="AJ481" t="str">
            <v>USD</v>
          </cell>
          <cell r="AK481">
            <v>189.91319440000001</v>
          </cell>
          <cell r="AL481" t="str">
            <v>DFEL35845</v>
          </cell>
          <cell r="AM481" t="str">
            <v>400DFEL STANDARD GENSET FAMILY</v>
          </cell>
        </row>
        <row r="482">
          <cell r="A482" t="str">
            <v>DEC04</v>
          </cell>
          <cell r="B482" t="str">
            <v>EA</v>
          </cell>
          <cell r="C482" t="str">
            <v>East Asia</v>
          </cell>
          <cell r="D482" t="str">
            <v>HK</v>
          </cell>
          <cell r="E482" t="str">
            <v>BASE</v>
          </cell>
          <cell r="F482" t="str">
            <v>Yip Shing Diesel Engnr Co Ltd</v>
          </cell>
          <cell r="G482" t="str">
            <v>024978</v>
          </cell>
          <cell r="I482">
            <v>0</v>
          </cell>
          <cell r="J482">
            <v>0</v>
          </cell>
          <cell r="K482">
            <v>0</v>
          </cell>
          <cell r="M482">
            <v>0</v>
          </cell>
          <cell r="N482">
            <v>0</v>
          </cell>
          <cell r="O482" t="str">
            <v>ADIS</v>
          </cell>
          <cell r="P482" t="str">
            <v>ADIS</v>
          </cell>
          <cell r="R482">
            <v>0</v>
          </cell>
          <cell r="S482" t="str">
            <v>discount</v>
          </cell>
          <cell r="T482" t="str">
            <v>1018</v>
          </cell>
          <cell r="U482" t="str">
            <v>1701000</v>
          </cell>
          <cell r="V482">
            <v>1</v>
          </cell>
          <cell r="W482" t="str">
            <v>1</v>
          </cell>
          <cell r="X482" t="str">
            <v>650</v>
          </cell>
          <cell r="Y482" t="str">
            <v>Commercial</v>
          </cell>
          <cell r="Z482" t="str">
            <v>Sales - East Asia</v>
          </cell>
          <cell r="AA482" t="str">
            <v>Medium</v>
          </cell>
          <cell r="AB482">
            <v>-19054.36</v>
          </cell>
          <cell r="AC482" t="str">
            <v xml:space="preserve">  35845</v>
          </cell>
          <cell r="AD482" t="str">
            <v>YS538/2004</v>
          </cell>
          <cell r="AE482">
            <v>0</v>
          </cell>
          <cell r="AF482">
            <v>0</v>
          </cell>
          <cell r="AG482">
            <v>0</v>
          </cell>
          <cell r="AH482">
            <v>0</v>
          </cell>
          <cell r="AI482">
            <v>0</v>
          </cell>
          <cell r="AJ482" t="str">
            <v>USD</v>
          </cell>
          <cell r="AK482">
            <v>0</v>
          </cell>
        </row>
        <row r="483">
          <cell r="A483" t="str">
            <v>DEC04</v>
          </cell>
          <cell r="B483" t="str">
            <v>EA</v>
          </cell>
          <cell r="C483" t="str">
            <v>East Asia</v>
          </cell>
          <cell r="D483" t="str">
            <v>HK</v>
          </cell>
          <cell r="E483" t="str">
            <v>BASE</v>
          </cell>
          <cell r="F483" t="str">
            <v>Yip Shing Diesel Engnr Co Ltd</v>
          </cell>
          <cell r="G483" t="str">
            <v>024978</v>
          </cell>
          <cell r="H483" t="str">
            <v>KTA19</v>
          </cell>
          <cell r="I483">
            <v>1</v>
          </cell>
          <cell r="J483">
            <v>21277.18</v>
          </cell>
          <cell r="K483">
            <v>21847.332981520001</v>
          </cell>
          <cell r="L483" t="str">
            <v>37213374</v>
          </cell>
          <cell r="M483">
            <v>13909.01</v>
          </cell>
          <cell r="N483">
            <v>2902.07</v>
          </cell>
          <cell r="O483" t="str">
            <v>7032</v>
          </cell>
          <cell r="P483" t="str">
            <v>7032</v>
          </cell>
          <cell r="Q483">
            <v>38253</v>
          </cell>
          <cell r="R483">
            <v>0</v>
          </cell>
          <cell r="S483" t="str">
            <v>KTA19G3            Genset</v>
          </cell>
          <cell r="T483" t="str">
            <v>1018</v>
          </cell>
          <cell r="U483" t="str">
            <v>1701000</v>
          </cell>
          <cell r="V483">
            <v>1</v>
          </cell>
          <cell r="W483" t="str">
            <v>1</v>
          </cell>
          <cell r="X483" t="str">
            <v>650</v>
          </cell>
          <cell r="Y483" t="str">
            <v>Commercial</v>
          </cell>
          <cell r="Z483" t="str">
            <v>Sales - East Asia</v>
          </cell>
          <cell r="AA483" t="str">
            <v>Medium</v>
          </cell>
          <cell r="AB483">
            <v>27628.632938643703</v>
          </cell>
          <cell r="AC483" t="str">
            <v xml:space="preserve">  35845</v>
          </cell>
          <cell r="AD483" t="str">
            <v>YS538/2004</v>
          </cell>
          <cell r="AE483">
            <v>18991.319440000003</v>
          </cell>
          <cell r="AF483">
            <v>412.65</v>
          </cell>
          <cell r="AG483">
            <v>1816.65</v>
          </cell>
          <cell r="AH483">
            <v>189.91319440000001</v>
          </cell>
          <cell r="AI483">
            <v>246.88715271999999</v>
          </cell>
          <cell r="AJ483" t="str">
            <v>USD</v>
          </cell>
          <cell r="AK483">
            <v>189.91319440000001</v>
          </cell>
          <cell r="AL483" t="str">
            <v>DFEL35845</v>
          </cell>
          <cell r="AM483" t="str">
            <v>400DFEL STANDARD GENSET FAMILY</v>
          </cell>
        </row>
        <row r="484">
          <cell r="A484" t="str">
            <v>DEC04</v>
          </cell>
          <cell r="B484" t="str">
            <v>EA</v>
          </cell>
          <cell r="C484" t="str">
            <v>East Asia</v>
          </cell>
          <cell r="D484" t="str">
            <v>HK</v>
          </cell>
          <cell r="E484" t="str">
            <v>BASE</v>
          </cell>
          <cell r="F484" t="str">
            <v>Yip Shing Diesel Engnr Co Ltd</v>
          </cell>
          <cell r="G484" t="str">
            <v>024978</v>
          </cell>
          <cell r="H484" t="str">
            <v>KTA19</v>
          </cell>
          <cell r="I484">
            <v>1</v>
          </cell>
          <cell r="J484">
            <v>21277.18</v>
          </cell>
          <cell r="K484">
            <v>21847.332981520001</v>
          </cell>
          <cell r="L484" t="str">
            <v>37214222</v>
          </cell>
          <cell r="M484">
            <v>13909.01</v>
          </cell>
          <cell r="N484">
            <v>2902.07</v>
          </cell>
          <cell r="O484" t="str">
            <v>7032</v>
          </cell>
          <cell r="P484" t="str">
            <v>7032</v>
          </cell>
          <cell r="Q484">
            <v>38320</v>
          </cell>
          <cell r="R484">
            <v>0</v>
          </cell>
          <cell r="S484" t="str">
            <v>KTA19G3            Genset</v>
          </cell>
          <cell r="T484" t="str">
            <v>1018</v>
          </cell>
          <cell r="U484" t="str">
            <v>1701000</v>
          </cell>
          <cell r="V484">
            <v>1</v>
          </cell>
          <cell r="W484" t="str">
            <v>1</v>
          </cell>
          <cell r="X484" t="str">
            <v>650</v>
          </cell>
          <cell r="Y484" t="str">
            <v>Commercial</v>
          </cell>
          <cell r="Z484" t="str">
            <v>Sales - East Asia</v>
          </cell>
          <cell r="AA484" t="str">
            <v>Medium</v>
          </cell>
          <cell r="AB484">
            <v>27628.632938643703</v>
          </cell>
          <cell r="AC484" t="str">
            <v xml:space="preserve">  35845</v>
          </cell>
          <cell r="AD484" t="str">
            <v>YS538/2004</v>
          </cell>
          <cell r="AE484">
            <v>18991.319440000003</v>
          </cell>
          <cell r="AF484">
            <v>412.65</v>
          </cell>
          <cell r="AG484">
            <v>1816.65</v>
          </cell>
          <cell r="AH484">
            <v>189.91319440000001</v>
          </cell>
          <cell r="AI484">
            <v>246.88715271999999</v>
          </cell>
          <cell r="AJ484" t="str">
            <v>USD</v>
          </cell>
          <cell r="AK484">
            <v>189.91319440000001</v>
          </cell>
          <cell r="AL484" t="str">
            <v>DFEL35845</v>
          </cell>
          <cell r="AM484" t="str">
            <v>400DFEL STANDARD GENSET FAMILY</v>
          </cell>
        </row>
        <row r="485">
          <cell r="A485" t="str">
            <v>DEC04</v>
          </cell>
          <cell r="B485" t="str">
            <v>EA</v>
          </cell>
          <cell r="C485" t="str">
            <v>East Asia</v>
          </cell>
          <cell r="D485" t="str">
            <v>HK</v>
          </cell>
          <cell r="E485" t="str">
            <v>BASE</v>
          </cell>
          <cell r="F485" t="str">
            <v>Yip Shing Diesel Engnr Co Ltd</v>
          </cell>
          <cell r="G485" t="str">
            <v>024976</v>
          </cell>
          <cell r="I485">
            <v>0</v>
          </cell>
          <cell r="J485">
            <v>0</v>
          </cell>
          <cell r="K485">
            <v>0</v>
          </cell>
          <cell r="M485">
            <v>0</v>
          </cell>
          <cell r="N485">
            <v>0</v>
          </cell>
          <cell r="O485" t="str">
            <v>ADIS</v>
          </cell>
          <cell r="P485" t="str">
            <v>ADIS</v>
          </cell>
          <cell r="R485">
            <v>0</v>
          </cell>
          <cell r="S485" t="str">
            <v>discount</v>
          </cell>
          <cell r="T485" t="str">
            <v>1018</v>
          </cell>
          <cell r="U485" t="str">
            <v>1701000</v>
          </cell>
          <cell r="V485">
            <v>1</v>
          </cell>
          <cell r="W485" t="str">
            <v>1</v>
          </cell>
          <cell r="X485" t="str">
            <v>650</v>
          </cell>
          <cell r="Y485" t="str">
            <v>Commercial</v>
          </cell>
          <cell r="Z485" t="str">
            <v>Sales - East Asia</v>
          </cell>
          <cell r="AA485" t="str">
            <v>Large</v>
          </cell>
          <cell r="AB485">
            <v>-5425.73</v>
          </cell>
          <cell r="AC485" t="str">
            <v xml:space="preserve">  35498</v>
          </cell>
          <cell r="AD485" t="str">
            <v>YS452/2004</v>
          </cell>
          <cell r="AE485">
            <v>0</v>
          </cell>
          <cell r="AF485">
            <v>0</v>
          </cell>
          <cell r="AG485">
            <v>0</v>
          </cell>
          <cell r="AH485">
            <v>0</v>
          </cell>
          <cell r="AI485">
            <v>0</v>
          </cell>
          <cell r="AJ485" t="str">
            <v>USD</v>
          </cell>
          <cell r="AK485">
            <v>0</v>
          </cell>
        </row>
        <row r="486">
          <cell r="A486" t="str">
            <v>DEC04</v>
          </cell>
          <cell r="B486" t="str">
            <v>EA</v>
          </cell>
          <cell r="C486" t="str">
            <v>East Asia</v>
          </cell>
          <cell r="D486" t="str">
            <v>HK</v>
          </cell>
          <cell r="E486" t="str">
            <v>BASE</v>
          </cell>
          <cell r="F486" t="str">
            <v>Yip Shing Diesel Engnr Co Ltd</v>
          </cell>
          <cell r="G486" t="str">
            <v>024976</v>
          </cell>
          <cell r="H486" t="str">
            <v>QSK23</v>
          </cell>
          <cell r="I486">
            <v>1</v>
          </cell>
          <cell r="J486">
            <v>37462.86</v>
          </cell>
          <cell r="K486">
            <v>37424.162147709998</v>
          </cell>
          <cell r="L486" t="str">
            <v>00312024</v>
          </cell>
          <cell r="M486">
            <v>17527.21</v>
          </cell>
          <cell r="N486">
            <v>5385.52</v>
          </cell>
          <cell r="O486" t="str">
            <v>7041</v>
          </cell>
          <cell r="P486" t="str">
            <v>7041</v>
          </cell>
          <cell r="Q486">
            <v>38300</v>
          </cell>
          <cell r="R486">
            <v>0</v>
          </cell>
          <cell r="S486" t="str">
            <v>QSK23G3            Genset</v>
          </cell>
          <cell r="T486" t="str">
            <v>1018</v>
          </cell>
          <cell r="U486" t="str">
            <v>1701000</v>
          </cell>
          <cell r="V486">
            <v>1</v>
          </cell>
          <cell r="W486" t="str">
            <v>1</v>
          </cell>
          <cell r="X486" t="str">
            <v>650</v>
          </cell>
          <cell r="Y486" t="str">
            <v>Commercial</v>
          </cell>
          <cell r="Z486" t="str">
            <v>Sales - East Asia</v>
          </cell>
          <cell r="AA486" t="str">
            <v>Large</v>
          </cell>
          <cell r="AB486">
            <v>42888.589881593107</v>
          </cell>
          <cell r="AC486" t="str">
            <v xml:space="preserve">  35498</v>
          </cell>
          <cell r="AD486" t="str">
            <v>YS452/2004</v>
          </cell>
          <cell r="AE486">
            <v>31520.55387</v>
          </cell>
          <cell r="AF486">
            <v>543.4</v>
          </cell>
          <cell r="AG486">
            <v>4320.03</v>
          </cell>
          <cell r="AH486">
            <v>315.20553869999998</v>
          </cell>
          <cell r="AI486">
            <v>409.76720031000002</v>
          </cell>
          <cell r="AJ486" t="str">
            <v>USD</v>
          </cell>
          <cell r="AK486">
            <v>315.20553869999998</v>
          </cell>
          <cell r="AL486" t="str">
            <v>DQCC35498</v>
          </cell>
          <cell r="AM486" t="str">
            <v>715DQCC STANDARD GENSET FAMILY</v>
          </cell>
        </row>
        <row r="487">
          <cell r="A487" t="str">
            <v>DEC04</v>
          </cell>
          <cell r="B487" t="str">
            <v>EA</v>
          </cell>
          <cell r="C487" t="str">
            <v>East Asia</v>
          </cell>
          <cell r="D487" t="str">
            <v>HK</v>
          </cell>
          <cell r="E487" t="str">
            <v>BASE</v>
          </cell>
          <cell r="F487" t="str">
            <v>Yip Shing Diesel Engnr Co Ltd</v>
          </cell>
          <cell r="G487" t="str">
            <v>003172</v>
          </cell>
          <cell r="H487" t="str">
            <v>QSK23</v>
          </cell>
          <cell r="I487">
            <v>-1</v>
          </cell>
          <cell r="J487">
            <v>-37462.86</v>
          </cell>
          <cell r="K487">
            <v>-36383.98386</v>
          </cell>
          <cell r="L487" t="str">
            <v>00311988</v>
          </cell>
          <cell r="M487">
            <v>-17527.21</v>
          </cell>
          <cell r="N487">
            <v>-5385.52</v>
          </cell>
          <cell r="O487" t="str">
            <v>7041</v>
          </cell>
          <cell r="P487" t="str">
            <v>7041</v>
          </cell>
          <cell r="Q487">
            <v>38289</v>
          </cell>
          <cell r="R487">
            <v>0</v>
          </cell>
          <cell r="S487" t="str">
            <v>QSK23G3            Genset</v>
          </cell>
          <cell r="T487" t="str">
            <v>1018</v>
          </cell>
          <cell r="U487" t="str">
            <v>1701000</v>
          </cell>
          <cell r="V487">
            <v>1</v>
          </cell>
          <cell r="W487" t="str">
            <v>1</v>
          </cell>
          <cell r="X487" t="str">
            <v>650</v>
          </cell>
          <cell r="Y487" t="str">
            <v>Commercial</v>
          </cell>
          <cell r="Z487" t="str">
            <v>Sales - East Asia</v>
          </cell>
          <cell r="AA487" t="str">
            <v>Large</v>
          </cell>
          <cell r="AB487">
            <v>-10334.23</v>
          </cell>
          <cell r="AC487" t="str">
            <v xml:space="preserve">  23473</v>
          </cell>
          <cell r="AD487" t="str">
            <v>CANCELLATION</v>
          </cell>
          <cell r="AE487">
            <v>-31520.55386</v>
          </cell>
          <cell r="AF487">
            <v>-543.4</v>
          </cell>
          <cell r="AG487">
            <v>-4320.03</v>
          </cell>
          <cell r="AH487">
            <v>0</v>
          </cell>
          <cell r="AI487">
            <v>0</v>
          </cell>
          <cell r="AJ487" t="str">
            <v>USD</v>
          </cell>
          <cell r="AK487">
            <v>0</v>
          </cell>
          <cell r="AL487" t="str">
            <v>DQCC33497</v>
          </cell>
          <cell r="AM487" t="str">
            <v>715DQCC STANDARD GENSET FAMILY</v>
          </cell>
        </row>
        <row r="488">
          <cell r="A488" t="str">
            <v>DEC04</v>
          </cell>
          <cell r="B488" t="str">
            <v>EA</v>
          </cell>
          <cell r="C488" t="str">
            <v>East Asia</v>
          </cell>
          <cell r="D488" t="str">
            <v>HK</v>
          </cell>
          <cell r="E488" t="str">
            <v>BASE</v>
          </cell>
          <cell r="F488" t="str">
            <v>Yip Shing Diesel Engnr Co Ltd</v>
          </cell>
          <cell r="G488" t="str">
            <v>024980</v>
          </cell>
          <cell r="H488" t="str">
            <v>6C</v>
          </cell>
          <cell r="I488">
            <v>1</v>
          </cell>
          <cell r="J488">
            <v>8449.85</v>
          </cell>
          <cell r="K488">
            <v>8117.6094957579999</v>
          </cell>
          <cell r="L488" t="str">
            <v>21623696</v>
          </cell>
          <cell r="M488">
            <v>3820.04</v>
          </cell>
          <cell r="N488">
            <v>1279.31</v>
          </cell>
          <cell r="O488" t="str">
            <v>6035</v>
          </cell>
          <cell r="P488" t="str">
            <v>6035</v>
          </cell>
          <cell r="Q488">
            <v>38292</v>
          </cell>
          <cell r="R488">
            <v>0</v>
          </cell>
          <cell r="S488" t="str">
            <v>6CTAA8.3G1         Genset</v>
          </cell>
          <cell r="T488" t="str">
            <v>1018</v>
          </cell>
          <cell r="U488" t="str">
            <v>1701000</v>
          </cell>
          <cell r="V488">
            <v>1</v>
          </cell>
          <cell r="W488" t="str">
            <v>1</v>
          </cell>
          <cell r="X488" t="str">
            <v>650</v>
          </cell>
          <cell r="Y488" t="str">
            <v>Commercial</v>
          </cell>
          <cell r="Z488" t="str">
            <v>Sales - East Asia</v>
          </cell>
          <cell r="AA488" t="str">
            <v>Small</v>
          </cell>
          <cell r="AB488">
            <v>14075.34983853606</v>
          </cell>
          <cell r="AC488" t="str">
            <v xml:space="preserve">  35962</v>
          </cell>
          <cell r="AD488" t="str">
            <v>YS532/2004</v>
          </cell>
          <cell r="AE488">
            <v>7296.524566</v>
          </cell>
          <cell r="AF488">
            <v>190.62866667999998</v>
          </cell>
          <cell r="AG488">
            <v>389.67095239999998</v>
          </cell>
          <cell r="AH488">
            <v>72.965245659999994</v>
          </cell>
          <cell r="AI488">
            <v>94.854819358</v>
          </cell>
          <cell r="AJ488" t="str">
            <v>USD</v>
          </cell>
          <cell r="AK488">
            <v>72.965245659999994</v>
          </cell>
          <cell r="AL488" t="str">
            <v>C220D5O35962</v>
          </cell>
          <cell r="AM488" t="str">
            <v>C220D5(O) STANDARD GENSET FAMI</v>
          </cell>
        </row>
        <row r="489">
          <cell r="A489" t="str">
            <v>DEC04</v>
          </cell>
          <cell r="B489" t="str">
            <v>EA</v>
          </cell>
          <cell r="C489" t="str">
            <v>East Asia</v>
          </cell>
          <cell r="D489" t="str">
            <v>HK</v>
          </cell>
          <cell r="E489" t="str">
            <v>BASE</v>
          </cell>
          <cell r="F489" t="str">
            <v>Yip Shing Diesel Engnr Co Ltd</v>
          </cell>
          <cell r="G489" t="str">
            <v>024974</v>
          </cell>
          <cell r="I489">
            <v>0</v>
          </cell>
          <cell r="J489">
            <v>0</v>
          </cell>
          <cell r="K489">
            <v>0</v>
          </cell>
          <cell r="M489">
            <v>0</v>
          </cell>
          <cell r="N489">
            <v>0</v>
          </cell>
          <cell r="O489" t="str">
            <v>ADIS</v>
          </cell>
          <cell r="P489" t="str">
            <v>ADIS</v>
          </cell>
          <cell r="R489">
            <v>0</v>
          </cell>
          <cell r="S489" t="str">
            <v>discount</v>
          </cell>
          <cell r="T489" t="str">
            <v>1018</v>
          </cell>
          <cell r="U489" t="str">
            <v>1701000</v>
          </cell>
          <cell r="V489">
            <v>1</v>
          </cell>
          <cell r="W489" t="str">
            <v>1</v>
          </cell>
          <cell r="X489" t="str">
            <v>650</v>
          </cell>
          <cell r="Y489" t="str">
            <v>Commercial</v>
          </cell>
          <cell r="Z489" t="str">
            <v>Sales - East Asia</v>
          </cell>
          <cell r="AA489" t="str">
            <v>Medium</v>
          </cell>
          <cell r="AB489">
            <v>-2921.96</v>
          </cell>
          <cell r="AC489" t="str">
            <v xml:space="preserve">  35486</v>
          </cell>
          <cell r="AD489" t="str">
            <v>YS455/2004</v>
          </cell>
          <cell r="AE489">
            <v>0</v>
          </cell>
          <cell r="AF489">
            <v>0</v>
          </cell>
          <cell r="AG489">
            <v>0</v>
          </cell>
          <cell r="AH489">
            <v>0</v>
          </cell>
          <cell r="AI489">
            <v>0</v>
          </cell>
          <cell r="AJ489" t="str">
            <v>USD</v>
          </cell>
          <cell r="AK489">
            <v>0</v>
          </cell>
        </row>
        <row r="490">
          <cell r="A490" t="str">
            <v>DEC04</v>
          </cell>
          <cell r="B490" t="str">
            <v>EA</v>
          </cell>
          <cell r="C490" t="str">
            <v>East Asia</v>
          </cell>
          <cell r="D490" t="str">
            <v>HK</v>
          </cell>
          <cell r="E490" t="str">
            <v>BASE</v>
          </cell>
          <cell r="F490" t="str">
            <v>Yip Shing Diesel Engnr Co Ltd</v>
          </cell>
          <cell r="G490" t="str">
            <v>024973</v>
          </cell>
          <cell r="I490">
            <v>0</v>
          </cell>
          <cell r="J490">
            <v>0</v>
          </cell>
          <cell r="K490">
            <v>0</v>
          </cell>
          <cell r="M490">
            <v>0</v>
          </cell>
          <cell r="N490">
            <v>0</v>
          </cell>
          <cell r="O490" t="str">
            <v>ADIS</v>
          </cell>
          <cell r="P490" t="str">
            <v>ADIS</v>
          </cell>
          <cell r="R490">
            <v>0</v>
          </cell>
          <cell r="S490" t="str">
            <v>discount</v>
          </cell>
          <cell r="T490" t="str">
            <v>1018</v>
          </cell>
          <cell r="U490" t="str">
            <v>1701000</v>
          </cell>
          <cell r="V490">
            <v>1</v>
          </cell>
          <cell r="W490" t="str">
            <v>1</v>
          </cell>
          <cell r="X490" t="str">
            <v>650</v>
          </cell>
          <cell r="Y490" t="str">
            <v>Commercial</v>
          </cell>
          <cell r="Z490" t="str">
            <v>Sales - East Asia</v>
          </cell>
          <cell r="AA490" t="str">
            <v>Small</v>
          </cell>
          <cell r="AB490">
            <v>-989.77395048439178</v>
          </cell>
          <cell r="AC490" t="str">
            <v xml:space="preserve">  35398</v>
          </cell>
          <cell r="AD490" t="str">
            <v>YS458/2004</v>
          </cell>
          <cell r="AE490">
            <v>0</v>
          </cell>
          <cell r="AF490">
            <v>0</v>
          </cell>
          <cell r="AG490">
            <v>0</v>
          </cell>
          <cell r="AH490">
            <v>0</v>
          </cell>
          <cell r="AI490">
            <v>0</v>
          </cell>
          <cell r="AJ490" t="str">
            <v>USD</v>
          </cell>
          <cell r="AK490">
            <v>0</v>
          </cell>
        </row>
        <row r="491">
          <cell r="A491" t="str">
            <v>DEC04</v>
          </cell>
          <cell r="B491" t="str">
            <v>EA</v>
          </cell>
          <cell r="C491" t="str">
            <v>East Asia</v>
          </cell>
          <cell r="D491" t="str">
            <v>HK</v>
          </cell>
          <cell r="E491" t="str">
            <v>BASE</v>
          </cell>
          <cell r="F491" t="str">
            <v>Yip Shing Diesel Engnr Co Ltd</v>
          </cell>
          <cell r="G491" t="str">
            <v>024973</v>
          </cell>
          <cell r="H491" t="str">
            <v>6C</v>
          </cell>
          <cell r="I491">
            <v>1</v>
          </cell>
          <cell r="J491">
            <v>10118.41</v>
          </cell>
          <cell r="K491">
            <v>9125.9061766949999</v>
          </cell>
          <cell r="L491" t="str">
            <v>21623218</v>
          </cell>
          <cell r="M491">
            <v>4115.32</v>
          </cell>
          <cell r="N491">
            <v>1802</v>
          </cell>
          <cell r="O491" t="str">
            <v>6036</v>
          </cell>
          <cell r="P491" t="str">
            <v>6036</v>
          </cell>
          <cell r="Q491">
            <v>38292</v>
          </cell>
          <cell r="R491">
            <v>0</v>
          </cell>
          <cell r="S491" t="str">
            <v>6CTAA8.3G2 Adv     Genset</v>
          </cell>
          <cell r="T491" t="str">
            <v>1018</v>
          </cell>
          <cell r="U491" t="str">
            <v>1701000</v>
          </cell>
          <cell r="V491">
            <v>1</v>
          </cell>
          <cell r="W491" t="str">
            <v>1</v>
          </cell>
          <cell r="X491" t="str">
            <v>650</v>
          </cell>
          <cell r="Y491" t="str">
            <v>Commercial</v>
          </cell>
          <cell r="Z491" t="str">
            <v>Sales - East Asia</v>
          </cell>
          <cell r="AA491" t="str">
            <v>Small</v>
          </cell>
          <cell r="AB491">
            <v>11108.180839612485</v>
          </cell>
          <cell r="AC491" t="str">
            <v xml:space="preserve">  35398</v>
          </cell>
          <cell r="AD491" t="str">
            <v>YS458/2004</v>
          </cell>
          <cell r="AE491">
            <v>8279.0576550000005</v>
          </cell>
          <cell r="AF491">
            <v>188.48866667999999</v>
          </cell>
          <cell r="AG491">
            <v>385.15095239999999</v>
          </cell>
          <cell r="AH491">
            <v>82.790576549999997</v>
          </cell>
          <cell r="AI491">
            <v>107.627749515</v>
          </cell>
          <cell r="AJ491" t="str">
            <v>USD</v>
          </cell>
          <cell r="AK491">
            <v>82.790576549999997</v>
          </cell>
          <cell r="AL491" t="str">
            <v>C250O5D</v>
          </cell>
          <cell r="AM491" t="str">
            <v>C250 D5 STD OPEN STOCK SET</v>
          </cell>
        </row>
        <row r="492">
          <cell r="A492" t="str">
            <v>DEC04</v>
          </cell>
          <cell r="B492" t="str">
            <v>EA</v>
          </cell>
          <cell r="C492" t="str">
            <v>East Asia</v>
          </cell>
          <cell r="D492" t="str">
            <v>HK</v>
          </cell>
          <cell r="E492" t="str">
            <v>BASE</v>
          </cell>
          <cell r="F492" t="str">
            <v>Yip Shing Diesel Engnr Co Ltd</v>
          </cell>
          <cell r="G492" t="str">
            <v>024972</v>
          </cell>
          <cell r="H492" t="str">
            <v>KTA19</v>
          </cell>
          <cell r="I492">
            <v>1</v>
          </cell>
          <cell r="J492">
            <v>21277.18</v>
          </cell>
          <cell r="K492">
            <v>21778.36298152</v>
          </cell>
          <cell r="L492" t="str">
            <v>37213508</v>
          </cell>
          <cell r="M492">
            <v>13909.01</v>
          </cell>
          <cell r="N492">
            <v>2902.07</v>
          </cell>
          <cell r="O492" t="str">
            <v>7032</v>
          </cell>
          <cell r="P492" t="str">
            <v>7032</v>
          </cell>
          <cell r="Q492">
            <v>38253</v>
          </cell>
          <cell r="R492">
            <v>0</v>
          </cell>
          <cell r="S492" t="str">
            <v>KTA19G3            Genset</v>
          </cell>
          <cell r="T492" t="str">
            <v>1018</v>
          </cell>
          <cell r="U492" t="str">
            <v>1701000</v>
          </cell>
          <cell r="V492">
            <v>1</v>
          </cell>
          <cell r="W492" t="str">
            <v>1</v>
          </cell>
          <cell r="X492" t="str">
            <v>650</v>
          </cell>
          <cell r="Y492" t="str">
            <v>Commercial</v>
          </cell>
          <cell r="Z492" t="str">
            <v>Sales - East Asia</v>
          </cell>
          <cell r="AA492" t="str">
            <v>Medium</v>
          </cell>
          <cell r="AB492">
            <v>27628.632938643703</v>
          </cell>
          <cell r="AC492" t="str">
            <v xml:space="preserve">  33346</v>
          </cell>
          <cell r="AD492" t="str">
            <v>YS209/2004</v>
          </cell>
          <cell r="AE492">
            <v>18991.319440000003</v>
          </cell>
          <cell r="AF492">
            <v>402.96</v>
          </cell>
          <cell r="AG492">
            <v>1757.37</v>
          </cell>
          <cell r="AH492">
            <v>189.91319440000001</v>
          </cell>
          <cell r="AI492">
            <v>246.88715271999999</v>
          </cell>
          <cell r="AJ492" t="str">
            <v>USD</v>
          </cell>
          <cell r="AK492">
            <v>189.91319440000001</v>
          </cell>
          <cell r="AL492" t="str">
            <v>DFEL33346</v>
          </cell>
          <cell r="AM492" t="str">
            <v>400DFEL STANDARD GENSET FAMILY</v>
          </cell>
        </row>
        <row r="493">
          <cell r="A493" t="str">
            <v>DEC04</v>
          </cell>
          <cell r="B493" t="str">
            <v>EA</v>
          </cell>
          <cell r="C493" t="str">
            <v>East Asia</v>
          </cell>
          <cell r="D493" t="str">
            <v>HK</v>
          </cell>
          <cell r="E493" t="str">
            <v>BASE</v>
          </cell>
          <cell r="F493" t="str">
            <v>Yip Shing Diesel Engnr Co Ltd</v>
          </cell>
          <cell r="G493" t="str">
            <v>024972</v>
          </cell>
          <cell r="I493">
            <v>0</v>
          </cell>
          <cell r="J493">
            <v>0</v>
          </cell>
          <cell r="K493">
            <v>0</v>
          </cell>
          <cell r="M493">
            <v>0</v>
          </cell>
          <cell r="N493">
            <v>0</v>
          </cell>
          <cell r="O493" t="str">
            <v>ADIS</v>
          </cell>
          <cell r="P493" t="str">
            <v>ADIS</v>
          </cell>
          <cell r="R493">
            <v>0</v>
          </cell>
          <cell r="S493" t="str">
            <v>discount</v>
          </cell>
          <cell r="T493" t="str">
            <v>1018</v>
          </cell>
          <cell r="U493" t="str">
            <v>1701000</v>
          </cell>
          <cell r="V493">
            <v>1</v>
          </cell>
          <cell r="W493" t="str">
            <v>1</v>
          </cell>
          <cell r="X493" t="str">
            <v>650</v>
          </cell>
          <cell r="Y493" t="str">
            <v>Commercial</v>
          </cell>
          <cell r="Z493" t="str">
            <v>Sales - East Asia</v>
          </cell>
          <cell r="AA493" t="str">
            <v>Medium</v>
          </cell>
          <cell r="AB493">
            <v>-6351.4531754574809</v>
          </cell>
          <cell r="AC493" t="str">
            <v xml:space="preserve">  33346</v>
          </cell>
          <cell r="AD493" t="str">
            <v>YS209/2004</v>
          </cell>
          <cell r="AE493">
            <v>0</v>
          </cell>
          <cell r="AF493">
            <v>0</v>
          </cell>
          <cell r="AG493">
            <v>0</v>
          </cell>
          <cell r="AH493">
            <v>0</v>
          </cell>
          <cell r="AI493">
            <v>0</v>
          </cell>
          <cell r="AJ493" t="str">
            <v>USD</v>
          </cell>
          <cell r="AK493">
            <v>0</v>
          </cell>
        </row>
        <row r="494">
          <cell r="A494" t="str">
            <v>DEC04</v>
          </cell>
          <cell r="B494" t="str">
            <v>EA</v>
          </cell>
          <cell r="C494" t="str">
            <v>East Asia</v>
          </cell>
          <cell r="D494" t="str">
            <v>PK</v>
          </cell>
          <cell r="E494" t="str">
            <v>BASE</v>
          </cell>
          <cell r="F494" t="str">
            <v>AR-Rahman Glass (Pvt) Ltd</v>
          </cell>
          <cell r="G494" t="str">
            <v>003132</v>
          </cell>
          <cell r="H494" t="str">
            <v>K50</v>
          </cell>
          <cell r="I494">
            <v>-1</v>
          </cell>
          <cell r="J494">
            <v>-50968.19</v>
          </cell>
          <cell r="K494">
            <v>-61921.559194000001</v>
          </cell>
          <cell r="L494" t="str">
            <v>25296868</v>
          </cell>
          <cell r="M494">
            <v>-45473.29</v>
          </cell>
          <cell r="N494">
            <v>-6553.1</v>
          </cell>
          <cell r="O494" t="str">
            <v>8031</v>
          </cell>
          <cell r="P494" t="str">
            <v>8031</v>
          </cell>
          <cell r="Q494">
            <v>38278</v>
          </cell>
          <cell r="R494">
            <v>0</v>
          </cell>
          <cell r="S494" t="str">
            <v>KTA50G3            Genset</v>
          </cell>
          <cell r="T494" t="str">
            <v>1013</v>
          </cell>
          <cell r="U494" t="str">
            <v>1701000</v>
          </cell>
          <cell r="V494">
            <v>1</v>
          </cell>
          <cell r="W494" t="str">
            <v>1</v>
          </cell>
          <cell r="X494" t="str">
            <v>650</v>
          </cell>
          <cell r="Y494" t="str">
            <v>Commercial</v>
          </cell>
          <cell r="Z494" t="str">
            <v>Sales - Middle East</v>
          </cell>
          <cell r="AA494" t="str">
            <v>Large</v>
          </cell>
          <cell r="AB494">
            <v>-67092.572658772871</v>
          </cell>
          <cell r="AC494" t="str">
            <v xml:space="preserve">  23432</v>
          </cell>
          <cell r="AE494">
            <v>-56795.579194000005</v>
          </cell>
          <cell r="AF494">
            <v>-689.64</v>
          </cell>
          <cell r="AG494">
            <v>-4436.34</v>
          </cell>
          <cell r="AH494">
            <v>0</v>
          </cell>
          <cell r="AI494">
            <v>0</v>
          </cell>
          <cell r="AJ494" t="str">
            <v>USD</v>
          </cell>
          <cell r="AK494">
            <v>0</v>
          </cell>
          <cell r="AL494" t="str">
            <v>DFLC34423</v>
          </cell>
          <cell r="AM494" t="str">
            <v>1005DFLC STANDARD GENSET FAMIL</v>
          </cell>
        </row>
        <row r="495">
          <cell r="A495" t="str">
            <v>DEC04</v>
          </cell>
          <cell r="B495" t="str">
            <v>EA</v>
          </cell>
          <cell r="C495" t="str">
            <v>East Asia</v>
          </cell>
          <cell r="D495" t="str">
            <v>HK</v>
          </cell>
          <cell r="E495" t="str">
            <v>BASE</v>
          </cell>
          <cell r="F495" t="str">
            <v>Yip Shing Diesel Engnr Co Ltd</v>
          </cell>
          <cell r="G495" t="str">
            <v>003172</v>
          </cell>
          <cell r="I495">
            <v>-5</v>
          </cell>
          <cell r="J495">
            <v>0</v>
          </cell>
          <cell r="K495">
            <v>0</v>
          </cell>
          <cell r="M495">
            <v>0</v>
          </cell>
          <cell r="N495">
            <v>0</v>
          </cell>
          <cell r="O495" t="str">
            <v>ADIS</v>
          </cell>
          <cell r="P495" t="str">
            <v>ADIS</v>
          </cell>
          <cell r="R495">
            <v>0</v>
          </cell>
          <cell r="S495" t="str">
            <v>discount</v>
          </cell>
          <cell r="T495" t="str">
            <v>1018</v>
          </cell>
          <cell r="U495" t="str">
            <v>1701000</v>
          </cell>
          <cell r="V495">
            <v>1</v>
          </cell>
          <cell r="W495" t="str">
            <v>1</v>
          </cell>
          <cell r="X495" t="str">
            <v>650</v>
          </cell>
          <cell r="Y495" t="str">
            <v>Commercial</v>
          </cell>
          <cell r="Z495" t="str">
            <v>Sales - East Asia</v>
          </cell>
          <cell r="AB495">
            <v>-27128.632938643703</v>
          </cell>
          <cell r="AC495" t="str">
            <v xml:space="preserve">  23473</v>
          </cell>
          <cell r="AD495" t="str">
            <v>CANCELLATION</v>
          </cell>
          <cell r="AE495">
            <v>0</v>
          </cell>
          <cell r="AF495">
            <v>0</v>
          </cell>
          <cell r="AG495">
            <v>0</v>
          </cell>
          <cell r="AH495">
            <v>0</v>
          </cell>
          <cell r="AI495">
            <v>0</v>
          </cell>
          <cell r="AJ495" t="str">
            <v>USD</v>
          </cell>
          <cell r="AK495">
            <v>0</v>
          </cell>
        </row>
        <row r="496">
          <cell r="A496" t="str">
            <v>DEC04</v>
          </cell>
          <cell r="B496" t="str">
            <v>EA</v>
          </cell>
          <cell r="C496" t="str">
            <v>East Asia</v>
          </cell>
          <cell r="D496" t="str">
            <v>HK</v>
          </cell>
          <cell r="E496" t="str">
            <v>BASE</v>
          </cell>
          <cell r="F496" t="str">
            <v>Yip Shing Diesel Engnr Co Ltd</v>
          </cell>
          <cell r="G496" t="str">
            <v>024697</v>
          </cell>
          <cell r="H496" t="str">
            <v>L10</v>
          </cell>
          <cell r="I496">
            <v>1</v>
          </cell>
          <cell r="J496">
            <v>11356.84</v>
          </cell>
          <cell r="K496">
            <v>12466.532034039999</v>
          </cell>
          <cell r="L496" t="str">
            <v>43300129</v>
          </cell>
          <cell r="M496">
            <v>6377.8</v>
          </cell>
          <cell r="N496">
            <v>1629.66</v>
          </cell>
          <cell r="O496" t="str">
            <v>7003</v>
          </cell>
          <cell r="P496" t="str">
            <v>7003</v>
          </cell>
          <cell r="Q496">
            <v>38243</v>
          </cell>
          <cell r="R496">
            <v>0</v>
          </cell>
          <cell r="S496" t="str">
            <v>LTA10G3            Genset</v>
          </cell>
          <cell r="T496" t="str">
            <v>1018</v>
          </cell>
          <cell r="U496" t="str">
            <v>1701000</v>
          </cell>
          <cell r="V496">
            <v>1</v>
          </cell>
          <cell r="W496" t="str">
            <v>1</v>
          </cell>
          <cell r="X496" t="str">
            <v>650</v>
          </cell>
          <cell r="Y496" t="str">
            <v>Commercial</v>
          </cell>
          <cell r="Z496" t="str">
            <v>Sales - East Asia</v>
          </cell>
          <cell r="AA496" t="str">
            <v>Medium</v>
          </cell>
          <cell r="AB496">
            <v>14261.033369214209</v>
          </cell>
          <cell r="AC496" t="str">
            <v xml:space="preserve">  35846</v>
          </cell>
          <cell r="AD496" t="str">
            <v>YS534/2004</v>
          </cell>
          <cell r="AE496">
            <v>10044.12588</v>
          </cell>
          <cell r="AF496">
            <v>380.3</v>
          </cell>
          <cell r="AG496">
            <v>1710.65</v>
          </cell>
          <cell r="AH496">
            <v>100.4412588</v>
          </cell>
          <cell r="AI496">
            <v>130.57363644</v>
          </cell>
          <cell r="AJ496" t="str">
            <v>USD</v>
          </cell>
          <cell r="AK496">
            <v>100.4412588</v>
          </cell>
          <cell r="AL496" t="str">
            <v>DFAC35846</v>
          </cell>
          <cell r="AM496" t="str">
            <v>223DFAC STANDARD GENSET FAMILY</v>
          </cell>
        </row>
        <row r="497">
          <cell r="A497" t="str">
            <v>DEC04</v>
          </cell>
          <cell r="B497" t="str">
            <v>EA</v>
          </cell>
          <cell r="C497" t="str">
            <v>East Asia</v>
          </cell>
          <cell r="D497" t="str">
            <v>HK</v>
          </cell>
          <cell r="E497" t="str">
            <v>BASE</v>
          </cell>
          <cell r="F497" t="str">
            <v>Yip Shing Diesel Engnr Co Ltd</v>
          </cell>
          <cell r="G497" t="str">
            <v>024979</v>
          </cell>
          <cell r="H497" t="str">
            <v>6C</v>
          </cell>
          <cell r="I497">
            <v>1</v>
          </cell>
          <cell r="J497">
            <v>10118.41</v>
          </cell>
          <cell r="K497">
            <v>9139.9422005979995</v>
          </cell>
          <cell r="L497" t="str">
            <v>21622811</v>
          </cell>
          <cell r="M497">
            <v>4115.32</v>
          </cell>
          <cell r="N497">
            <v>1802</v>
          </cell>
          <cell r="O497" t="str">
            <v>6036</v>
          </cell>
          <cell r="P497" t="str">
            <v>6036</v>
          </cell>
          <cell r="Q497">
            <v>38288</v>
          </cell>
          <cell r="R497">
            <v>0</v>
          </cell>
          <cell r="S497" t="str">
            <v>6CTAA8.3G2 Adv     Genset</v>
          </cell>
          <cell r="T497" t="str">
            <v>1018</v>
          </cell>
          <cell r="U497" t="str">
            <v>1701000</v>
          </cell>
          <cell r="V497">
            <v>1</v>
          </cell>
          <cell r="W497" t="str">
            <v>1</v>
          </cell>
          <cell r="X497" t="str">
            <v>650</v>
          </cell>
          <cell r="Y497" t="str">
            <v>Commercial</v>
          </cell>
          <cell r="Z497" t="str">
            <v>Sales - East Asia</v>
          </cell>
          <cell r="AA497" t="str">
            <v>Small</v>
          </cell>
          <cell r="AB497">
            <v>10118.41</v>
          </cell>
          <cell r="AC497" t="str">
            <v xml:space="preserve">  35848</v>
          </cell>
          <cell r="AD497" t="str">
            <v>YS533/2004</v>
          </cell>
          <cell r="AE497">
            <v>8286.1980459999995</v>
          </cell>
          <cell r="AF497">
            <v>190.62866667999998</v>
          </cell>
          <cell r="AG497">
            <v>389.67095239999998</v>
          </cell>
          <cell r="AH497">
            <v>82.861980459999998</v>
          </cell>
          <cell r="AI497">
            <v>107.720574598</v>
          </cell>
          <cell r="AJ497" t="str">
            <v>USD</v>
          </cell>
          <cell r="AK497">
            <v>82.861980459999998</v>
          </cell>
          <cell r="AL497" t="str">
            <v>C250D5O35848</v>
          </cell>
          <cell r="AM497" t="str">
            <v>C250D5(O) STANDARD GENSET FAMI</v>
          </cell>
        </row>
        <row r="498">
          <cell r="A498" t="str">
            <v>DEC04</v>
          </cell>
          <cell r="B498" t="str">
            <v>EA</v>
          </cell>
          <cell r="C498" t="str">
            <v>East Asia</v>
          </cell>
          <cell r="D498" t="str">
            <v>HK</v>
          </cell>
          <cell r="E498" t="str">
            <v>BASE</v>
          </cell>
          <cell r="F498" t="str">
            <v>Yip Shing Diesel Engnr Co Ltd</v>
          </cell>
          <cell r="G498" t="str">
            <v>024981</v>
          </cell>
          <cell r="H498" t="str">
            <v>QST30</v>
          </cell>
          <cell r="I498">
            <v>1</v>
          </cell>
          <cell r="J498">
            <v>41706.67</v>
          </cell>
          <cell r="K498">
            <v>47173.471447399999</v>
          </cell>
          <cell r="L498" t="str">
            <v>37213544</v>
          </cell>
          <cell r="M498">
            <v>30151.759999999998</v>
          </cell>
          <cell r="N498">
            <v>5337.24</v>
          </cell>
          <cell r="O498" t="str">
            <v>8012</v>
          </cell>
          <cell r="P498" t="str">
            <v>8012</v>
          </cell>
          <cell r="Q498">
            <v>38260</v>
          </cell>
          <cell r="R498">
            <v>0</v>
          </cell>
          <cell r="S498" t="str">
            <v>QST30G2            Genset</v>
          </cell>
          <cell r="T498" t="str">
            <v>1018</v>
          </cell>
          <cell r="U498" t="str">
            <v>1701000</v>
          </cell>
          <cell r="V498">
            <v>1</v>
          </cell>
          <cell r="W498" t="str">
            <v>1</v>
          </cell>
          <cell r="X498" t="str">
            <v>650</v>
          </cell>
          <cell r="Y498" t="str">
            <v>Commercial</v>
          </cell>
          <cell r="Z498" t="str">
            <v>Sales - East Asia</v>
          </cell>
          <cell r="AA498" t="str">
            <v>Large</v>
          </cell>
          <cell r="AB498">
            <v>51086.114101184066</v>
          </cell>
          <cell r="AC498" t="str">
            <v xml:space="preserve">  35998</v>
          </cell>
          <cell r="AD498" t="str">
            <v>YS541/2004</v>
          </cell>
          <cell r="AE498">
            <v>40802.837800000001</v>
          </cell>
          <cell r="AF498">
            <v>685.3</v>
          </cell>
          <cell r="AG498">
            <v>4338.84</v>
          </cell>
          <cell r="AH498">
            <v>408.02837799999998</v>
          </cell>
          <cell r="AI498">
            <v>530.43689140000004</v>
          </cell>
          <cell r="AJ498" t="str">
            <v>USD</v>
          </cell>
          <cell r="AK498">
            <v>408.02837799999998</v>
          </cell>
          <cell r="AL498" t="str">
            <v>DFHB35998</v>
          </cell>
          <cell r="AM498" t="str">
            <v>713DFHB STANDARD GENSET FAMILY</v>
          </cell>
        </row>
        <row r="499">
          <cell r="A499" t="str">
            <v>DEC04</v>
          </cell>
          <cell r="B499" t="str">
            <v>EA</v>
          </cell>
          <cell r="C499" t="str">
            <v>East Asia</v>
          </cell>
          <cell r="D499" t="str">
            <v>HK</v>
          </cell>
          <cell r="E499" t="str">
            <v>BASE</v>
          </cell>
          <cell r="F499" t="str">
            <v>Yip Shing Diesel Engnr Co Ltd</v>
          </cell>
          <cell r="G499" t="str">
            <v>024981</v>
          </cell>
          <cell r="I499">
            <v>0</v>
          </cell>
          <cell r="J499">
            <v>0</v>
          </cell>
          <cell r="K499">
            <v>0</v>
          </cell>
          <cell r="M499">
            <v>0</v>
          </cell>
          <cell r="N499">
            <v>0</v>
          </cell>
          <cell r="O499" t="str">
            <v>ADIS</v>
          </cell>
          <cell r="P499" t="str">
            <v>ADIS</v>
          </cell>
          <cell r="R499">
            <v>0</v>
          </cell>
          <cell r="S499" t="str">
            <v>discount</v>
          </cell>
          <cell r="T499" t="str">
            <v>1018</v>
          </cell>
          <cell r="U499" t="str">
            <v>1701000</v>
          </cell>
          <cell r="V499">
            <v>1</v>
          </cell>
          <cell r="W499" t="str">
            <v>1</v>
          </cell>
          <cell r="X499" t="str">
            <v>650</v>
          </cell>
          <cell r="Y499" t="str">
            <v>Commercial</v>
          </cell>
          <cell r="Z499" t="str">
            <v>Sales - East Asia</v>
          </cell>
          <cell r="AA499" t="str">
            <v>Large</v>
          </cell>
          <cell r="AB499">
            <v>-18758.88</v>
          </cell>
          <cell r="AC499" t="str">
            <v xml:space="preserve">  35998</v>
          </cell>
          <cell r="AD499" t="str">
            <v>YS541/2004</v>
          </cell>
          <cell r="AE499">
            <v>0</v>
          </cell>
          <cell r="AF499">
            <v>0</v>
          </cell>
          <cell r="AG499">
            <v>0</v>
          </cell>
          <cell r="AH499">
            <v>0</v>
          </cell>
          <cell r="AI499">
            <v>0</v>
          </cell>
          <cell r="AJ499" t="str">
            <v>USD</v>
          </cell>
          <cell r="AK499">
            <v>0</v>
          </cell>
        </row>
        <row r="500">
          <cell r="A500" t="str">
            <v>DEC04</v>
          </cell>
          <cell r="B500" t="str">
            <v>EA</v>
          </cell>
          <cell r="C500" t="str">
            <v>East Asia</v>
          </cell>
          <cell r="D500" t="str">
            <v>HK</v>
          </cell>
          <cell r="E500" t="str">
            <v>BASE</v>
          </cell>
          <cell r="F500" t="str">
            <v>Yip Shing Diesel Engnr Co Ltd</v>
          </cell>
          <cell r="G500" t="str">
            <v>024981</v>
          </cell>
          <cell r="H500" t="str">
            <v>QST30</v>
          </cell>
          <cell r="I500">
            <v>1</v>
          </cell>
          <cell r="J500">
            <v>41706.67</v>
          </cell>
          <cell r="K500">
            <v>47173.471447399999</v>
          </cell>
          <cell r="L500" t="str">
            <v>37213255</v>
          </cell>
          <cell r="M500">
            <v>30151.759999999998</v>
          </cell>
          <cell r="N500">
            <v>5337.24</v>
          </cell>
          <cell r="O500" t="str">
            <v>8012</v>
          </cell>
          <cell r="P500" t="str">
            <v>8012</v>
          </cell>
          <cell r="Q500">
            <v>38253</v>
          </cell>
          <cell r="R500">
            <v>0</v>
          </cell>
          <cell r="S500" t="str">
            <v>QST30G2            Genset</v>
          </cell>
          <cell r="T500" t="str">
            <v>1018</v>
          </cell>
          <cell r="U500" t="str">
            <v>1701000</v>
          </cell>
          <cell r="V500">
            <v>1</v>
          </cell>
          <cell r="W500" t="str">
            <v>1</v>
          </cell>
          <cell r="X500" t="str">
            <v>650</v>
          </cell>
          <cell r="Y500" t="str">
            <v>Commercial</v>
          </cell>
          <cell r="Z500" t="str">
            <v>Sales - East Asia</v>
          </cell>
          <cell r="AA500" t="str">
            <v>Large</v>
          </cell>
          <cell r="AB500">
            <v>51086.114101184066</v>
          </cell>
          <cell r="AC500" t="str">
            <v xml:space="preserve">  35998</v>
          </cell>
          <cell r="AD500" t="str">
            <v>YS541/2004</v>
          </cell>
          <cell r="AE500">
            <v>40802.837800000001</v>
          </cell>
          <cell r="AF500">
            <v>685.3</v>
          </cell>
          <cell r="AG500">
            <v>4338.84</v>
          </cell>
          <cell r="AH500">
            <v>408.02837799999998</v>
          </cell>
          <cell r="AI500">
            <v>530.43689140000004</v>
          </cell>
          <cell r="AJ500" t="str">
            <v>USD</v>
          </cell>
          <cell r="AK500">
            <v>408.02837799999998</v>
          </cell>
          <cell r="AL500" t="str">
            <v>DFHB35998</v>
          </cell>
          <cell r="AM500" t="str">
            <v>713DFHB STANDARD GENSET FAMILY</v>
          </cell>
        </row>
        <row r="501">
          <cell r="A501" t="str">
            <v>DEC04</v>
          </cell>
          <cell r="B501" t="str">
            <v>EA</v>
          </cell>
          <cell r="C501" t="str">
            <v>East Asia</v>
          </cell>
          <cell r="D501" t="str">
            <v>HK</v>
          </cell>
          <cell r="E501" t="str">
            <v>BASE</v>
          </cell>
          <cell r="F501" t="str">
            <v>Yip Shing Diesel Engnr Co Ltd</v>
          </cell>
          <cell r="G501" t="str">
            <v>024980</v>
          </cell>
          <cell r="I501">
            <v>0</v>
          </cell>
          <cell r="J501">
            <v>0</v>
          </cell>
          <cell r="K501">
            <v>0</v>
          </cell>
          <cell r="M501">
            <v>0</v>
          </cell>
          <cell r="N501">
            <v>0</v>
          </cell>
          <cell r="O501" t="str">
            <v>ADIS</v>
          </cell>
          <cell r="P501" t="str">
            <v>ADIS</v>
          </cell>
          <cell r="R501">
            <v>0</v>
          </cell>
          <cell r="S501" t="str">
            <v>discount</v>
          </cell>
          <cell r="T501" t="str">
            <v>1018</v>
          </cell>
          <cell r="U501" t="str">
            <v>1701000</v>
          </cell>
          <cell r="V501">
            <v>1</v>
          </cell>
          <cell r="W501" t="str">
            <v>1</v>
          </cell>
          <cell r="X501" t="str">
            <v>650</v>
          </cell>
          <cell r="Y501" t="str">
            <v>Commercial</v>
          </cell>
          <cell r="Z501" t="str">
            <v>Sales - East Asia</v>
          </cell>
          <cell r="AA501" t="str">
            <v>Small</v>
          </cell>
          <cell r="AB501">
            <v>-5625.4951560818081</v>
          </cell>
          <cell r="AC501" t="str">
            <v xml:space="preserve">  35962</v>
          </cell>
          <cell r="AD501" t="str">
            <v>YS532/2004</v>
          </cell>
          <cell r="AE501">
            <v>0</v>
          </cell>
          <cell r="AF501">
            <v>0</v>
          </cell>
          <cell r="AG501">
            <v>0</v>
          </cell>
          <cell r="AH501">
            <v>0</v>
          </cell>
          <cell r="AI501">
            <v>0</v>
          </cell>
          <cell r="AJ501" t="str">
            <v>USD</v>
          </cell>
          <cell r="AK501">
            <v>0</v>
          </cell>
        </row>
        <row r="502">
          <cell r="A502" t="str">
            <v>DEC04</v>
          </cell>
          <cell r="B502" t="str">
            <v>EA</v>
          </cell>
          <cell r="C502" t="str">
            <v>East Asia</v>
          </cell>
          <cell r="D502" t="str">
            <v>HK</v>
          </cell>
          <cell r="E502" t="str">
            <v>BASE</v>
          </cell>
          <cell r="F502" t="str">
            <v>Yip Shing Diesel Engnr Co Ltd</v>
          </cell>
          <cell r="G502" t="str">
            <v>024991</v>
          </cell>
          <cell r="H502" t="str">
            <v>KTA19</v>
          </cell>
          <cell r="I502">
            <v>1</v>
          </cell>
          <cell r="J502">
            <v>21277.18</v>
          </cell>
          <cell r="K502">
            <v>21847.332981520001</v>
          </cell>
          <cell r="L502" t="str">
            <v>37213512</v>
          </cell>
          <cell r="M502">
            <v>13909.01</v>
          </cell>
          <cell r="N502">
            <v>2902.07</v>
          </cell>
          <cell r="O502" t="str">
            <v>7032</v>
          </cell>
          <cell r="P502" t="str">
            <v>7032</v>
          </cell>
          <cell r="Q502">
            <v>38253</v>
          </cell>
          <cell r="R502">
            <v>0</v>
          </cell>
          <cell r="S502" t="str">
            <v>KTA19G3            Genset</v>
          </cell>
          <cell r="T502" t="str">
            <v>1018</v>
          </cell>
          <cell r="U502" t="str">
            <v>1701000</v>
          </cell>
          <cell r="V502">
            <v>1</v>
          </cell>
          <cell r="W502" t="str">
            <v>1</v>
          </cell>
          <cell r="X502" t="str">
            <v>650</v>
          </cell>
          <cell r="Y502" t="str">
            <v>Commercial</v>
          </cell>
          <cell r="Z502" t="str">
            <v>Sales - East Asia</v>
          </cell>
          <cell r="AA502" t="str">
            <v>Medium</v>
          </cell>
          <cell r="AB502">
            <v>27628.632938643703</v>
          </cell>
          <cell r="AC502" t="str">
            <v xml:space="preserve">  35845</v>
          </cell>
          <cell r="AD502" t="str">
            <v>YS538/2004</v>
          </cell>
          <cell r="AE502">
            <v>18991.319440000003</v>
          </cell>
          <cell r="AF502">
            <v>412.65</v>
          </cell>
          <cell r="AG502">
            <v>1816.65</v>
          </cell>
          <cell r="AH502">
            <v>189.91319440000001</v>
          </cell>
          <cell r="AI502">
            <v>246.88715271999999</v>
          </cell>
          <cell r="AJ502" t="str">
            <v>USD</v>
          </cell>
          <cell r="AK502">
            <v>189.91319440000001</v>
          </cell>
          <cell r="AL502" t="str">
            <v>DFEL35845</v>
          </cell>
          <cell r="AM502" t="str">
            <v>400DFEL STANDARD GENSET FAMILY</v>
          </cell>
        </row>
        <row r="503">
          <cell r="A503" t="str">
            <v>DEC04</v>
          </cell>
          <cell r="B503" t="str">
            <v>EA</v>
          </cell>
          <cell r="C503" t="str">
            <v>East Asia</v>
          </cell>
          <cell r="D503" t="str">
            <v>HK</v>
          </cell>
          <cell r="E503" t="str">
            <v>BASE</v>
          </cell>
          <cell r="F503" t="str">
            <v>Yip Shing Diesel Engnr Co Ltd</v>
          </cell>
          <cell r="G503" t="str">
            <v>024713</v>
          </cell>
          <cell r="I503">
            <v>0</v>
          </cell>
          <cell r="J503">
            <v>0</v>
          </cell>
          <cell r="K503">
            <v>0</v>
          </cell>
          <cell r="M503">
            <v>0</v>
          </cell>
          <cell r="N503">
            <v>0</v>
          </cell>
          <cell r="O503" t="str">
            <v>ADIS</v>
          </cell>
          <cell r="P503" t="str">
            <v>ADIS</v>
          </cell>
          <cell r="R503">
            <v>0</v>
          </cell>
          <cell r="S503" t="str">
            <v>discount</v>
          </cell>
          <cell r="T503" t="str">
            <v>1018</v>
          </cell>
          <cell r="U503" t="str">
            <v>1701000</v>
          </cell>
          <cell r="V503">
            <v>1</v>
          </cell>
          <cell r="W503" t="str">
            <v>1</v>
          </cell>
          <cell r="X503" t="str">
            <v>650</v>
          </cell>
          <cell r="Y503" t="str">
            <v>Commercial</v>
          </cell>
          <cell r="Z503" t="str">
            <v>Sales - East Asia</v>
          </cell>
          <cell r="AA503" t="str">
            <v>Medium</v>
          </cell>
          <cell r="AB503">
            <v>-7078.58</v>
          </cell>
          <cell r="AC503" t="str">
            <v xml:space="preserve">  33455</v>
          </cell>
          <cell r="AD503" t="str">
            <v>YS212/2004A</v>
          </cell>
          <cell r="AE503">
            <v>0</v>
          </cell>
          <cell r="AF503">
            <v>0</v>
          </cell>
          <cell r="AG503">
            <v>0</v>
          </cell>
          <cell r="AH503">
            <v>0</v>
          </cell>
          <cell r="AI503">
            <v>0</v>
          </cell>
          <cell r="AJ503" t="str">
            <v>USD</v>
          </cell>
          <cell r="AK503">
            <v>0</v>
          </cell>
        </row>
        <row r="504">
          <cell r="A504" t="str">
            <v>DEC04</v>
          </cell>
          <cell r="B504" t="str">
            <v>EA</v>
          </cell>
          <cell r="C504" t="str">
            <v>East Asia</v>
          </cell>
          <cell r="D504" t="str">
            <v>HK</v>
          </cell>
          <cell r="E504" t="str">
            <v>BASE</v>
          </cell>
          <cell r="F504" t="str">
            <v>Yip Shing Diesel Engnr Co Ltd</v>
          </cell>
          <cell r="G504" t="str">
            <v>024766</v>
          </cell>
          <cell r="I504">
            <v>0</v>
          </cell>
          <cell r="J504">
            <v>0</v>
          </cell>
          <cell r="K504">
            <v>0</v>
          </cell>
          <cell r="M504">
            <v>0</v>
          </cell>
          <cell r="N504">
            <v>0</v>
          </cell>
          <cell r="O504" t="str">
            <v>ADIS</v>
          </cell>
          <cell r="P504" t="str">
            <v>ADIS</v>
          </cell>
          <cell r="R504">
            <v>0</v>
          </cell>
          <cell r="S504" t="str">
            <v>discount</v>
          </cell>
          <cell r="T504" t="str">
            <v>1018</v>
          </cell>
          <cell r="U504" t="str">
            <v>1701000</v>
          </cell>
          <cell r="V504">
            <v>1</v>
          </cell>
          <cell r="W504" t="str">
            <v>1</v>
          </cell>
          <cell r="X504" t="str">
            <v>650</v>
          </cell>
          <cell r="Y504" t="str">
            <v>Commercial</v>
          </cell>
          <cell r="Z504" t="str">
            <v>Sales - East Asia</v>
          </cell>
          <cell r="AA504" t="str">
            <v>Medium</v>
          </cell>
          <cell r="AB504">
            <v>-6351.45</v>
          </cell>
          <cell r="AC504" t="str">
            <v xml:space="preserve">  33346</v>
          </cell>
          <cell r="AD504" t="str">
            <v>YS209/2004</v>
          </cell>
          <cell r="AE504">
            <v>0</v>
          </cell>
          <cell r="AF504">
            <v>0</v>
          </cell>
          <cell r="AG504">
            <v>0</v>
          </cell>
          <cell r="AH504">
            <v>0</v>
          </cell>
          <cell r="AI504">
            <v>0</v>
          </cell>
          <cell r="AJ504" t="str">
            <v>USD</v>
          </cell>
          <cell r="AK504">
            <v>0</v>
          </cell>
        </row>
        <row r="505">
          <cell r="A505" t="str">
            <v>DEC04</v>
          </cell>
          <cell r="B505" t="str">
            <v>EA</v>
          </cell>
          <cell r="C505" t="str">
            <v>East Asia</v>
          </cell>
          <cell r="D505" t="str">
            <v>PK</v>
          </cell>
          <cell r="E505" t="str">
            <v>BASE</v>
          </cell>
          <cell r="F505" t="str">
            <v>AR-Rahman Glass (Pvt) Ltd</v>
          </cell>
          <cell r="G505" t="str">
            <v>024787</v>
          </cell>
          <cell r="H505" t="str">
            <v>K50</v>
          </cell>
          <cell r="I505">
            <v>1</v>
          </cell>
          <cell r="J505">
            <v>58290.1</v>
          </cell>
          <cell r="K505">
            <v>63795.813307402001</v>
          </cell>
          <cell r="L505" t="str">
            <v>25296868</v>
          </cell>
          <cell r="M505">
            <v>45473.29</v>
          </cell>
          <cell r="N505">
            <v>6553.1</v>
          </cell>
          <cell r="O505" t="str">
            <v>8031</v>
          </cell>
          <cell r="P505" t="str">
            <v>8031</v>
          </cell>
          <cell r="Q505">
            <v>38278</v>
          </cell>
          <cell r="R505">
            <v>0</v>
          </cell>
          <cell r="S505" t="str">
            <v>KTA50G3            Genset</v>
          </cell>
          <cell r="T505" t="str">
            <v>1013</v>
          </cell>
          <cell r="U505" t="str">
            <v>1701000</v>
          </cell>
          <cell r="V505">
            <v>1</v>
          </cell>
          <cell r="W505" t="str">
            <v>1</v>
          </cell>
          <cell r="X505" t="str">
            <v>650</v>
          </cell>
          <cell r="Y505" t="str">
            <v>Commercial</v>
          </cell>
          <cell r="Z505" t="str">
            <v>Sales - Middle East</v>
          </cell>
          <cell r="AA505" t="str">
            <v>Large</v>
          </cell>
          <cell r="AB505">
            <v>58290.1</v>
          </cell>
          <cell r="AC505" t="str">
            <v xml:space="preserve">  43263</v>
          </cell>
          <cell r="AD505" t="str">
            <v>LC 0109015600000109</v>
          </cell>
          <cell r="AE505">
            <v>56795.579194000005</v>
          </cell>
          <cell r="AF505">
            <v>689.64</v>
          </cell>
          <cell r="AG505">
            <v>4436.34</v>
          </cell>
          <cell r="AH505">
            <v>567.95579194000004</v>
          </cell>
          <cell r="AI505">
            <v>738.34252952199995</v>
          </cell>
          <cell r="AJ505" t="str">
            <v>USD</v>
          </cell>
          <cell r="AK505">
            <v>567.95579194000004</v>
          </cell>
          <cell r="AL505" t="str">
            <v>DFLC34423</v>
          </cell>
          <cell r="AM505" t="str">
            <v>1005DFLC STANDARD GENSET FAMIL</v>
          </cell>
        </row>
        <row r="506">
          <cell r="A506" t="str">
            <v>DEC04</v>
          </cell>
          <cell r="B506" t="str">
            <v>EA</v>
          </cell>
          <cell r="C506" t="str">
            <v>East Asia</v>
          </cell>
          <cell r="D506" t="str">
            <v>PK</v>
          </cell>
          <cell r="E506" t="str">
            <v>BASE</v>
          </cell>
          <cell r="F506" t="str">
            <v>AR-Rahman Glass (Pvt) Ltd</v>
          </cell>
          <cell r="G506" t="str">
            <v>024724</v>
          </cell>
          <cell r="H506" t="str">
            <v>K50</v>
          </cell>
          <cell r="I506">
            <v>1</v>
          </cell>
          <cell r="J506">
            <v>50968.19</v>
          </cell>
          <cell r="K506">
            <v>63795.813307402001</v>
          </cell>
          <cell r="L506" t="str">
            <v>33158069</v>
          </cell>
          <cell r="M506">
            <v>45473.29</v>
          </cell>
          <cell r="N506">
            <v>6553.1</v>
          </cell>
          <cell r="O506" t="str">
            <v>8031</v>
          </cell>
          <cell r="P506" t="str">
            <v>8031</v>
          </cell>
          <cell r="Q506">
            <v>38294</v>
          </cell>
          <cell r="R506">
            <v>0</v>
          </cell>
          <cell r="S506" t="str">
            <v>KTA50G3            Genset</v>
          </cell>
          <cell r="T506" t="str">
            <v>1013</v>
          </cell>
          <cell r="U506" t="str">
            <v>1701000</v>
          </cell>
          <cell r="V506">
            <v>1</v>
          </cell>
          <cell r="W506" t="str">
            <v>1</v>
          </cell>
          <cell r="X506" t="str">
            <v>650</v>
          </cell>
          <cell r="Y506" t="str">
            <v>Commercial</v>
          </cell>
          <cell r="Z506" t="str">
            <v>Sales - Middle East</v>
          </cell>
          <cell r="AA506" t="str">
            <v>Large</v>
          </cell>
          <cell r="AB506">
            <v>67092.572658772871</v>
          </cell>
          <cell r="AC506" t="str">
            <v xml:space="preserve">  34423</v>
          </cell>
          <cell r="AD506" t="str">
            <v>LC0109015600000109</v>
          </cell>
          <cell r="AE506">
            <v>56795.579194000005</v>
          </cell>
          <cell r="AF506">
            <v>689.64</v>
          </cell>
          <cell r="AG506">
            <v>4436.34</v>
          </cell>
          <cell r="AH506">
            <v>567.95579194000004</v>
          </cell>
          <cell r="AI506">
            <v>738.34252952199995</v>
          </cell>
          <cell r="AJ506" t="str">
            <v>USD</v>
          </cell>
          <cell r="AK506">
            <v>567.95579194000004</v>
          </cell>
          <cell r="AL506" t="str">
            <v>DFLC34423</v>
          </cell>
          <cell r="AM506" t="str">
            <v>1005DFLC STANDARD GENSET FAMIL</v>
          </cell>
        </row>
        <row r="507">
          <cell r="A507" t="str">
            <v>DEC04</v>
          </cell>
          <cell r="B507" t="str">
            <v>EA</v>
          </cell>
          <cell r="C507" t="str">
            <v>East Asia</v>
          </cell>
          <cell r="D507" t="str">
            <v>PK</v>
          </cell>
          <cell r="E507" t="str">
            <v>BASE</v>
          </cell>
          <cell r="F507" t="str">
            <v>AR-Rahman Glass (Pvt) Ltd</v>
          </cell>
          <cell r="G507" t="str">
            <v>024788</v>
          </cell>
          <cell r="H507" t="str">
            <v>K50</v>
          </cell>
          <cell r="I507">
            <v>1</v>
          </cell>
          <cell r="J507">
            <v>58290.1</v>
          </cell>
          <cell r="K507">
            <v>63795.813307402001</v>
          </cell>
          <cell r="L507" t="str">
            <v>25297282</v>
          </cell>
          <cell r="M507">
            <v>45473.29</v>
          </cell>
          <cell r="N507">
            <v>6553.1</v>
          </cell>
          <cell r="O507" t="str">
            <v>8031</v>
          </cell>
          <cell r="P507" t="str">
            <v>8031</v>
          </cell>
          <cell r="Q507">
            <v>38289</v>
          </cell>
          <cell r="R507">
            <v>0</v>
          </cell>
          <cell r="S507" t="str">
            <v>KTA50G3            Genset</v>
          </cell>
          <cell r="T507" t="str">
            <v>1013</v>
          </cell>
          <cell r="U507" t="str">
            <v>1701000</v>
          </cell>
          <cell r="V507">
            <v>1</v>
          </cell>
          <cell r="W507" t="str">
            <v>1</v>
          </cell>
          <cell r="X507" t="str">
            <v>650</v>
          </cell>
          <cell r="Y507" t="str">
            <v>Commercial</v>
          </cell>
          <cell r="Z507" t="str">
            <v>Sales - Middle East</v>
          </cell>
          <cell r="AA507" t="str">
            <v>Large</v>
          </cell>
          <cell r="AB507">
            <v>58290.1</v>
          </cell>
          <cell r="AC507" t="str">
            <v xml:space="preserve">  43266</v>
          </cell>
          <cell r="AD507" t="str">
            <v>LC 0109015600000109</v>
          </cell>
          <cell r="AE507">
            <v>56795.579194000005</v>
          </cell>
          <cell r="AF507">
            <v>689.64</v>
          </cell>
          <cell r="AG507">
            <v>4436.34</v>
          </cell>
          <cell r="AH507">
            <v>567.95579194000004</v>
          </cell>
          <cell r="AI507">
            <v>738.34252952199995</v>
          </cell>
          <cell r="AJ507" t="str">
            <v>USD</v>
          </cell>
          <cell r="AK507">
            <v>567.95579194000004</v>
          </cell>
          <cell r="AL507" t="str">
            <v>DFLC34423</v>
          </cell>
          <cell r="AM507" t="str">
            <v>1005DFLC STANDARD GENSET FAMIL</v>
          </cell>
        </row>
        <row r="508">
          <cell r="A508" t="str">
            <v>DEC04</v>
          </cell>
          <cell r="B508" t="str">
            <v>EA</v>
          </cell>
          <cell r="C508" t="str">
            <v>East Asia</v>
          </cell>
          <cell r="D508" t="str">
            <v>HK</v>
          </cell>
          <cell r="E508" t="str">
            <v>BASE</v>
          </cell>
          <cell r="F508" t="str">
            <v>Yip Shing Diesel Engnr Co Ltd</v>
          </cell>
          <cell r="G508" t="str">
            <v>024766</v>
          </cell>
          <cell r="H508" t="str">
            <v>KTA19</v>
          </cell>
          <cell r="I508">
            <v>1</v>
          </cell>
          <cell r="J508">
            <v>21277.18</v>
          </cell>
          <cell r="K508">
            <v>21778.36298152</v>
          </cell>
          <cell r="L508" t="str">
            <v>37213511</v>
          </cell>
          <cell r="M508">
            <v>13909.01</v>
          </cell>
          <cell r="N508">
            <v>2902.07</v>
          </cell>
          <cell r="O508" t="str">
            <v>7032</v>
          </cell>
          <cell r="P508" t="str">
            <v>7032</v>
          </cell>
          <cell r="Q508">
            <v>38253</v>
          </cell>
          <cell r="R508">
            <v>0</v>
          </cell>
          <cell r="S508" t="str">
            <v>KTA19G3            Genset</v>
          </cell>
          <cell r="T508" t="str">
            <v>1018</v>
          </cell>
          <cell r="U508" t="str">
            <v>1701000</v>
          </cell>
          <cell r="V508">
            <v>1</v>
          </cell>
          <cell r="W508" t="str">
            <v>1</v>
          </cell>
          <cell r="X508" t="str">
            <v>650</v>
          </cell>
          <cell r="Y508" t="str">
            <v>Commercial</v>
          </cell>
          <cell r="Z508" t="str">
            <v>Sales - East Asia</v>
          </cell>
          <cell r="AA508" t="str">
            <v>Medium</v>
          </cell>
          <cell r="AB508">
            <v>27628.632938643703</v>
          </cell>
          <cell r="AC508" t="str">
            <v xml:space="preserve">  33346</v>
          </cell>
          <cell r="AD508" t="str">
            <v>YS209/2004</v>
          </cell>
          <cell r="AE508">
            <v>18991.319440000003</v>
          </cell>
          <cell r="AF508">
            <v>402.96</v>
          </cell>
          <cell r="AG508">
            <v>1757.37</v>
          </cell>
          <cell r="AH508">
            <v>189.91319440000001</v>
          </cell>
          <cell r="AI508">
            <v>246.88715271999999</v>
          </cell>
          <cell r="AJ508" t="str">
            <v>USD</v>
          </cell>
          <cell r="AK508">
            <v>189.91319440000001</v>
          </cell>
          <cell r="AL508" t="str">
            <v>DFEL33346</v>
          </cell>
          <cell r="AM508" t="str">
            <v>400DFEL STANDARD GENSET FAMILY</v>
          </cell>
        </row>
        <row r="509">
          <cell r="A509" t="str">
            <v>DEC04</v>
          </cell>
          <cell r="B509" t="str">
            <v>EA</v>
          </cell>
          <cell r="C509" t="str">
            <v>East Asia</v>
          </cell>
          <cell r="D509" t="str">
            <v>HK</v>
          </cell>
          <cell r="E509" t="str">
            <v>BASE</v>
          </cell>
          <cell r="F509" t="str">
            <v>Yip Shing Diesel Engnr Co Ltd</v>
          </cell>
          <cell r="G509" t="str">
            <v>024767</v>
          </cell>
          <cell r="H509" t="str">
            <v>KTA19</v>
          </cell>
          <cell r="I509">
            <v>1</v>
          </cell>
          <cell r="J509">
            <v>23777.72</v>
          </cell>
          <cell r="K509">
            <v>24174.220298765002</v>
          </cell>
          <cell r="L509" t="str">
            <v>37213615</v>
          </cell>
          <cell r="M509">
            <v>15770.58</v>
          </cell>
          <cell r="N509">
            <v>3359.31</v>
          </cell>
          <cell r="O509" t="str">
            <v>7033</v>
          </cell>
          <cell r="P509" t="str">
            <v>7033</v>
          </cell>
          <cell r="Q509">
            <v>38260</v>
          </cell>
          <cell r="R509">
            <v>0</v>
          </cell>
          <cell r="S509" t="str">
            <v>KTA19G4            Genset</v>
          </cell>
          <cell r="T509" t="str">
            <v>1018</v>
          </cell>
          <cell r="U509" t="str">
            <v>1701000</v>
          </cell>
          <cell r="V509">
            <v>1</v>
          </cell>
          <cell r="W509" t="str">
            <v>1</v>
          </cell>
          <cell r="X509" t="str">
            <v>650</v>
          </cell>
          <cell r="Y509" t="str">
            <v>Commercial</v>
          </cell>
          <cell r="Z509" t="str">
            <v>Sales - East Asia</v>
          </cell>
          <cell r="AA509" t="str">
            <v>Medium</v>
          </cell>
          <cell r="AB509">
            <v>23777.72</v>
          </cell>
          <cell r="AC509" t="str">
            <v xml:space="preserve">  33455</v>
          </cell>
          <cell r="AD509" t="str">
            <v>YS212/2004A</v>
          </cell>
          <cell r="AE509">
            <v>21310.639204999999</v>
          </cell>
          <cell r="AF509">
            <v>402.96</v>
          </cell>
          <cell r="AG509">
            <v>1757.37</v>
          </cell>
          <cell r="AH509">
            <v>213.10639205000001</v>
          </cell>
          <cell r="AI509">
            <v>277.03830966499999</v>
          </cell>
          <cell r="AJ509" t="str">
            <v>USD</v>
          </cell>
          <cell r="AK509">
            <v>213.10639205000001</v>
          </cell>
          <cell r="AL509" t="str">
            <v>DFED33455</v>
          </cell>
          <cell r="AM509" t="str">
            <v>461DFED STANDARD GENSET FAMILY</v>
          </cell>
        </row>
        <row r="510">
          <cell r="A510" t="str">
            <v>DEC04</v>
          </cell>
          <cell r="B510" t="str">
            <v>EA</v>
          </cell>
          <cell r="C510" t="str">
            <v>East Asia</v>
          </cell>
          <cell r="D510" t="str">
            <v>HK</v>
          </cell>
          <cell r="E510" t="str">
            <v>BASE</v>
          </cell>
          <cell r="F510" t="str">
            <v>Yip Shing Diesel Engnr Co Ltd</v>
          </cell>
          <cell r="G510" t="str">
            <v>024713</v>
          </cell>
          <cell r="H510" t="str">
            <v>KTA19</v>
          </cell>
          <cell r="I510">
            <v>1</v>
          </cell>
          <cell r="J510">
            <v>23777.71</v>
          </cell>
          <cell r="K510">
            <v>24174.220298765002</v>
          </cell>
          <cell r="L510" t="str">
            <v>37213955</v>
          </cell>
          <cell r="M510">
            <v>15770.58</v>
          </cell>
          <cell r="N510">
            <v>3359.31</v>
          </cell>
          <cell r="O510" t="str">
            <v>7033</v>
          </cell>
          <cell r="P510" t="str">
            <v>7033</v>
          </cell>
          <cell r="Q510">
            <v>38292</v>
          </cell>
          <cell r="R510">
            <v>0</v>
          </cell>
          <cell r="S510" t="str">
            <v>KTA19G4            Genset</v>
          </cell>
          <cell r="T510" t="str">
            <v>1018</v>
          </cell>
          <cell r="U510" t="str">
            <v>1701000</v>
          </cell>
          <cell r="V510">
            <v>1</v>
          </cell>
          <cell r="W510" t="str">
            <v>1</v>
          </cell>
          <cell r="X510" t="str">
            <v>650</v>
          </cell>
          <cell r="Y510" t="str">
            <v>Commercial</v>
          </cell>
          <cell r="Z510" t="str">
            <v>Sales - East Asia</v>
          </cell>
          <cell r="AA510" t="str">
            <v>Medium</v>
          </cell>
          <cell r="AB510">
            <v>27317.007534983852</v>
          </cell>
          <cell r="AC510" t="str">
            <v xml:space="preserve">  33455</v>
          </cell>
          <cell r="AD510" t="str">
            <v>YS212/2004A</v>
          </cell>
          <cell r="AE510">
            <v>21310.639204999999</v>
          </cell>
          <cell r="AF510">
            <v>402.96</v>
          </cell>
          <cell r="AG510">
            <v>1757.37</v>
          </cell>
          <cell r="AH510">
            <v>213.10639205000001</v>
          </cell>
          <cell r="AI510">
            <v>277.03830966499999</v>
          </cell>
          <cell r="AJ510" t="str">
            <v>USD</v>
          </cell>
          <cell r="AK510">
            <v>213.10639205000001</v>
          </cell>
          <cell r="AL510" t="str">
            <v>DFED33455</v>
          </cell>
          <cell r="AM510" t="str">
            <v>461DFED STANDARD GENSET FAMILY</v>
          </cell>
        </row>
        <row r="511">
          <cell r="A511" t="str">
            <v>DEC04</v>
          </cell>
          <cell r="B511" t="str">
            <v>EA</v>
          </cell>
          <cell r="C511" t="str">
            <v>East Asia</v>
          </cell>
          <cell r="D511" t="str">
            <v>HK</v>
          </cell>
          <cell r="E511" t="str">
            <v>BASE</v>
          </cell>
          <cell r="F511" t="str">
            <v>Yip Shing Diesel Engnr Co Ltd</v>
          </cell>
          <cell r="G511" t="str">
            <v>024713</v>
          </cell>
          <cell r="H511" t="str">
            <v>KTA19</v>
          </cell>
          <cell r="I511">
            <v>1</v>
          </cell>
          <cell r="J511">
            <v>23777.72</v>
          </cell>
          <cell r="K511">
            <v>24174.220298765002</v>
          </cell>
          <cell r="L511" t="str">
            <v>37213957</v>
          </cell>
          <cell r="M511">
            <v>15770.58</v>
          </cell>
          <cell r="N511">
            <v>3359.31</v>
          </cell>
          <cell r="O511" t="str">
            <v>7033</v>
          </cell>
          <cell r="P511" t="str">
            <v>7033</v>
          </cell>
          <cell r="Q511">
            <v>38292</v>
          </cell>
          <cell r="R511">
            <v>0</v>
          </cell>
          <cell r="S511" t="str">
            <v>KTA19G4            Genset</v>
          </cell>
          <cell r="T511" t="str">
            <v>1018</v>
          </cell>
          <cell r="U511" t="str">
            <v>1701000</v>
          </cell>
          <cell r="V511">
            <v>1</v>
          </cell>
          <cell r="W511" t="str">
            <v>1</v>
          </cell>
          <cell r="X511" t="str">
            <v>650</v>
          </cell>
          <cell r="Y511" t="str">
            <v>Commercial</v>
          </cell>
          <cell r="Z511" t="str">
            <v>Sales - East Asia</v>
          </cell>
          <cell r="AA511" t="str">
            <v>Medium</v>
          </cell>
          <cell r="AB511">
            <v>27317.007534983852</v>
          </cell>
          <cell r="AC511" t="str">
            <v xml:space="preserve">  33455</v>
          </cell>
          <cell r="AD511" t="str">
            <v>YS212/2004A</v>
          </cell>
          <cell r="AE511">
            <v>21310.639204999999</v>
          </cell>
          <cell r="AF511">
            <v>402.96</v>
          </cell>
          <cell r="AG511">
            <v>1757.37</v>
          </cell>
          <cell r="AH511">
            <v>213.10639205000001</v>
          </cell>
          <cell r="AI511">
            <v>277.03830966499999</v>
          </cell>
          <cell r="AJ511" t="str">
            <v>USD</v>
          </cell>
          <cell r="AK511">
            <v>213.10639205000001</v>
          </cell>
          <cell r="AL511" t="str">
            <v>DFED33455</v>
          </cell>
          <cell r="AM511" t="str">
            <v>461DFED STANDARD GENSET FAMILY</v>
          </cell>
        </row>
        <row r="512">
          <cell r="A512" t="str">
            <v>DEC04</v>
          </cell>
          <cell r="B512" t="str">
            <v>EA</v>
          </cell>
          <cell r="C512" t="str">
            <v>East Asia</v>
          </cell>
          <cell r="D512" t="str">
            <v>HK</v>
          </cell>
          <cell r="E512" t="str">
            <v>BASE</v>
          </cell>
          <cell r="F512" t="str">
            <v>Yip Shing Diesel Engnr Co Ltd</v>
          </cell>
          <cell r="G512" t="str">
            <v>024696</v>
          </cell>
          <cell r="I512">
            <v>0</v>
          </cell>
          <cell r="J512">
            <v>0</v>
          </cell>
          <cell r="K512">
            <v>0</v>
          </cell>
          <cell r="M512">
            <v>0</v>
          </cell>
          <cell r="N512">
            <v>0</v>
          </cell>
          <cell r="O512" t="str">
            <v>ADIS</v>
          </cell>
          <cell r="P512" t="str">
            <v>ADIS</v>
          </cell>
          <cell r="R512">
            <v>0</v>
          </cell>
          <cell r="S512" t="str">
            <v>discount</v>
          </cell>
          <cell r="T512" t="str">
            <v>1018</v>
          </cell>
          <cell r="U512" t="str">
            <v>1701000</v>
          </cell>
          <cell r="V512">
            <v>1</v>
          </cell>
          <cell r="W512" t="str">
            <v>1</v>
          </cell>
          <cell r="X512" t="str">
            <v>650</v>
          </cell>
          <cell r="Y512" t="str">
            <v>Commercial</v>
          </cell>
          <cell r="Z512" t="str">
            <v>Sales - East Asia</v>
          </cell>
          <cell r="AA512" t="str">
            <v>Large</v>
          </cell>
          <cell r="AB512">
            <v>-19546.286329386436</v>
          </cell>
          <cell r="AC512" t="str">
            <v xml:space="preserve">  35802</v>
          </cell>
          <cell r="AD512" t="str">
            <v>YS450/2004</v>
          </cell>
          <cell r="AE512">
            <v>0</v>
          </cell>
          <cell r="AF512">
            <v>0</v>
          </cell>
          <cell r="AG512">
            <v>0</v>
          </cell>
          <cell r="AH512">
            <v>0</v>
          </cell>
          <cell r="AI512">
            <v>0</v>
          </cell>
          <cell r="AJ512" t="str">
            <v>USD</v>
          </cell>
          <cell r="AK512">
            <v>0</v>
          </cell>
        </row>
        <row r="513">
          <cell r="A513" t="str">
            <v>DEC04</v>
          </cell>
          <cell r="B513" t="str">
            <v>EA</v>
          </cell>
          <cell r="C513" t="str">
            <v>East Asia</v>
          </cell>
          <cell r="D513" t="str">
            <v>PK</v>
          </cell>
          <cell r="E513" t="str">
            <v>BASE</v>
          </cell>
          <cell r="F513" t="str">
            <v>AR-Rahman Glass (Pvt) Ltd</v>
          </cell>
          <cell r="G513" t="str">
            <v>024789</v>
          </cell>
          <cell r="H513" t="str">
            <v>K50</v>
          </cell>
          <cell r="I513">
            <v>1</v>
          </cell>
          <cell r="J513">
            <v>58290.1</v>
          </cell>
          <cell r="K513">
            <v>63795.813307402001</v>
          </cell>
          <cell r="L513" t="str">
            <v>33158069</v>
          </cell>
          <cell r="M513">
            <v>45473.29</v>
          </cell>
          <cell r="N513">
            <v>6553.1</v>
          </cell>
          <cell r="O513" t="str">
            <v>8031</v>
          </cell>
          <cell r="P513" t="str">
            <v>8031</v>
          </cell>
          <cell r="Q513">
            <v>38294</v>
          </cell>
          <cell r="R513">
            <v>0</v>
          </cell>
          <cell r="S513" t="str">
            <v>KTA50G3            Genset</v>
          </cell>
          <cell r="T513" t="str">
            <v>1013</v>
          </cell>
          <cell r="U513" t="str">
            <v>1701000</v>
          </cell>
          <cell r="V513">
            <v>1</v>
          </cell>
          <cell r="W513" t="str">
            <v>1</v>
          </cell>
          <cell r="X513" t="str">
            <v>650</v>
          </cell>
          <cell r="Y513" t="str">
            <v>Commercial</v>
          </cell>
          <cell r="Z513" t="str">
            <v>Sales - Middle East</v>
          </cell>
          <cell r="AA513" t="str">
            <v>Large</v>
          </cell>
          <cell r="AB513">
            <v>58290.1</v>
          </cell>
          <cell r="AC513" t="str">
            <v xml:space="preserve">  43268</v>
          </cell>
          <cell r="AD513" t="str">
            <v>LC 0109015600000109</v>
          </cell>
          <cell r="AE513">
            <v>56795.579194000005</v>
          </cell>
          <cell r="AF513">
            <v>689.64</v>
          </cell>
          <cell r="AG513">
            <v>4436.34</v>
          </cell>
          <cell r="AH513">
            <v>567.95579194000004</v>
          </cell>
          <cell r="AI513">
            <v>738.34252952199995</v>
          </cell>
          <cell r="AJ513" t="str">
            <v>USD</v>
          </cell>
          <cell r="AK513">
            <v>567.95579194000004</v>
          </cell>
          <cell r="AL513" t="str">
            <v>DFLC34423</v>
          </cell>
          <cell r="AM513" t="str">
            <v>1005DFLC STANDARD GENSET FAMIL</v>
          </cell>
        </row>
        <row r="514">
          <cell r="A514" t="str">
            <v>DEC04</v>
          </cell>
          <cell r="B514" t="str">
            <v>EA</v>
          </cell>
          <cell r="C514" t="str">
            <v>East Asia</v>
          </cell>
          <cell r="D514" t="str">
            <v>HK</v>
          </cell>
          <cell r="E514" t="str">
            <v>BASE</v>
          </cell>
          <cell r="F514" t="str">
            <v>Yip Shing Diesel Engnr Co Ltd</v>
          </cell>
          <cell r="G514" t="str">
            <v>024750</v>
          </cell>
          <cell r="H514" t="str">
            <v>L10</v>
          </cell>
          <cell r="I514">
            <v>1</v>
          </cell>
          <cell r="J514">
            <v>11356.84</v>
          </cell>
          <cell r="K514">
            <v>12606.483302619999</v>
          </cell>
          <cell r="L514" t="str">
            <v>43300196</v>
          </cell>
          <cell r="M514">
            <v>6377.8</v>
          </cell>
          <cell r="N514">
            <v>1629.66</v>
          </cell>
          <cell r="O514" t="str">
            <v>7003</v>
          </cell>
          <cell r="P514" t="str">
            <v>7003</v>
          </cell>
          <cell r="Q514">
            <v>38289</v>
          </cell>
          <cell r="R514">
            <v>0</v>
          </cell>
          <cell r="S514" t="str">
            <v>LTA10G3            Genset</v>
          </cell>
          <cell r="T514" t="str">
            <v>1018</v>
          </cell>
          <cell r="U514" t="str">
            <v>1701000</v>
          </cell>
          <cell r="V514">
            <v>1</v>
          </cell>
          <cell r="W514" t="str">
            <v>1</v>
          </cell>
          <cell r="X514" t="str">
            <v>650</v>
          </cell>
          <cell r="Y514" t="str">
            <v>Commercial</v>
          </cell>
          <cell r="Z514" t="str">
            <v>Sales - East Asia</v>
          </cell>
          <cell r="AA514" t="str">
            <v>Medium</v>
          </cell>
          <cell r="AB514">
            <v>11356.84</v>
          </cell>
          <cell r="AC514" t="str">
            <v xml:space="preserve">  33343</v>
          </cell>
          <cell r="AD514" t="str">
            <v>YS206/2004/A</v>
          </cell>
          <cell r="AE514">
            <v>10101.12614</v>
          </cell>
          <cell r="AF514">
            <v>391.69</v>
          </cell>
          <cell r="AG514">
            <v>1780.33</v>
          </cell>
          <cell r="AH514">
            <v>101.0112614</v>
          </cell>
          <cell r="AI514">
            <v>131.31463982</v>
          </cell>
          <cell r="AJ514" t="str">
            <v>USD</v>
          </cell>
          <cell r="AK514">
            <v>101.0112614</v>
          </cell>
          <cell r="AL514" t="str">
            <v>DFAC-AA</v>
          </cell>
          <cell r="AM514" t="str">
            <v>223DFAC STD GENSET FAMILY</v>
          </cell>
        </row>
        <row r="515">
          <cell r="A515" t="str">
            <v>DEC04</v>
          </cell>
          <cell r="B515" t="str">
            <v>EA</v>
          </cell>
          <cell r="C515" t="str">
            <v>East Asia</v>
          </cell>
          <cell r="D515" t="str">
            <v>HK</v>
          </cell>
          <cell r="E515" t="str">
            <v>BASE</v>
          </cell>
          <cell r="F515" t="str">
            <v>Yip Shing Diesel Engnr Co Ltd</v>
          </cell>
          <cell r="G515" t="str">
            <v>024751</v>
          </cell>
          <cell r="H515" t="str">
            <v>KTA19</v>
          </cell>
          <cell r="I515">
            <v>1</v>
          </cell>
          <cell r="J515">
            <v>21277.18</v>
          </cell>
          <cell r="K515">
            <v>21778.36298152</v>
          </cell>
          <cell r="L515" t="str">
            <v>37213241</v>
          </cell>
          <cell r="M515">
            <v>13909.01</v>
          </cell>
          <cell r="N515">
            <v>2902.07</v>
          </cell>
          <cell r="O515" t="str">
            <v>7032</v>
          </cell>
          <cell r="P515" t="str">
            <v>7032</v>
          </cell>
          <cell r="Q515">
            <v>38253</v>
          </cell>
          <cell r="R515">
            <v>0</v>
          </cell>
          <cell r="S515" t="str">
            <v>KTA19G3            Genset</v>
          </cell>
          <cell r="T515" t="str">
            <v>1018</v>
          </cell>
          <cell r="U515" t="str">
            <v>1701000</v>
          </cell>
          <cell r="V515">
            <v>1</v>
          </cell>
          <cell r="W515" t="str">
            <v>1</v>
          </cell>
          <cell r="X515" t="str">
            <v>650</v>
          </cell>
          <cell r="Y515" t="str">
            <v>Commercial</v>
          </cell>
          <cell r="Z515" t="str">
            <v>Sales - East Asia</v>
          </cell>
          <cell r="AA515" t="str">
            <v>Medium</v>
          </cell>
          <cell r="AB515">
            <v>21277.18</v>
          </cell>
          <cell r="AC515" t="str">
            <v xml:space="preserve">  33346</v>
          </cell>
          <cell r="AD515" t="str">
            <v>YS209/2004</v>
          </cell>
          <cell r="AE515">
            <v>18991.319440000003</v>
          </cell>
          <cell r="AF515">
            <v>402.96</v>
          </cell>
          <cell r="AG515">
            <v>1757.37</v>
          </cell>
          <cell r="AH515">
            <v>189.91319440000001</v>
          </cell>
          <cell r="AI515">
            <v>246.88715271999999</v>
          </cell>
          <cell r="AJ515" t="str">
            <v>USD</v>
          </cell>
          <cell r="AK515">
            <v>189.91319440000001</v>
          </cell>
          <cell r="AL515" t="str">
            <v>DFEL33346</v>
          </cell>
          <cell r="AM515" t="str">
            <v>400DFEL STANDARD GENSET FAMILY</v>
          </cell>
        </row>
        <row r="516">
          <cell r="A516" t="str">
            <v>DEC04</v>
          </cell>
          <cell r="B516" t="str">
            <v>EA</v>
          </cell>
          <cell r="C516" t="str">
            <v>East Asia</v>
          </cell>
          <cell r="D516" t="str">
            <v>HK</v>
          </cell>
          <cell r="E516" t="str">
            <v>BASE</v>
          </cell>
          <cell r="F516" t="str">
            <v>Yip Shing Diesel Engnr Co Ltd</v>
          </cell>
          <cell r="G516" t="str">
            <v>024752</v>
          </cell>
          <cell r="H516" t="str">
            <v>KTA19</v>
          </cell>
          <cell r="I516">
            <v>1</v>
          </cell>
          <cell r="J516">
            <v>23777.72</v>
          </cell>
          <cell r="K516">
            <v>24174.220298765002</v>
          </cell>
          <cell r="L516" t="str">
            <v>37214030</v>
          </cell>
          <cell r="M516">
            <v>15770.58</v>
          </cell>
          <cell r="N516">
            <v>3359.31</v>
          </cell>
          <cell r="O516" t="str">
            <v>7033</v>
          </cell>
          <cell r="P516" t="str">
            <v>7033</v>
          </cell>
          <cell r="Q516">
            <v>38289</v>
          </cell>
          <cell r="R516">
            <v>0</v>
          </cell>
          <cell r="S516" t="str">
            <v>KTA19G4            Genset</v>
          </cell>
          <cell r="T516" t="str">
            <v>1018</v>
          </cell>
          <cell r="U516" t="str">
            <v>1701000</v>
          </cell>
          <cell r="V516">
            <v>1</v>
          </cell>
          <cell r="W516" t="str">
            <v>1</v>
          </cell>
          <cell r="X516" t="str">
            <v>650</v>
          </cell>
          <cell r="Y516" t="str">
            <v>Commercial</v>
          </cell>
          <cell r="Z516" t="str">
            <v>Sales - East Asia</v>
          </cell>
          <cell r="AA516" t="str">
            <v>Medium</v>
          </cell>
          <cell r="AB516">
            <v>23777.72</v>
          </cell>
          <cell r="AC516" t="str">
            <v xml:space="preserve">  33455</v>
          </cell>
          <cell r="AD516" t="str">
            <v>YS212/2004A</v>
          </cell>
          <cell r="AE516">
            <v>21310.639204999999</v>
          </cell>
          <cell r="AF516">
            <v>402.96</v>
          </cell>
          <cell r="AG516">
            <v>1757.37</v>
          </cell>
          <cell r="AH516">
            <v>213.10639205000001</v>
          </cell>
          <cell r="AI516">
            <v>277.03830966499999</v>
          </cell>
          <cell r="AJ516" t="str">
            <v>USD</v>
          </cell>
          <cell r="AK516">
            <v>213.10639205000001</v>
          </cell>
          <cell r="AL516" t="str">
            <v>DFED33455</v>
          </cell>
          <cell r="AM516" t="str">
            <v>461DFED STANDARD GENSET FAMILY</v>
          </cell>
        </row>
        <row r="517">
          <cell r="A517" t="str">
            <v>DEC04</v>
          </cell>
          <cell r="B517" t="str">
            <v>EA</v>
          </cell>
          <cell r="C517" t="str">
            <v>East Asia</v>
          </cell>
          <cell r="D517" t="str">
            <v>HK</v>
          </cell>
          <cell r="E517" t="str">
            <v>BASE</v>
          </cell>
          <cell r="F517" t="str">
            <v>Yip Shing Diesel Engnr Co Ltd</v>
          </cell>
          <cell r="G517" t="str">
            <v>024617</v>
          </cell>
          <cell r="I517">
            <v>0</v>
          </cell>
          <cell r="J517">
            <v>0</v>
          </cell>
          <cell r="K517">
            <v>0</v>
          </cell>
          <cell r="M517">
            <v>0</v>
          </cell>
          <cell r="N517">
            <v>0</v>
          </cell>
          <cell r="O517" t="str">
            <v>ADIS</v>
          </cell>
          <cell r="P517" t="str">
            <v>ADIS</v>
          </cell>
          <cell r="R517">
            <v>0</v>
          </cell>
          <cell r="S517" t="str">
            <v>discount</v>
          </cell>
          <cell r="T517" t="str">
            <v>1018</v>
          </cell>
          <cell r="U517" t="str">
            <v>1701000</v>
          </cell>
          <cell r="V517">
            <v>1</v>
          </cell>
          <cell r="W517" t="str">
            <v>1</v>
          </cell>
          <cell r="X517" t="str">
            <v>650</v>
          </cell>
          <cell r="Y517" t="str">
            <v>Commercial</v>
          </cell>
          <cell r="Z517" t="str">
            <v>Sales - East Asia</v>
          </cell>
          <cell r="AA517" t="str">
            <v>Small</v>
          </cell>
          <cell r="AB517">
            <v>-5625.49</v>
          </cell>
          <cell r="AC517" t="str">
            <v xml:space="preserve">  35962</v>
          </cell>
          <cell r="AD517" t="str">
            <v>YS532/2004</v>
          </cell>
          <cell r="AE517">
            <v>0</v>
          </cell>
          <cell r="AF517">
            <v>0</v>
          </cell>
          <cell r="AG517">
            <v>0</v>
          </cell>
          <cell r="AH517">
            <v>0</v>
          </cell>
          <cell r="AI517">
            <v>0</v>
          </cell>
          <cell r="AJ517" t="str">
            <v>USD</v>
          </cell>
          <cell r="AK517">
            <v>0</v>
          </cell>
        </row>
        <row r="518">
          <cell r="A518" t="str">
            <v>DEC04</v>
          </cell>
          <cell r="B518" t="str">
            <v>EA</v>
          </cell>
          <cell r="C518" t="str">
            <v>East Asia</v>
          </cell>
          <cell r="D518" t="str">
            <v>HK</v>
          </cell>
          <cell r="E518" t="str">
            <v>BASE</v>
          </cell>
          <cell r="F518" t="str">
            <v>Yip Shing Diesel Engnr Co Ltd</v>
          </cell>
          <cell r="G518" t="str">
            <v>024767</v>
          </cell>
          <cell r="H518" t="str">
            <v>KTA19</v>
          </cell>
          <cell r="I518">
            <v>1</v>
          </cell>
          <cell r="J518">
            <v>23777.72</v>
          </cell>
          <cell r="K518">
            <v>24174.220298765002</v>
          </cell>
          <cell r="L518" t="str">
            <v>37214029</v>
          </cell>
          <cell r="M518">
            <v>15770.58</v>
          </cell>
          <cell r="N518">
            <v>3359.31</v>
          </cell>
          <cell r="O518" t="str">
            <v>7033</v>
          </cell>
          <cell r="P518" t="str">
            <v>7033</v>
          </cell>
          <cell r="Q518">
            <v>38289</v>
          </cell>
          <cell r="R518">
            <v>0</v>
          </cell>
          <cell r="S518" t="str">
            <v>KTA19G4            Genset</v>
          </cell>
          <cell r="T518" t="str">
            <v>1018</v>
          </cell>
          <cell r="U518" t="str">
            <v>1701000</v>
          </cell>
          <cell r="V518">
            <v>1</v>
          </cell>
          <cell r="W518" t="str">
            <v>1</v>
          </cell>
          <cell r="X518" t="str">
            <v>650</v>
          </cell>
          <cell r="Y518" t="str">
            <v>Commercial</v>
          </cell>
          <cell r="Z518" t="str">
            <v>Sales - East Asia</v>
          </cell>
          <cell r="AA518" t="str">
            <v>Medium</v>
          </cell>
          <cell r="AB518">
            <v>23777.72</v>
          </cell>
          <cell r="AC518" t="str">
            <v xml:space="preserve">  33455</v>
          </cell>
          <cell r="AD518" t="str">
            <v>YS212/2004A</v>
          </cell>
          <cell r="AE518">
            <v>21310.639204999999</v>
          </cell>
          <cell r="AF518">
            <v>402.96</v>
          </cell>
          <cell r="AG518">
            <v>1757.37</v>
          </cell>
          <cell r="AH518">
            <v>213.10639205000001</v>
          </cell>
          <cell r="AI518">
            <v>277.03830966499999</v>
          </cell>
          <cell r="AJ518" t="str">
            <v>USD</v>
          </cell>
          <cell r="AK518">
            <v>213.10639205000001</v>
          </cell>
          <cell r="AL518" t="str">
            <v>DFED33455</v>
          </cell>
          <cell r="AM518" t="str">
            <v>461DFED STANDARD GENSET FAMILY</v>
          </cell>
        </row>
        <row r="519">
          <cell r="A519" t="str">
            <v>DEC04</v>
          </cell>
          <cell r="B519" t="str">
            <v>EA</v>
          </cell>
          <cell r="C519" t="str">
            <v>East Asia</v>
          </cell>
          <cell r="D519" t="str">
            <v>HK</v>
          </cell>
          <cell r="E519" t="str">
            <v>BASE</v>
          </cell>
          <cell r="F519" t="str">
            <v>Yip Shing Diesel Engnr Co Ltd</v>
          </cell>
          <cell r="G519" t="str">
            <v>024697</v>
          </cell>
          <cell r="I519">
            <v>0</v>
          </cell>
          <cell r="J519">
            <v>0</v>
          </cell>
          <cell r="K519">
            <v>0</v>
          </cell>
          <cell r="M519">
            <v>0</v>
          </cell>
          <cell r="N519">
            <v>0</v>
          </cell>
          <cell r="O519" t="str">
            <v>ADIS</v>
          </cell>
          <cell r="P519" t="str">
            <v>ADIS</v>
          </cell>
          <cell r="R519">
            <v>0</v>
          </cell>
          <cell r="S519" t="str">
            <v>discount</v>
          </cell>
          <cell r="T519" t="str">
            <v>1018</v>
          </cell>
          <cell r="U519" t="str">
            <v>1701000</v>
          </cell>
          <cell r="V519">
            <v>1</v>
          </cell>
          <cell r="W519" t="str">
            <v>1</v>
          </cell>
          <cell r="X519" t="str">
            <v>650</v>
          </cell>
          <cell r="Y519" t="str">
            <v>Commercial</v>
          </cell>
          <cell r="Z519" t="str">
            <v>Sales - East Asia</v>
          </cell>
          <cell r="AA519" t="str">
            <v>Medium</v>
          </cell>
          <cell r="AB519">
            <v>-2904.1980624327234</v>
          </cell>
          <cell r="AC519" t="str">
            <v xml:space="preserve">  35846</v>
          </cell>
          <cell r="AD519" t="str">
            <v>YS534/2004</v>
          </cell>
          <cell r="AE519">
            <v>0</v>
          </cell>
          <cell r="AF519">
            <v>0</v>
          </cell>
          <cell r="AG519">
            <v>0</v>
          </cell>
          <cell r="AH519">
            <v>0</v>
          </cell>
          <cell r="AI519">
            <v>0</v>
          </cell>
          <cell r="AJ519" t="str">
            <v>USD</v>
          </cell>
          <cell r="AK519">
            <v>0</v>
          </cell>
        </row>
        <row r="520">
          <cell r="A520" t="str">
            <v>DEC04</v>
          </cell>
          <cell r="B520" t="str">
            <v>EA</v>
          </cell>
          <cell r="C520" t="str">
            <v>East Asia</v>
          </cell>
          <cell r="D520" t="str">
            <v>HK</v>
          </cell>
          <cell r="E520" t="str">
            <v>BASE</v>
          </cell>
          <cell r="F520" t="str">
            <v>Yip Shing Diesel Engnr Co Ltd</v>
          </cell>
          <cell r="G520" t="str">
            <v>024696</v>
          </cell>
          <cell r="H520" t="str">
            <v>K50</v>
          </cell>
          <cell r="I520">
            <v>1</v>
          </cell>
          <cell r="J520">
            <v>76355.22</v>
          </cell>
          <cell r="K520">
            <v>72477.114302135</v>
          </cell>
          <cell r="L520" t="str">
            <v>33157466</v>
          </cell>
          <cell r="M520">
            <v>49321.2</v>
          </cell>
          <cell r="N520">
            <v>9520</v>
          </cell>
          <cell r="O520" t="str">
            <v>8036</v>
          </cell>
          <cell r="P520" t="str">
            <v>8036</v>
          </cell>
          <cell r="Q520">
            <v>38226</v>
          </cell>
          <cell r="R520">
            <v>0</v>
          </cell>
          <cell r="S520" t="str">
            <v>KTA50GS8 Adv       Genset</v>
          </cell>
          <cell r="T520" t="str">
            <v>1018</v>
          </cell>
          <cell r="U520" t="str">
            <v>1701000</v>
          </cell>
          <cell r="V520">
            <v>1</v>
          </cell>
          <cell r="W520" t="str">
            <v>1</v>
          </cell>
          <cell r="X520" t="str">
            <v>650</v>
          </cell>
          <cell r="Y520" t="str">
            <v>Commercial</v>
          </cell>
          <cell r="Z520" t="str">
            <v>Sales - East Asia</v>
          </cell>
          <cell r="AA520" t="str">
            <v>Large</v>
          </cell>
          <cell r="AB520">
            <v>95901.50699677071</v>
          </cell>
          <cell r="AC520" t="str">
            <v xml:space="preserve">  35802</v>
          </cell>
          <cell r="AD520" t="str">
            <v>YS450/2004</v>
          </cell>
          <cell r="AE520">
            <v>65740.188095000005</v>
          </cell>
          <cell r="AF520">
            <v>627.24</v>
          </cell>
          <cell r="AG520">
            <v>3940.26</v>
          </cell>
          <cell r="AH520">
            <v>657.40188094999996</v>
          </cell>
          <cell r="AI520">
            <v>854.62244523499999</v>
          </cell>
          <cell r="AJ520" t="str">
            <v>USD</v>
          </cell>
          <cell r="AK520">
            <v>657.40188094999996</v>
          </cell>
          <cell r="AL520" t="str">
            <v>DFLF35802</v>
          </cell>
          <cell r="AM520" t="str">
            <v>1340DFLF STANDARD GENSET FAMIL</v>
          </cell>
        </row>
        <row r="521">
          <cell r="A521" t="str">
            <v>DEC04</v>
          </cell>
          <cell r="B521" t="str">
            <v>EA</v>
          </cell>
          <cell r="C521" t="str">
            <v>East Asia</v>
          </cell>
          <cell r="D521" t="str">
            <v>HK</v>
          </cell>
          <cell r="E521" t="str">
            <v>BASE</v>
          </cell>
          <cell r="F521" t="str">
            <v>Yip Shing Diesel Engnr Co Ltd</v>
          </cell>
          <cell r="G521" t="str">
            <v>024867</v>
          </cell>
          <cell r="I521">
            <v>0</v>
          </cell>
          <cell r="J521">
            <v>0</v>
          </cell>
          <cell r="K521">
            <v>0</v>
          </cell>
          <cell r="M521">
            <v>0</v>
          </cell>
          <cell r="N521">
            <v>0</v>
          </cell>
          <cell r="O521" t="str">
            <v>ADIS</v>
          </cell>
          <cell r="P521" t="str">
            <v>ADIS</v>
          </cell>
          <cell r="R521">
            <v>0</v>
          </cell>
          <cell r="S521" t="str">
            <v>discount</v>
          </cell>
          <cell r="T521" t="str">
            <v>1018</v>
          </cell>
          <cell r="U521" t="str">
            <v>1701000</v>
          </cell>
          <cell r="V521">
            <v>1</v>
          </cell>
          <cell r="W521" t="str">
            <v>1</v>
          </cell>
          <cell r="X521" t="str">
            <v>650</v>
          </cell>
          <cell r="Y521" t="str">
            <v>Commercial</v>
          </cell>
          <cell r="Z521" t="str">
            <v>Sales - East Asia</v>
          </cell>
          <cell r="AA521" t="str">
            <v>Medium</v>
          </cell>
          <cell r="AB521">
            <v>-10617.87</v>
          </cell>
          <cell r="AC521" t="str">
            <v xml:space="preserve">  33455</v>
          </cell>
          <cell r="AD521" t="str">
            <v>YS212/2004A</v>
          </cell>
          <cell r="AE521">
            <v>0</v>
          </cell>
          <cell r="AF521">
            <v>0</v>
          </cell>
          <cell r="AG521">
            <v>0</v>
          </cell>
          <cell r="AH521">
            <v>0</v>
          </cell>
          <cell r="AI521">
            <v>0</v>
          </cell>
          <cell r="AJ521" t="str">
            <v>USD</v>
          </cell>
          <cell r="AK521">
            <v>0</v>
          </cell>
        </row>
        <row r="522">
          <cell r="A522" t="str">
            <v>DEC04</v>
          </cell>
          <cell r="B522" t="str">
            <v>EA</v>
          </cell>
          <cell r="C522" t="str">
            <v>East Asia</v>
          </cell>
          <cell r="D522" t="str">
            <v>HK</v>
          </cell>
          <cell r="E522" t="str">
            <v>BASE</v>
          </cell>
          <cell r="F522" t="str">
            <v>Yip Shing Diesel Engnr Co Ltd</v>
          </cell>
          <cell r="G522" t="str">
            <v>024867</v>
          </cell>
          <cell r="H522" t="str">
            <v>KTA19</v>
          </cell>
          <cell r="I522">
            <v>1</v>
          </cell>
          <cell r="J522">
            <v>23777.72</v>
          </cell>
          <cell r="K522">
            <v>24174.220298765002</v>
          </cell>
          <cell r="L522" t="str">
            <v>37214028</v>
          </cell>
          <cell r="M522">
            <v>15770.58</v>
          </cell>
          <cell r="N522">
            <v>3359.31</v>
          </cell>
          <cell r="O522" t="str">
            <v>7033</v>
          </cell>
          <cell r="P522" t="str">
            <v>7033</v>
          </cell>
          <cell r="Q522">
            <v>38292</v>
          </cell>
          <cell r="R522">
            <v>0</v>
          </cell>
          <cell r="S522" t="str">
            <v>KTA19G4            Genset</v>
          </cell>
          <cell r="T522" t="str">
            <v>1018</v>
          </cell>
          <cell r="U522" t="str">
            <v>1701000</v>
          </cell>
          <cell r="V522">
            <v>1</v>
          </cell>
          <cell r="W522" t="str">
            <v>1</v>
          </cell>
          <cell r="X522" t="str">
            <v>650</v>
          </cell>
          <cell r="Y522" t="str">
            <v>Commercial</v>
          </cell>
          <cell r="Z522" t="str">
            <v>Sales - East Asia</v>
          </cell>
          <cell r="AA522" t="str">
            <v>Medium</v>
          </cell>
          <cell r="AB522">
            <v>27317.007534983852</v>
          </cell>
          <cell r="AC522" t="str">
            <v xml:space="preserve">  33455</v>
          </cell>
          <cell r="AD522" t="str">
            <v>YS212/2004A</v>
          </cell>
          <cell r="AE522">
            <v>21310.639204999999</v>
          </cell>
          <cell r="AF522">
            <v>402.96</v>
          </cell>
          <cell r="AG522">
            <v>1757.37</v>
          </cell>
          <cell r="AH522">
            <v>213.10639205000001</v>
          </cell>
          <cell r="AI522">
            <v>277.03830966499999</v>
          </cell>
          <cell r="AJ522" t="str">
            <v>USD</v>
          </cell>
          <cell r="AK522">
            <v>213.10639205000001</v>
          </cell>
          <cell r="AL522" t="str">
            <v>DFED33455</v>
          </cell>
          <cell r="AM522" t="str">
            <v>461DFED STANDARD GENSET FAMILY</v>
          </cell>
        </row>
        <row r="523">
          <cell r="A523" t="str">
            <v>DEC04</v>
          </cell>
          <cell r="B523" t="str">
            <v>EA</v>
          </cell>
          <cell r="C523" t="str">
            <v>East Asia</v>
          </cell>
          <cell r="D523" t="str">
            <v>HK</v>
          </cell>
          <cell r="E523" t="str">
            <v>BASE</v>
          </cell>
          <cell r="F523" t="str">
            <v>Yip Shing Diesel Engnr Co Ltd</v>
          </cell>
          <cell r="G523" t="str">
            <v>024712</v>
          </cell>
          <cell r="H523" t="str">
            <v>KTA19</v>
          </cell>
          <cell r="I523">
            <v>1</v>
          </cell>
          <cell r="J523">
            <v>21277.17</v>
          </cell>
          <cell r="K523">
            <v>21778.36298152</v>
          </cell>
          <cell r="L523" t="str">
            <v>37213243</v>
          </cell>
          <cell r="M523">
            <v>13909.01</v>
          </cell>
          <cell r="N523">
            <v>2902.07</v>
          </cell>
          <cell r="O523" t="str">
            <v>7032</v>
          </cell>
          <cell r="P523" t="str">
            <v>7032</v>
          </cell>
          <cell r="Q523">
            <v>38253</v>
          </cell>
          <cell r="R523">
            <v>0</v>
          </cell>
          <cell r="S523" t="str">
            <v>KTA19G3            Genset</v>
          </cell>
          <cell r="T523" t="str">
            <v>1018</v>
          </cell>
          <cell r="U523" t="str">
            <v>1701000</v>
          </cell>
          <cell r="V523">
            <v>1</v>
          </cell>
          <cell r="W523" t="str">
            <v>1</v>
          </cell>
          <cell r="X523" t="str">
            <v>650</v>
          </cell>
          <cell r="Y523" t="str">
            <v>Commercial</v>
          </cell>
          <cell r="Z523" t="str">
            <v>Sales - East Asia</v>
          </cell>
          <cell r="AA523" t="str">
            <v>Medium</v>
          </cell>
          <cell r="AB523">
            <v>27628.632938643703</v>
          </cell>
          <cell r="AC523" t="str">
            <v xml:space="preserve">  33346</v>
          </cell>
          <cell r="AD523" t="str">
            <v>YS209/2004</v>
          </cell>
          <cell r="AE523">
            <v>18991.319440000003</v>
          </cell>
          <cell r="AF523">
            <v>402.96</v>
          </cell>
          <cell r="AG523">
            <v>1757.37</v>
          </cell>
          <cell r="AH523">
            <v>189.91319440000001</v>
          </cell>
          <cell r="AI523">
            <v>246.88715271999999</v>
          </cell>
          <cell r="AJ523" t="str">
            <v>USD</v>
          </cell>
          <cell r="AK523">
            <v>189.91319440000001</v>
          </cell>
          <cell r="AL523" t="str">
            <v>DFEL33346</v>
          </cell>
          <cell r="AM523" t="str">
            <v>400DFEL STANDARD GENSET FAMILY</v>
          </cell>
        </row>
        <row r="524">
          <cell r="A524" t="str">
            <v>DEC04</v>
          </cell>
          <cell r="B524" t="str">
            <v>EA</v>
          </cell>
          <cell r="C524" t="str">
            <v>East Asia</v>
          </cell>
          <cell r="D524" t="str">
            <v>HK</v>
          </cell>
          <cell r="E524" t="str">
            <v>BASE</v>
          </cell>
          <cell r="F524" t="str">
            <v>Yip Shing Diesel Engnr Co Ltd</v>
          </cell>
          <cell r="G524" t="str">
            <v>024867</v>
          </cell>
          <cell r="H524" t="str">
            <v>KTA19</v>
          </cell>
          <cell r="I524">
            <v>1</v>
          </cell>
          <cell r="J524">
            <v>23777.71</v>
          </cell>
          <cell r="K524">
            <v>24174.220298765002</v>
          </cell>
          <cell r="L524" t="str">
            <v>37214050</v>
          </cell>
          <cell r="M524">
            <v>15770.58</v>
          </cell>
          <cell r="N524">
            <v>3359.31</v>
          </cell>
          <cell r="O524" t="str">
            <v>7033</v>
          </cell>
          <cell r="P524" t="str">
            <v>7033</v>
          </cell>
          <cell r="Q524">
            <v>38289</v>
          </cell>
          <cell r="R524">
            <v>0</v>
          </cell>
          <cell r="S524" t="str">
            <v>KTA19G4            Genset</v>
          </cell>
          <cell r="T524" t="str">
            <v>1018</v>
          </cell>
          <cell r="U524" t="str">
            <v>1701000</v>
          </cell>
          <cell r="V524">
            <v>1</v>
          </cell>
          <cell r="W524" t="str">
            <v>1</v>
          </cell>
          <cell r="X524" t="str">
            <v>650</v>
          </cell>
          <cell r="Y524" t="str">
            <v>Commercial</v>
          </cell>
          <cell r="Z524" t="str">
            <v>Sales - East Asia</v>
          </cell>
          <cell r="AA524" t="str">
            <v>Medium</v>
          </cell>
          <cell r="AB524">
            <v>27317.007534983852</v>
          </cell>
          <cell r="AC524" t="str">
            <v xml:space="preserve">  33455</v>
          </cell>
          <cell r="AD524" t="str">
            <v>YS212/2004A</v>
          </cell>
          <cell r="AE524">
            <v>21310.639204999999</v>
          </cell>
          <cell r="AF524">
            <v>402.96</v>
          </cell>
          <cell r="AG524">
            <v>1757.37</v>
          </cell>
          <cell r="AH524">
            <v>213.10639205000001</v>
          </cell>
          <cell r="AI524">
            <v>277.03830966499999</v>
          </cell>
          <cell r="AJ524" t="str">
            <v>USD</v>
          </cell>
          <cell r="AK524">
            <v>213.10639205000001</v>
          </cell>
          <cell r="AL524" t="str">
            <v>DFED33455</v>
          </cell>
          <cell r="AM524" t="str">
            <v>461DFED STANDARD GENSET FAMILY</v>
          </cell>
        </row>
        <row r="525">
          <cell r="A525" t="str">
            <v>DEC04</v>
          </cell>
          <cell r="B525" t="str">
            <v>EA</v>
          </cell>
          <cell r="C525" t="str">
            <v>East Asia</v>
          </cell>
          <cell r="D525" t="str">
            <v>HK</v>
          </cell>
          <cell r="E525" t="str">
            <v>BASE</v>
          </cell>
          <cell r="F525" t="str">
            <v>Yip Shing Diesel Engnr Co Ltd</v>
          </cell>
          <cell r="G525" t="str">
            <v>024871</v>
          </cell>
          <cell r="I525">
            <v>0</v>
          </cell>
          <cell r="J525">
            <v>0</v>
          </cell>
          <cell r="K525">
            <v>0</v>
          </cell>
          <cell r="M525">
            <v>0</v>
          </cell>
          <cell r="N525">
            <v>0</v>
          </cell>
          <cell r="O525" t="str">
            <v>ADIS</v>
          </cell>
          <cell r="P525" t="str">
            <v>ADIS</v>
          </cell>
          <cell r="R525">
            <v>0</v>
          </cell>
          <cell r="S525" t="str">
            <v>discount</v>
          </cell>
          <cell r="T525" t="str">
            <v>1018</v>
          </cell>
          <cell r="U525" t="str">
            <v>1701000</v>
          </cell>
          <cell r="V525">
            <v>1</v>
          </cell>
          <cell r="W525" t="str">
            <v>1</v>
          </cell>
          <cell r="X525" t="str">
            <v>650</v>
          </cell>
          <cell r="Y525" t="str">
            <v>Commercial</v>
          </cell>
          <cell r="Z525" t="str">
            <v>Sales - East Asia</v>
          </cell>
          <cell r="AA525" t="str">
            <v>Medium</v>
          </cell>
          <cell r="AB525">
            <v>-6351.45</v>
          </cell>
          <cell r="AC525" t="str">
            <v xml:space="preserve">  33346</v>
          </cell>
          <cell r="AD525" t="str">
            <v>YS209/2004</v>
          </cell>
          <cell r="AE525">
            <v>0</v>
          </cell>
          <cell r="AF525">
            <v>0</v>
          </cell>
          <cell r="AG525">
            <v>0</v>
          </cell>
          <cell r="AH525">
            <v>0</v>
          </cell>
          <cell r="AI525">
            <v>0</v>
          </cell>
          <cell r="AJ525" t="str">
            <v>USD</v>
          </cell>
          <cell r="AK525">
            <v>0</v>
          </cell>
        </row>
        <row r="526">
          <cell r="A526" t="str">
            <v>DEC04</v>
          </cell>
          <cell r="B526" t="str">
            <v>EA</v>
          </cell>
          <cell r="C526" t="str">
            <v>East Asia</v>
          </cell>
          <cell r="D526" t="str">
            <v>HK</v>
          </cell>
          <cell r="E526" t="str">
            <v>BASE</v>
          </cell>
          <cell r="F526" t="str">
            <v>Yip Shing Diesel Engnr Co Ltd</v>
          </cell>
          <cell r="G526" t="str">
            <v>024871</v>
          </cell>
          <cell r="H526" t="str">
            <v>KTA19</v>
          </cell>
          <cell r="I526">
            <v>1</v>
          </cell>
          <cell r="J526">
            <v>21277.18</v>
          </cell>
          <cell r="K526">
            <v>21778.36298152</v>
          </cell>
          <cell r="L526" t="str">
            <v>37213379</v>
          </cell>
          <cell r="M526">
            <v>13909.01</v>
          </cell>
          <cell r="N526">
            <v>2902.07</v>
          </cell>
          <cell r="O526" t="str">
            <v>7032</v>
          </cell>
          <cell r="P526" t="str">
            <v>7032</v>
          </cell>
          <cell r="Q526">
            <v>38251</v>
          </cell>
          <cell r="R526">
            <v>0</v>
          </cell>
          <cell r="S526" t="str">
            <v>KTA19G3            Genset</v>
          </cell>
          <cell r="T526" t="str">
            <v>1018</v>
          </cell>
          <cell r="U526" t="str">
            <v>1701000</v>
          </cell>
          <cell r="V526">
            <v>1</v>
          </cell>
          <cell r="W526" t="str">
            <v>1</v>
          </cell>
          <cell r="X526" t="str">
            <v>650</v>
          </cell>
          <cell r="Y526" t="str">
            <v>Commercial</v>
          </cell>
          <cell r="Z526" t="str">
            <v>Sales - East Asia</v>
          </cell>
          <cell r="AA526" t="str">
            <v>Medium</v>
          </cell>
          <cell r="AB526">
            <v>27628.632938643703</v>
          </cell>
          <cell r="AC526" t="str">
            <v xml:space="preserve">  33346</v>
          </cell>
          <cell r="AD526" t="str">
            <v>YS209/2004</v>
          </cell>
          <cell r="AE526">
            <v>18991.319440000003</v>
          </cell>
          <cell r="AF526">
            <v>402.96</v>
          </cell>
          <cell r="AG526">
            <v>1757.37</v>
          </cell>
          <cell r="AH526">
            <v>189.91319440000001</v>
          </cell>
          <cell r="AI526">
            <v>246.88715271999999</v>
          </cell>
          <cell r="AJ526" t="str">
            <v>USD</v>
          </cell>
          <cell r="AK526">
            <v>189.91319440000001</v>
          </cell>
          <cell r="AL526" t="str">
            <v>DFEL33346</v>
          </cell>
          <cell r="AM526" t="str">
            <v>400DFEL STANDARD GENSET FAMILY</v>
          </cell>
        </row>
        <row r="527">
          <cell r="A527" t="str">
            <v>DEC04</v>
          </cell>
          <cell r="B527" t="str">
            <v>EA</v>
          </cell>
          <cell r="C527" t="str">
            <v>East Asia</v>
          </cell>
          <cell r="D527" t="str">
            <v>HK</v>
          </cell>
          <cell r="E527" t="str">
            <v>BASE</v>
          </cell>
          <cell r="F527" t="str">
            <v>Yip Shing Diesel Engnr Co Ltd</v>
          </cell>
          <cell r="G527" t="str">
            <v>024867</v>
          </cell>
          <cell r="H527" t="str">
            <v>KTA19</v>
          </cell>
          <cell r="I527">
            <v>1</v>
          </cell>
          <cell r="J527">
            <v>23777.72</v>
          </cell>
          <cell r="K527">
            <v>24174.220298765002</v>
          </cell>
          <cell r="L527" t="str">
            <v>37213956</v>
          </cell>
          <cell r="M527">
            <v>15770.58</v>
          </cell>
          <cell r="N527">
            <v>3359.31</v>
          </cell>
          <cell r="O527" t="str">
            <v>7033</v>
          </cell>
          <cell r="P527" t="str">
            <v>7033</v>
          </cell>
          <cell r="Q527">
            <v>38289</v>
          </cell>
          <cell r="R527">
            <v>0</v>
          </cell>
          <cell r="S527" t="str">
            <v>KTA19G4            Genset</v>
          </cell>
          <cell r="T527" t="str">
            <v>1018</v>
          </cell>
          <cell r="U527" t="str">
            <v>1701000</v>
          </cell>
          <cell r="V527">
            <v>1</v>
          </cell>
          <cell r="W527" t="str">
            <v>1</v>
          </cell>
          <cell r="X527" t="str">
            <v>650</v>
          </cell>
          <cell r="Y527" t="str">
            <v>Commercial</v>
          </cell>
          <cell r="Z527" t="str">
            <v>Sales - East Asia</v>
          </cell>
          <cell r="AA527" t="str">
            <v>Medium</v>
          </cell>
          <cell r="AB527">
            <v>27317.007534983852</v>
          </cell>
          <cell r="AC527" t="str">
            <v xml:space="preserve">  33455</v>
          </cell>
          <cell r="AD527" t="str">
            <v>YS212/2004A</v>
          </cell>
          <cell r="AE527">
            <v>21310.639204999999</v>
          </cell>
          <cell r="AF527">
            <v>402.96</v>
          </cell>
          <cell r="AG527">
            <v>1757.37</v>
          </cell>
          <cell r="AH527">
            <v>213.10639205000001</v>
          </cell>
          <cell r="AI527">
            <v>277.03830966499999</v>
          </cell>
          <cell r="AJ527" t="str">
            <v>USD</v>
          </cell>
          <cell r="AK527">
            <v>213.10639205000001</v>
          </cell>
          <cell r="AL527" t="str">
            <v>DFED33455</v>
          </cell>
          <cell r="AM527" t="str">
            <v>461DFED STANDARD GENSET FAMILY</v>
          </cell>
        </row>
        <row r="528">
          <cell r="A528" t="str">
            <v>DEC04</v>
          </cell>
          <cell r="B528" t="str">
            <v>EA</v>
          </cell>
          <cell r="C528" t="str">
            <v>East Asia</v>
          </cell>
          <cell r="D528" t="str">
            <v>HK</v>
          </cell>
          <cell r="E528" t="str">
            <v>BASE</v>
          </cell>
          <cell r="F528" t="str">
            <v>Yip Shing Diesel Engnr Co Ltd</v>
          </cell>
          <cell r="G528" t="str">
            <v>024616</v>
          </cell>
          <cell r="H528" t="str">
            <v>L10</v>
          </cell>
          <cell r="I528">
            <v>1</v>
          </cell>
          <cell r="J528">
            <v>11356.84</v>
          </cell>
          <cell r="K528">
            <v>12466.532034039999</v>
          </cell>
          <cell r="L528" t="str">
            <v>43300195</v>
          </cell>
          <cell r="M528">
            <v>6377.8</v>
          </cell>
          <cell r="N528">
            <v>1629.66</v>
          </cell>
          <cell r="O528" t="str">
            <v>7003</v>
          </cell>
          <cell r="P528" t="str">
            <v>7003</v>
          </cell>
          <cell r="Q528">
            <v>38289</v>
          </cell>
          <cell r="R528">
            <v>0</v>
          </cell>
          <cell r="S528" t="str">
            <v>LTA10G3            Genset</v>
          </cell>
          <cell r="T528" t="str">
            <v>1018</v>
          </cell>
          <cell r="U528" t="str">
            <v>1701000</v>
          </cell>
          <cell r="V528">
            <v>1</v>
          </cell>
          <cell r="W528" t="str">
            <v>1</v>
          </cell>
          <cell r="X528" t="str">
            <v>650</v>
          </cell>
          <cell r="Y528" t="str">
            <v>Commercial</v>
          </cell>
          <cell r="Z528" t="str">
            <v>Sales - East Asia</v>
          </cell>
          <cell r="AA528" t="str">
            <v>Medium</v>
          </cell>
          <cell r="AB528">
            <v>11356.84</v>
          </cell>
          <cell r="AC528" t="str">
            <v xml:space="preserve">  35846</v>
          </cell>
          <cell r="AD528" t="str">
            <v>YS534/2004</v>
          </cell>
          <cell r="AE528">
            <v>10044.12588</v>
          </cell>
          <cell r="AF528">
            <v>380.3</v>
          </cell>
          <cell r="AG528">
            <v>1710.65</v>
          </cell>
          <cell r="AH528">
            <v>100.4412588</v>
          </cell>
          <cell r="AI528">
            <v>130.57363644</v>
          </cell>
          <cell r="AJ528" t="str">
            <v>USD</v>
          </cell>
          <cell r="AK528">
            <v>100.4412588</v>
          </cell>
          <cell r="AL528" t="str">
            <v>DFAC35846</v>
          </cell>
          <cell r="AM528" t="str">
            <v>223DFAC STANDARD GENSET FAMILY</v>
          </cell>
        </row>
        <row r="529">
          <cell r="A529" t="str">
            <v>DEC04</v>
          </cell>
          <cell r="B529" t="str">
            <v>EA</v>
          </cell>
          <cell r="C529" t="str">
            <v>East Asia</v>
          </cell>
          <cell r="D529" t="str">
            <v>HK</v>
          </cell>
          <cell r="E529" t="str">
            <v>BASE</v>
          </cell>
          <cell r="F529" t="str">
            <v>Yip Shing Diesel Engnr Co Ltd</v>
          </cell>
          <cell r="G529" t="str">
            <v>024712</v>
          </cell>
          <cell r="I529">
            <v>0</v>
          </cell>
          <cell r="J529">
            <v>0</v>
          </cell>
          <cell r="K529">
            <v>0</v>
          </cell>
          <cell r="M529">
            <v>0</v>
          </cell>
          <cell r="N529">
            <v>0</v>
          </cell>
          <cell r="O529" t="str">
            <v>ADIS</v>
          </cell>
          <cell r="P529" t="str">
            <v>ADIS</v>
          </cell>
          <cell r="R529">
            <v>0</v>
          </cell>
          <cell r="S529" t="str">
            <v>discount</v>
          </cell>
          <cell r="T529" t="str">
            <v>1018</v>
          </cell>
          <cell r="U529" t="str">
            <v>1701000</v>
          </cell>
          <cell r="V529">
            <v>1</v>
          </cell>
          <cell r="W529" t="str">
            <v>1</v>
          </cell>
          <cell r="X529" t="str">
            <v>650</v>
          </cell>
          <cell r="Y529" t="str">
            <v>Commercial</v>
          </cell>
          <cell r="Z529" t="str">
            <v>Sales - East Asia</v>
          </cell>
          <cell r="AA529" t="str">
            <v>Medium</v>
          </cell>
          <cell r="AB529">
            <v>-6351.46</v>
          </cell>
          <cell r="AC529" t="str">
            <v xml:space="preserve">  33346</v>
          </cell>
          <cell r="AD529" t="str">
            <v>YS209/2004</v>
          </cell>
          <cell r="AE529">
            <v>0</v>
          </cell>
          <cell r="AF529">
            <v>0</v>
          </cell>
          <cell r="AG529">
            <v>0</v>
          </cell>
          <cell r="AH529">
            <v>0</v>
          </cell>
          <cell r="AI529">
            <v>0</v>
          </cell>
          <cell r="AJ529" t="str">
            <v>USD</v>
          </cell>
          <cell r="AK529">
            <v>0</v>
          </cell>
        </row>
        <row r="530">
          <cell r="A530" t="str">
            <v>DEC04</v>
          </cell>
          <cell r="B530" t="str">
            <v>EA</v>
          </cell>
          <cell r="C530" t="str">
            <v>East Asia</v>
          </cell>
          <cell r="D530" t="str">
            <v>HK</v>
          </cell>
          <cell r="E530" t="str">
            <v>BASE</v>
          </cell>
          <cell r="F530" t="str">
            <v>Yip Shing Diesel Engnr Co Ltd</v>
          </cell>
          <cell r="G530" t="str">
            <v>024617</v>
          </cell>
          <cell r="H530" t="str">
            <v>6C</v>
          </cell>
          <cell r="I530">
            <v>1</v>
          </cell>
          <cell r="J530">
            <v>8449.86</v>
          </cell>
          <cell r="K530">
            <v>8117.6094957579999</v>
          </cell>
          <cell r="L530" t="str">
            <v>21623694</v>
          </cell>
          <cell r="M530">
            <v>3820.04</v>
          </cell>
          <cell r="N530">
            <v>1279.31</v>
          </cell>
          <cell r="O530" t="str">
            <v>6035</v>
          </cell>
          <cell r="P530" t="str">
            <v>6035</v>
          </cell>
          <cell r="Q530">
            <v>38292</v>
          </cell>
          <cell r="R530">
            <v>0</v>
          </cell>
          <cell r="S530" t="str">
            <v>6CTAA8.3G1         Genset</v>
          </cell>
          <cell r="T530" t="str">
            <v>1018</v>
          </cell>
          <cell r="U530" t="str">
            <v>1701000</v>
          </cell>
          <cell r="V530">
            <v>1</v>
          </cell>
          <cell r="W530" t="str">
            <v>1</v>
          </cell>
          <cell r="X530" t="str">
            <v>650</v>
          </cell>
          <cell r="Y530" t="str">
            <v>Commercial</v>
          </cell>
          <cell r="Z530" t="str">
            <v>Sales - East Asia</v>
          </cell>
          <cell r="AA530" t="str">
            <v>Small</v>
          </cell>
          <cell r="AB530">
            <v>14075.34983853606</v>
          </cell>
          <cell r="AC530" t="str">
            <v xml:space="preserve">  35962</v>
          </cell>
          <cell r="AD530" t="str">
            <v>YS532/2004</v>
          </cell>
          <cell r="AE530">
            <v>7296.524566</v>
          </cell>
          <cell r="AF530">
            <v>190.62866667999998</v>
          </cell>
          <cell r="AG530">
            <v>389.67095239999998</v>
          </cell>
          <cell r="AH530">
            <v>72.965245659999994</v>
          </cell>
          <cell r="AI530">
            <v>94.854819358</v>
          </cell>
          <cell r="AJ530" t="str">
            <v>USD</v>
          </cell>
          <cell r="AK530">
            <v>72.965245659999994</v>
          </cell>
          <cell r="AL530" t="str">
            <v>C220D5O35962</v>
          </cell>
          <cell r="AM530" t="str">
            <v>C220D5(O) STANDARD GENSET FAMI</v>
          </cell>
        </row>
        <row r="531">
          <cell r="A531" t="str">
            <v>DEC04</v>
          </cell>
          <cell r="B531" t="str">
            <v>EA</v>
          </cell>
          <cell r="C531" t="str">
            <v>East Asia</v>
          </cell>
          <cell r="D531" t="str">
            <v>HK</v>
          </cell>
          <cell r="E531" t="str">
            <v>BASE</v>
          </cell>
          <cell r="F531" t="str">
            <v>Yip Shing Diesel Engnr Co Ltd</v>
          </cell>
          <cell r="G531" t="str">
            <v>024847</v>
          </cell>
          <cell r="H531" t="str">
            <v>QSK23</v>
          </cell>
          <cell r="I531">
            <v>1</v>
          </cell>
          <cell r="J531">
            <v>37462.86</v>
          </cell>
          <cell r="K531">
            <v>37424.162137380001</v>
          </cell>
          <cell r="L531" t="str">
            <v>00311988</v>
          </cell>
          <cell r="M531">
            <v>17527.21</v>
          </cell>
          <cell r="N531">
            <v>5685.52</v>
          </cell>
          <cell r="O531" t="str">
            <v>7041</v>
          </cell>
          <cell r="P531" t="str">
            <v>7041</v>
          </cell>
          <cell r="Q531">
            <v>38289</v>
          </cell>
          <cell r="R531">
            <v>0</v>
          </cell>
          <cell r="S531" t="str">
            <v>QSK23G3            Genset</v>
          </cell>
          <cell r="T531" t="str">
            <v>1018</v>
          </cell>
          <cell r="U531" t="str">
            <v>1701000</v>
          </cell>
          <cell r="V531">
            <v>1</v>
          </cell>
          <cell r="W531" t="str">
            <v>1</v>
          </cell>
          <cell r="X531" t="str">
            <v>650</v>
          </cell>
          <cell r="Y531" t="str">
            <v>Commercial</v>
          </cell>
          <cell r="Z531" t="str">
            <v>Sales - East Asia</v>
          </cell>
          <cell r="AA531" t="str">
            <v>Large</v>
          </cell>
          <cell r="AB531">
            <v>42888.589881593107</v>
          </cell>
          <cell r="AC531" t="str">
            <v xml:space="preserve">  33497</v>
          </cell>
          <cell r="AD531" t="str">
            <v>YS217/2004</v>
          </cell>
          <cell r="AE531">
            <v>31520.55386</v>
          </cell>
          <cell r="AF531">
            <v>543.4</v>
          </cell>
          <cell r="AG531">
            <v>4320.03</v>
          </cell>
          <cell r="AH531">
            <v>315.20553860000001</v>
          </cell>
          <cell r="AI531">
            <v>409.76720017999997</v>
          </cell>
          <cell r="AJ531" t="str">
            <v>USD</v>
          </cell>
          <cell r="AK531">
            <v>315.20553860000001</v>
          </cell>
          <cell r="AL531" t="str">
            <v>DQCC33497</v>
          </cell>
          <cell r="AM531" t="str">
            <v>715DQCC STANDARD GENSET FAMILY</v>
          </cell>
        </row>
        <row r="532">
          <cell r="A532" t="str">
            <v>DEC04</v>
          </cell>
          <cell r="B532" t="str">
            <v>EA</v>
          </cell>
          <cell r="C532" t="str">
            <v>East Asia</v>
          </cell>
          <cell r="D532" t="str">
            <v>HK</v>
          </cell>
          <cell r="E532" t="str">
            <v>BASE</v>
          </cell>
          <cell r="F532" t="str">
            <v>Yip Shing Diesel Engnr Co Ltd</v>
          </cell>
          <cell r="G532" t="str">
            <v>024847</v>
          </cell>
          <cell r="I532">
            <v>0</v>
          </cell>
          <cell r="J532">
            <v>0</v>
          </cell>
          <cell r="K532">
            <v>0</v>
          </cell>
          <cell r="M532">
            <v>0</v>
          </cell>
          <cell r="N532">
            <v>0</v>
          </cell>
          <cell r="O532" t="str">
            <v>AINF</v>
          </cell>
          <cell r="P532" t="str">
            <v>AINF</v>
          </cell>
          <cell r="R532">
            <v>0</v>
          </cell>
          <cell r="S532" t="str">
            <v>AWAITING INFORMATION</v>
          </cell>
          <cell r="T532" t="str">
            <v>1018</v>
          </cell>
          <cell r="U532" t="str">
            <v>1701000</v>
          </cell>
          <cell r="V532">
            <v>1</v>
          </cell>
          <cell r="W532" t="str">
            <v>1</v>
          </cell>
          <cell r="X532" t="str">
            <v>650</v>
          </cell>
          <cell r="Y532" t="str">
            <v>Commercial</v>
          </cell>
          <cell r="Z532" t="str">
            <v>Sales - East Asia</v>
          </cell>
          <cell r="AA532" t="str">
            <v>Large</v>
          </cell>
          <cell r="AB532">
            <v>-5425.73</v>
          </cell>
          <cell r="AC532" t="str">
            <v xml:space="preserve">  33497</v>
          </cell>
          <cell r="AD532" t="str">
            <v>YS217/2004</v>
          </cell>
          <cell r="AE532">
            <v>0</v>
          </cell>
          <cell r="AF532">
            <v>0</v>
          </cell>
          <cell r="AG532">
            <v>0</v>
          </cell>
          <cell r="AH532">
            <v>0</v>
          </cell>
          <cell r="AI532">
            <v>0</v>
          </cell>
          <cell r="AJ532" t="str">
            <v>USD</v>
          </cell>
          <cell r="AK532">
            <v>0</v>
          </cell>
        </row>
        <row r="533">
          <cell r="A533" t="str">
            <v>DEC04</v>
          </cell>
          <cell r="B533" t="str">
            <v>EA</v>
          </cell>
          <cell r="C533" t="str">
            <v>East Asia</v>
          </cell>
          <cell r="D533" t="str">
            <v>PK</v>
          </cell>
          <cell r="E533" t="str">
            <v>BASE</v>
          </cell>
          <cell r="F533" t="str">
            <v>AR-Rahman Glass (Pvt) Ltd</v>
          </cell>
          <cell r="G533" t="str">
            <v>003130</v>
          </cell>
          <cell r="H533" t="str">
            <v>K50</v>
          </cell>
          <cell r="I533">
            <v>-1</v>
          </cell>
          <cell r="J533">
            <v>-50968.19</v>
          </cell>
          <cell r="K533">
            <v>-61921.559194000001</v>
          </cell>
          <cell r="L533" t="str">
            <v>33158069</v>
          </cell>
          <cell r="M533">
            <v>-45473.29</v>
          </cell>
          <cell r="N533">
            <v>-6553.1</v>
          </cell>
          <cell r="O533" t="str">
            <v>8031</v>
          </cell>
          <cell r="P533" t="str">
            <v>8031</v>
          </cell>
          <cell r="Q533">
            <v>38294</v>
          </cell>
          <cell r="R533">
            <v>0</v>
          </cell>
          <cell r="S533" t="str">
            <v>KTA50G3            Genset</v>
          </cell>
          <cell r="T533" t="str">
            <v>1013</v>
          </cell>
          <cell r="U533" t="str">
            <v>1701000</v>
          </cell>
          <cell r="V533">
            <v>1</v>
          </cell>
          <cell r="W533" t="str">
            <v>1</v>
          </cell>
          <cell r="X533" t="str">
            <v>650</v>
          </cell>
          <cell r="Y533" t="str">
            <v>Commercial</v>
          </cell>
          <cell r="Z533" t="str">
            <v>Sales - Middle East</v>
          </cell>
          <cell r="AA533" t="str">
            <v>Large</v>
          </cell>
          <cell r="AB533">
            <v>-67092.572658772871</v>
          </cell>
          <cell r="AC533" t="str">
            <v xml:space="preserve">  23430</v>
          </cell>
          <cell r="AE533">
            <v>-56795.579194000005</v>
          </cell>
          <cell r="AF533">
            <v>-689.64</v>
          </cell>
          <cell r="AG533">
            <v>-4436.34</v>
          </cell>
          <cell r="AH533">
            <v>0</v>
          </cell>
          <cell r="AI533">
            <v>0</v>
          </cell>
          <cell r="AJ533" t="str">
            <v>USD</v>
          </cell>
          <cell r="AK533">
            <v>0</v>
          </cell>
          <cell r="AL533" t="str">
            <v>DFLC34423</v>
          </cell>
          <cell r="AM533" t="str">
            <v>1005DFLC STANDARD GENSET FAMIL</v>
          </cell>
        </row>
        <row r="534">
          <cell r="A534" t="str">
            <v>DEC04</v>
          </cell>
          <cell r="B534" t="str">
            <v>EA</v>
          </cell>
          <cell r="C534" t="str">
            <v>East Asia</v>
          </cell>
          <cell r="D534" t="str">
            <v>HK</v>
          </cell>
          <cell r="E534" t="str">
            <v>BASE</v>
          </cell>
          <cell r="F534" t="str">
            <v>Yip Shing Diesel Engnr Co Ltd</v>
          </cell>
          <cell r="G534" t="str">
            <v>025159</v>
          </cell>
          <cell r="I534">
            <v>0</v>
          </cell>
          <cell r="J534">
            <v>0</v>
          </cell>
          <cell r="K534">
            <v>0</v>
          </cell>
          <cell r="M534">
            <v>0</v>
          </cell>
          <cell r="N534">
            <v>0</v>
          </cell>
          <cell r="O534" t="str">
            <v>ADIS</v>
          </cell>
          <cell r="P534" t="str">
            <v>ADIS</v>
          </cell>
          <cell r="R534">
            <v>0</v>
          </cell>
          <cell r="S534" t="str">
            <v>discount</v>
          </cell>
          <cell r="T534" t="str">
            <v>1018</v>
          </cell>
          <cell r="U534" t="str">
            <v>1701000</v>
          </cell>
          <cell r="V534">
            <v>1</v>
          </cell>
          <cell r="W534" t="str">
            <v>1</v>
          </cell>
          <cell r="X534" t="str">
            <v>650</v>
          </cell>
          <cell r="Y534" t="str">
            <v>Commercial</v>
          </cell>
          <cell r="Z534" t="str">
            <v>Sales - East Asia</v>
          </cell>
          <cell r="AA534" t="str">
            <v>Large</v>
          </cell>
          <cell r="AB534">
            <v>-14334.76</v>
          </cell>
          <cell r="AC534" t="str">
            <v xml:space="preserve">  38587</v>
          </cell>
          <cell r="AD534" t="str">
            <v>YS546/2004A</v>
          </cell>
          <cell r="AE534">
            <v>0</v>
          </cell>
          <cell r="AF534">
            <v>0</v>
          </cell>
          <cell r="AG534">
            <v>0</v>
          </cell>
          <cell r="AH534">
            <v>0</v>
          </cell>
          <cell r="AI534">
            <v>0</v>
          </cell>
          <cell r="AJ534" t="str">
            <v>USD</v>
          </cell>
          <cell r="AK534">
            <v>0</v>
          </cell>
        </row>
        <row r="535">
          <cell r="A535" t="str">
            <v>DEC04</v>
          </cell>
          <cell r="B535" t="str">
            <v>EA</v>
          </cell>
          <cell r="C535" t="str">
            <v>East Asia</v>
          </cell>
          <cell r="D535" t="str">
            <v>HK</v>
          </cell>
          <cell r="E535" t="str">
            <v>BASE</v>
          </cell>
          <cell r="F535" t="str">
            <v>Yip Shing Diesel Engnr Co Ltd</v>
          </cell>
          <cell r="G535" t="str">
            <v>025159</v>
          </cell>
          <cell r="H535" t="str">
            <v>K50</v>
          </cell>
          <cell r="I535">
            <v>1</v>
          </cell>
          <cell r="J535">
            <v>65427.88</v>
          </cell>
          <cell r="K535">
            <v>63807.9273582116</v>
          </cell>
          <cell r="L535" t="str">
            <v>25297797</v>
          </cell>
          <cell r="M535">
            <v>45473.29</v>
          </cell>
          <cell r="N535">
            <v>6415</v>
          </cell>
          <cell r="O535" t="str">
            <v>8031</v>
          </cell>
          <cell r="P535" t="str">
            <v>8031</v>
          </cell>
          <cell r="Q535">
            <v>38296</v>
          </cell>
          <cell r="R535">
            <v>0</v>
          </cell>
          <cell r="S535" t="str">
            <v>KTA50G3            Genset</v>
          </cell>
          <cell r="T535" t="str">
            <v>1018</v>
          </cell>
          <cell r="U535" t="str">
            <v>1701000</v>
          </cell>
          <cell r="V535">
            <v>1</v>
          </cell>
          <cell r="W535" t="str">
            <v>1</v>
          </cell>
          <cell r="X535" t="str">
            <v>650</v>
          </cell>
          <cell r="Y535" t="str">
            <v>Commercial</v>
          </cell>
          <cell r="Z535" t="str">
            <v>Sales - East Asia</v>
          </cell>
          <cell r="AA535" t="str">
            <v>Large</v>
          </cell>
          <cell r="AB535">
            <v>79762.648008611402</v>
          </cell>
          <cell r="AC535" t="str">
            <v xml:space="preserve">  38587</v>
          </cell>
          <cell r="AD535" t="str">
            <v>YS546/2004A</v>
          </cell>
          <cell r="AE535">
            <v>54939.329485200004</v>
          </cell>
          <cell r="AF535">
            <v>905.24</v>
          </cell>
          <cell r="AG535">
            <v>6150.36</v>
          </cell>
          <cell r="AH535">
            <v>549.39329485200005</v>
          </cell>
          <cell r="AI535">
            <v>714.21128330759996</v>
          </cell>
          <cell r="AJ535" t="str">
            <v>USD</v>
          </cell>
          <cell r="AK535">
            <v>549.39329485200005</v>
          </cell>
          <cell r="AL535" t="str">
            <v>DFLC38587</v>
          </cell>
          <cell r="AM535" t="str">
            <v>1120DFLC STANDARD GENSET FAMIL</v>
          </cell>
        </row>
        <row r="536">
          <cell r="A536" t="str">
            <v>DEC04</v>
          </cell>
          <cell r="B536" t="str">
            <v>EA</v>
          </cell>
          <cell r="C536" t="str">
            <v>East Asia</v>
          </cell>
          <cell r="D536" t="str">
            <v>HK</v>
          </cell>
          <cell r="E536" t="str">
            <v>BASE</v>
          </cell>
          <cell r="F536" t="str">
            <v>Yip Shing Diesel Engnr Co Ltd</v>
          </cell>
          <cell r="G536" t="str">
            <v>025132</v>
          </cell>
          <cell r="H536" t="str">
            <v>NH</v>
          </cell>
          <cell r="I536">
            <v>1</v>
          </cell>
          <cell r="J536">
            <v>13223.896663078578</v>
          </cell>
          <cell r="K536">
            <v>12491.59005083</v>
          </cell>
          <cell r="L536" t="str">
            <v>25297066</v>
          </cell>
          <cell r="M536">
            <v>6163.97</v>
          </cell>
          <cell r="N536">
            <v>1957.93</v>
          </cell>
          <cell r="O536" t="str">
            <v>7011</v>
          </cell>
          <cell r="P536" t="str">
            <v>7011</v>
          </cell>
          <cell r="Q536">
            <v>38278</v>
          </cell>
          <cell r="R536">
            <v>0</v>
          </cell>
          <cell r="S536" t="str">
            <v>NT855G6            Genset</v>
          </cell>
          <cell r="T536" t="str">
            <v>1018</v>
          </cell>
          <cell r="U536" t="str">
            <v>1701000</v>
          </cell>
          <cell r="V536">
            <v>1</v>
          </cell>
          <cell r="W536" t="str">
            <v>1</v>
          </cell>
          <cell r="X536" t="str">
            <v>650</v>
          </cell>
          <cell r="Y536" t="str">
            <v>Commercial</v>
          </cell>
          <cell r="Z536" t="str">
            <v>Sales - East Asia</v>
          </cell>
          <cell r="AA536" t="str">
            <v>Medium</v>
          </cell>
          <cell r="AB536">
            <v>13223.896663078578</v>
          </cell>
          <cell r="AC536" t="str">
            <v xml:space="preserve">  35844</v>
          </cell>
          <cell r="AD536" t="str">
            <v>YS536/2004</v>
          </cell>
          <cell r="AE536">
            <v>9978.2285100000008</v>
          </cell>
          <cell r="AF536">
            <v>394.03</v>
          </cell>
          <cell r="AG536">
            <v>1790.05</v>
          </cell>
          <cell r="AH536">
            <v>99.782285099999996</v>
          </cell>
          <cell r="AI536">
            <v>129.71697062999999</v>
          </cell>
          <cell r="AJ536" t="str">
            <v>USD</v>
          </cell>
          <cell r="AK536">
            <v>99.782285099999996</v>
          </cell>
          <cell r="AL536" t="str">
            <v>DFBH35844</v>
          </cell>
          <cell r="AM536" t="str">
            <v>280DFBH STANDARD GENSET FAMILY</v>
          </cell>
        </row>
        <row r="537">
          <cell r="A537" t="str">
            <v>DEC04</v>
          </cell>
          <cell r="B537" t="str">
            <v>EA</v>
          </cell>
          <cell r="C537" t="str">
            <v>East Asia</v>
          </cell>
          <cell r="D537" t="str">
            <v>HK</v>
          </cell>
          <cell r="E537" t="str">
            <v>BASE</v>
          </cell>
          <cell r="F537" t="str">
            <v>Yip Shing Diesel Engnr Co Ltd</v>
          </cell>
          <cell r="G537" t="str">
            <v>025132</v>
          </cell>
          <cell r="H537" t="str">
            <v>NH</v>
          </cell>
          <cell r="I537">
            <v>1</v>
          </cell>
          <cell r="J537">
            <v>13223.896663078578</v>
          </cell>
          <cell r="K537">
            <v>12491.59005083</v>
          </cell>
          <cell r="L537" t="str">
            <v>25298374</v>
          </cell>
          <cell r="M537">
            <v>6163.97</v>
          </cell>
          <cell r="N537">
            <v>1657.93</v>
          </cell>
          <cell r="O537" t="str">
            <v>7011</v>
          </cell>
          <cell r="P537" t="str">
            <v>7011</v>
          </cell>
          <cell r="Q537">
            <v>38315</v>
          </cell>
          <cell r="R537">
            <v>0</v>
          </cell>
          <cell r="S537" t="str">
            <v>NT855G6            Genset</v>
          </cell>
          <cell r="T537" t="str">
            <v>1018</v>
          </cell>
          <cell r="U537" t="str">
            <v>1701000</v>
          </cell>
          <cell r="V537">
            <v>1</v>
          </cell>
          <cell r="W537" t="str">
            <v>1</v>
          </cell>
          <cell r="X537" t="str">
            <v>650</v>
          </cell>
          <cell r="Y537" t="str">
            <v>Commercial</v>
          </cell>
          <cell r="Z537" t="str">
            <v>Sales - East Asia</v>
          </cell>
          <cell r="AA537" t="str">
            <v>Medium</v>
          </cell>
          <cell r="AB537">
            <v>13223.896663078578</v>
          </cell>
          <cell r="AC537" t="str">
            <v xml:space="preserve">  35844</v>
          </cell>
          <cell r="AD537" t="str">
            <v>YS536/2004</v>
          </cell>
          <cell r="AE537">
            <v>9978.2285100000008</v>
          </cell>
          <cell r="AF537">
            <v>394.03</v>
          </cell>
          <cell r="AG537">
            <v>1790.05</v>
          </cell>
          <cell r="AH537">
            <v>99.782285099999996</v>
          </cell>
          <cell r="AI537">
            <v>129.71697062999999</v>
          </cell>
          <cell r="AJ537" t="str">
            <v>USD</v>
          </cell>
          <cell r="AK537">
            <v>99.782285099999996</v>
          </cell>
          <cell r="AL537" t="str">
            <v>DFBH35844</v>
          </cell>
          <cell r="AM537" t="str">
            <v>280DFBH STANDARD GENSET FAMILY</v>
          </cell>
        </row>
        <row r="538">
          <cell r="A538" t="str">
            <v>DEC04</v>
          </cell>
          <cell r="B538" t="str">
            <v>EA</v>
          </cell>
          <cell r="C538" t="str">
            <v>East Asia</v>
          </cell>
          <cell r="D538" t="str">
            <v>HK</v>
          </cell>
          <cell r="E538" t="str">
            <v>Base</v>
          </cell>
          <cell r="F538" t="str">
            <v>Yip Shing Diesel Engnr Co Ltd</v>
          </cell>
          <cell r="G538" t="str">
            <v>003253</v>
          </cell>
          <cell r="I538">
            <v>0</v>
          </cell>
          <cell r="J538">
            <v>0</v>
          </cell>
          <cell r="K538">
            <v>0</v>
          </cell>
          <cell r="M538">
            <v>0</v>
          </cell>
          <cell r="N538">
            <v>0</v>
          </cell>
          <cell r="O538" t="str">
            <v>ADIS</v>
          </cell>
          <cell r="P538" t="str">
            <v>ADIS</v>
          </cell>
          <cell r="R538">
            <v>0</v>
          </cell>
          <cell r="S538" t="str">
            <v>discount</v>
          </cell>
          <cell r="T538" t="str">
            <v>1018</v>
          </cell>
          <cell r="U538" t="str">
            <v>1701000</v>
          </cell>
          <cell r="V538">
            <v>1</v>
          </cell>
          <cell r="W538" t="str">
            <v>1</v>
          </cell>
          <cell r="X538" t="str">
            <v>650</v>
          </cell>
          <cell r="Y538" t="str">
            <v>Commercial</v>
          </cell>
          <cell r="Z538" t="str">
            <v>Sales - East Asia</v>
          </cell>
          <cell r="AA538" t="str">
            <v>Large</v>
          </cell>
          <cell r="AB538">
            <v>-12278.794402583422</v>
          </cell>
          <cell r="AC538" t="str">
            <v xml:space="preserve">  23556</v>
          </cell>
          <cell r="AD538" t="str">
            <v>DISCOUNT ERROR</v>
          </cell>
          <cell r="AE538">
            <v>0</v>
          </cell>
          <cell r="AF538">
            <v>0</v>
          </cell>
          <cell r="AG538">
            <v>0</v>
          </cell>
          <cell r="AH538">
            <v>0</v>
          </cell>
          <cell r="AI538">
            <v>0</v>
          </cell>
          <cell r="AJ538" t="str">
            <v>USD</v>
          </cell>
          <cell r="AK538">
            <v>0</v>
          </cell>
          <cell r="AL538" t="str">
            <v>CO33477</v>
          </cell>
          <cell r="AM538" t="str">
            <v>Inv.25257</v>
          </cell>
        </row>
        <row r="539">
          <cell r="A539" t="str">
            <v>DEC04</v>
          </cell>
          <cell r="B539" t="str">
            <v>EA</v>
          </cell>
          <cell r="C539" t="str">
            <v>East Asia</v>
          </cell>
          <cell r="D539" t="str">
            <v>HK</v>
          </cell>
          <cell r="E539" t="str">
            <v>BASE</v>
          </cell>
          <cell r="F539" t="str">
            <v>Yip Shing Diesel Engnr Co Ltd</v>
          </cell>
          <cell r="G539" t="str">
            <v>025330</v>
          </cell>
          <cell r="H539" t="str">
            <v>K50</v>
          </cell>
          <cell r="I539">
            <v>1</v>
          </cell>
          <cell r="J539">
            <v>62259.956942949408</v>
          </cell>
          <cell r="K539">
            <v>63847.243811291999</v>
          </cell>
          <cell r="L539" t="str">
            <v>25297757</v>
          </cell>
          <cell r="M539">
            <v>45473.29</v>
          </cell>
          <cell r="N539">
            <v>6415</v>
          </cell>
          <cell r="O539" t="str">
            <v>8031</v>
          </cell>
          <cell r="P539" t="str">
            <v>8031</v>
          </cell>
          <cell r="Q539">
            <v>38307</v>
          </cell>
          <cell r="R539">
            <v>0</v>
          </cell>
          <cell r="S539" t="str">
            <v>KTA50G3            Genset</v>
          </cell>
          <cell r="T539" t="str">
            <v>1018</v>
          </cell>
          <cell r="U539" t="str">
            <v>1701000</v>
          </cell>
          <cell r="V539">
            <v>1</v>
          </cell>
          <cell r="W539" t="str">
            <v>1</v>
          </cell>
          <cell r="X539" t="str">
            <v>650</v>
          </cell>
          <cell r="Y539" t="str">
            <v>Commercial</v>
          </cell>
          <cell r="Z539" t="str">
            <v>Sales - East Asia</v>
          </cell>
          <cell r="AA539" t="str">
            <v>Large</v>
          </cell>
          <cell r="AB539">
            <v>62259.956942949408</v>
          </cell>
          <cell r="AC539" t="str">
            <v xml:space="preserve">  43153</v>
          </cell>
          <cell r="AD539" t="str">
            <v>YS546/2004</v>
          </cell>
          <cell r="AE539">
            <v>55199.190524000005</v>
          </cell>
          <cell r="AF539">
            <v>879.64</v>
          </cell>
          <cell r="AG539">
            <v>5946.84</v>
          </cell>
          <cell r="AH539">
            <v>551.99190524000005</v>
          </cell>
          <cell r="AI539">
            <v>717.58947681200004</v>
          </cell>
          <cell r="AJ539" t="str">
            <v>USD</v>
          </cell>
          <cell r="AK539">
            <v>551.99190524000005</v>
          </cell>
          <cell r="AL539" t="str">
            <v>DFLC36001</v>
          </cell>
          <cell r="AM539" t="str">
            <v>1120DFLC STANDARD GENSET FAMIL</v>
          </cell>
        </row>
        <row r="540">
          <cell r="A540" t="str">
            <v>DEC04</v>
          </cell>
          <cell r="B540" t="str">
            <v>EA</v>
          </cell>
          <cell r="C540" t="str">
            <v>East Asia</v>
          </cell>
          <cell r="D540" t="str">
            <v>HK</v>
          </cell>
          <cell r="E540" t="str">
            <v>BASE</v>
          </cell>
          <cell r="F540" t="str">
            <v>Yip Shing Diesel Engnr Co Ltd</v>
          </cell>
          <cell r="G540" t="str">
            <v>025026</v>
          </cell>
          <cell r="H540" t="str">
            <v>QSK23</v>
          </cell>
          <cell r="I540">
            <v>1</v>
          </cell>
          <cell r="J540">
            <v>37462.86</v>
          </cell>
          <cell r="K540">
            <v>37424.162147709998</v>
          </cell>
          <cell r="L540" t="str">
            <v>00312036</v>
          </cell>
          <cell r="M540">
            <v>17527.21</v>
          </cell>
          <cell r="N540">
            <v>5385.52</v>
          </cell>
          <cell r="O540" t="str">
            <v>7041</v>
          </cell>
          <cell r="P540" t="str">
            <v>7041</v>
          </cell>
          <cell r="Q540">
            <v>38300</v>
          </cell>
          <cell r="R540">
            <v>0</v>
          </cell>
          <cell r="S540" t="str">
            <v>QSK23G3            Genset</v>
          </cell>
          <cell r="T540" t="str">
            <v>1018</v>
          </cell>
          <cell r="U540" t="str">
            <v>1701000</v>
          </cell>
          <cell r="V540">
            <v>1</v>
          </cell>
          <cell r="W540" t="str">
            <v>1</v>
          </cell>
          <cell r="X540" t="str">
            <v>650</v>
          </cell>
          <cell r="Y540" t="str">
            <v>Commercial</v>
          </cell>
          <cell r="Z540" t="str">
            <v>Sales - East Asia</v>
          </cell>
          <cell r="AA540" t="str">
            <v>Large</v>
          </cell>
          <cell r="AB540">
            <v>42888.589881593107</v>
          </cell>
          <cell r="AC540" t="str">
            <v xml:space="preserve">  35498</v>
          </cell>
          <cell r="AD540" t="str">
            <v>YS452/2004</v>
          </cell>
          <cell r="AE540">
            <v>31520.55387</v>
          </cell>
          <cell r="AF540">
            <v>543.4</v>
          </cell>
          <cell r="AG540">
            <v>4320.03</v>
          </cell>
          <cell r="AH540">
            <v>315.20553869999998</v>
          </cell>
          <cell r="AI540">
            <v>409.76720031000002</v>
          </cell>
          <cell r="AJ540" t="str">
            <v>USD</v>
          </cell>
          <cell r="AK540">
            <v>315.20553869999998</v>
          </cell>
          <cell r="AL540" t="str">
            <v>DQCC35498</v>
          </cell>
          <cell r="AM540" t="str">
            <v>715DQCC STANDARD GENSET FAMILY</v>
          </cell>
        </row>
        <row r="541">
          <cell r="A541" t="str">
            <v>DEC04</v>
          </cell>
          <cell r="B541" t="str">
            <v>EA</v>
          </cell>
          <cell r="C541" t="str">
            <v>East Asia</v>
          </cell>
          <cell r="D541" t="str">
            <v>HK</v>
          </cell>
          <cell r="E541" t="str">
            <v>BASE</v>
          </cell>
          <cell r="F541" t="str">
            <v>Yip Shing Diesel Engnr Co Ltd</v>
          </cell>
          <cell r="G541" t="str">
            <v>025115</v>
          </cell>
          <cell r="H541" t="str">
            <v>QST30</v>
          </cell>
          <cell r="I541">
            <v>1</v>
          </cell>
          <cell r="J541">
            <v>41760.5</v>
          </cell>
          <cell r="K541">
            <v>47173.471447399999</v>
          </cell>
          <cell r="L541" t="str">
            <v>37213546</v>
          </cell>
          <cell r="M541">
            <v>30151.759999999998</v>
          </cell>
          <cell r="N541">
            <v>5337.24</v>
          </cell>
          <cell r="O541" t="str">
            <v>8012</v>
          </cell>
          <cell r="P541" t="str">
            <v>8012</v>
          </cell>
          <cell r="Q541">
            <v>38260</v>
          </cell>
          <cell r="R541">
            <v>0</v>
          </cell>
          <cell r="S541" t="str">
            <v>QST30G2            Genset</v>
          </cell>
          <cell r="T541" t="str">
            <v>1018</v>
          </cell>
          <cell r="U541" t="str">
            <v>1701000</v>
          </cell>
          <cell r="V541">
            <v>1</v>
          </cell>
          <cell r="W541" t="str">
            <v>1</v>
          </cell>
          <cell r="X541" t="str">
            <v>650</v>
          </cell>
          <cell r="Y541" t="str">
            <v>Commercial</v>
          </cell>
          <cell r="Z541" t="str">
            <v>Sales - East Asia</v>
          </cell>
          <cell r="AA541" t="str">
            <v>Large</v>
          </cell>
          <cell r="AB541">
            <v>51086.114101184066</v>
          </cell>
          <cell r="AC541" t="str">
            <v xml:space="preserve">  35998</v>
          </cell>
          <cell r="AD541" t="str">
            <v>YS541/2004</v>
          </cell>
          <cell r="AE541">
            <v>40802.837800000001</v>
          </cell>
          <cell r="AF541">
            <v>685.3</v>
          </cell>
          <cell r="AG541">
            <v>4338.84</v>
          </cell>
          <cell r="AH541">
            <v>408.02837799999998</v>
          </cell>
          <cell r="AI541">
            <v>530.43689140000004</v>
          </cell>
          <cell r="AJ541" t="str">
            <v>USD</v>
          </cell>
          <cell r="AK541">
            <v>408.02837799999998</v>
          </cell>
          <cell r="AL541" t="str">
            <v>DFHB35998</v>
          </cell>
          <cell r="AM541" t="str">
            <v>713DFHB STANDARD GENSET FAMILY</v>
          </cell>
        </row>
        <row r="542">
          <cell r="A542" t="str">
            <v>DEC04</v>
          </cell>
          <cell r="B542" t="str">
            <v>EA</v>
          </cell>
          <cell r="C542" t="str">
            <v>East Asia</v>
          </cell>
          <cell r="D542" t="str">
            <v>HK</v>
          </cell>
          <cell r="E542" t="str">
            <v>BASE</v>
          </cell>
          <cell r="F542" t="str">
            <v>Yip Shing Diesel Engnr Co Ltd</v>
          </cell>
          <cell r="G542" t="str">
            <v>025026</v>
          </cell>
          <cell r="H542" t="str">
            <v>QSK23</v>
          </cell>
          <cell r="I542">
            <v>1</v>
          </cell>
          <cell r="J542">
            <v>37462.870000000003</v>
          </cell>
          <cell r="K542">
            <v>37424.162147709998</v>
          </cell>
          <cell r="L542" t="str">
            <v>00311996</v>
          </cell>
          <cell r="M542">
            <v>17527.21</v>
          </cell>
          <cell r="N542">
            <v>5385.52</v>
          </cell>
          <cell r="O542" t="str">
            <v>7041</v>
          </cell>
          <cell r="P542" t="str">
            <v>7041</v>
          </cell>
          <cell r="Q542">
            <v>38303</v>
          </cell>
          <cell r="R542">
            <v>0</v>
          </cell>
          <cell r="S542" t="str">
            <v>QSK23G3            Genset</v>
          </cell>
          <cell r="T542" t="str">
            <v>1018</v>
          </cell>
          <cell r="U542" t="str">
            <v>1701000</v>
          </cell>
          <cell r="V542">
            <v>1</v>
          </cell>
          <cell r="W542" t="str">
            <v>1</v>
          </cell>
          <cell r="X542" t="str">
            <v>650</v>
          </cell>
          <cell r="Y542" t="str">
            <v>Commercial</v>
          </cell>
          <cell r="Z542" t="str">
            <v>Sales - East Asia</v>
          </cell>
          <cell r="AA542" t="str">
            <v>Large</v>
          </cell>
          <cell r="AB542">
            <v>42888.589881593107</v>
          </cell>
          <cell r="AC542" t="str">
            <v xml:space="preserve">  35498</v>
          </cell>
          <cell r="AD542" t="str">
            <v>YS452/2004</v>
          </cell>
          <cell r="AE542">
            <v>31520.55387</v>
          </cell>
          <cell r="AF542">
            <v>543.4</v>
          </cell>
          <cell r="AG542">
            <v>4320.03</v>
          </cell>
          <cell r="AH542">
            <v>315.20553869999998</v>
          </cell>
          <cell r="AI542">
            <v>409.76720031000002</v>
          </cell>
          <cell r="AJ542" t="str">
            <v>USD</v>
          </cell>
          <cell r="AK542">
            <v>315.20553869999998</v>
          </cell>
          <cell r="AL542" t="str">
            <v>DQCC35498</v>
          </cell>
          <cell r="AM542" t="str">
            <v>715DQCC STANDARD GENSET FAMILY</v>
          </cell>
        </row>
        <row r="543">
          <cell r="A543" t="str">
            <v>DEC04</v>
          </cell>
          <cell r="B543" t="str">
            <v>EA</v>
          </cell>
          <cell r="C543" t="str">
            <v>East Asia</v>
          </cell>
          <cell r="D543" t="str">
            <v>HK</v>
          </cell>
          <cell r="E543" t="str">
            <v>BASE</v>
          </cell>
          <cell r="F543" t="str">
            <v>Yip Shing Diesel Engnr Co Ltd</v>
          </cell>
          <cell r="G543" t="str">
            <v>003204</v>
          </cell>
          <cell r="I543">
            <v>0</v>
          </cell>
          <cell r="J543">
            <v>0</v>
          </cell>
          <cell r="K543">
            <v>0</v>
          </cell>
          <cell r="M543">
            <v>0</v>
          </cell>
          <cell r="N543">
            <v>0</v>
          </cell>
          <cell r="O543" t="str">
            <v>ADIS</v>
          </cell>
          <cell r="P543" t="str">
            <v>ADIS</v>
          </cell>
          <cell r="R543">
            <v>0</v>
          </cell>
          <cell r="S543" t="str">
            <v>discount</v>
          </cell>
          <cell r="T543" t="str">
            <v>1018</v>
          </cell>
          <cell r="U543" t="str">
            <v>1701000</v>
          </cell>
          <cell r="V543">
            <v>1</v>
          </cell>
          <cell r="W543" t="str">
            <v>1</v>
          </cell>
          <cell r="X543" t="str">
            <v>650</v>
          </cell>
          <cell r="Y543" t="str">
            <v>Commercial</v>
          </cell>
          <cell r="Z543" t="str">
            <v>Sales - East Asia</v>
          </cell>
          <cell r="AA543" t="str">
            <v>Large</v>
          </cell>
          <cell r="AB543">
            <v>-18651.23789020452</v>
          </cell>
          <cell r="AC543" t="str">
            <v xml:space="preserve">  23506</v>
          </cell>
          <cell r="AD543" t="str">
            <v>DISCOUNT ERROR</v>
          </cell>
          <cell r="AE543">
            <v>0</v>
          </cell>
          <cell r="AF543">
            <v>0</v>
          </cell>
          <cell r="AG543">
            <v>0</v>
          </cell>
          <cell r="AH543">
            <v>0</v>
          </cell>
          <cell r="AI543">
            <v>0</v>
          </cell>
          <cell r="AJ543" t="str">
            <v>USD</v>
          </cell>
          <cell r="AK543">
            <v>0</v>
          </cell>
          <cell r="AL543" t="str">
            <v>CO35998</v>
          </cell>
          <cell r="AM543" t="str">
            <v>Inv.25115</v>
          </cell>
        </row>
        <row r="544">
          <cell r="A544" t="str">
            <v>DEC04</v>
          </cell>
          <cell r="B544" t="str">
            <v>EA</v>
          </cell>
          <cell r="C544" t="str">
            <v>East Asia</v>
          </cell>
          <cell r="D544" t="str">
            <v>HK</v>
          </cell>
          <cell r="E544" t="str">
            <v>BASE</v>
          </cell>
          <cell r="F544" t="str">
            <v>Yip Shing Diesel Engnr Co Ltd</v>
          </cell>
          <cell r="G544" t="str">
            <v>025132</v>
          </cell>
          <cell r="H544" t="str">
            <v>NH</v>
          </cell>
          <cell r="I544">
            <v>1</v>
          </cell>
          <cell r="J544">
            <v>13223.896663078578</v>
          </cell>
          <cell r="K544">
            <v>12491.59005083</v>
          </cell>
          <cell r="L544" t="str">
            <v>25298373</v>
          </cell>
          <cell r="M544">
            <v>6163.97</v>
          </cell>
          <cell r="N544">
            <v>1957.93</v>
          </cell>
          <cell r="O544" t="str">
            <v>7011</v>
          </cell>
          <cell r="P544" t="str">
            <v>7011</v>
          </cell>
          <cell r="Q544">
            <v>38315</v>
          </cell>
          <cell r="R544">
            <v>0</v>
          </cell>
          <cell r="S544" t="str">
            <v>NT855G6            Genset</v>
          </cell>
          <cell r="T544" t="str">
            <v>1018</v>
          </cell>
          <cell r="U544" t="str">
            <v>1701000</v>
          </cell>
          <cell r="V544">
            <v>1</v>
          </cell>
          <cell r="W544" t="str">
            <v>1</v>
          </cell>
          <cell r="X544" t="str">
            <v>650</v>
          </cell>
          <cell r="Y544" t="str">
            <v>Commercial</v>
          </cell>
          <cell r="Z544" t="str">
            <v>Sales - East Asia</v>
          </cell>
          <cell r="AA544" t="str">
            <v>Medium</v>
          </cell>
          <cell r="AB544">
            <v>13223.896663078578</v>
          </cell>
          <cell r="AC544" t="str">
            <v xml:space="preserve">  35844</v>
          </cell>
          <cell r="AD544" t="str">
            <v>YS536/2004</v>
          </cell>
          <cell r="AE544">
            <v>9978.2285100000008</v>
          </cell>
          <cell r="AF544">
            <v>394.03</v>
          </cell>
          <cell r="AG544">
            <v>1790.05</v>
          </cell>
          <cell r="AH544">
            <v>99.782285099999996</v>
          </cell>
          <cell r="AI544">
            <v>129.71697062999999</v>
          </cell>
          <cell r="AJ544" t="str">
            <v>USD</v>
          </cell>
          <cell r="AK544">
            <v>99.782285099999996</v>
          </cell>
          <cell r="AL544" t="str">
            <v>DFBH35844</v>
          </cell>
          <cell r="AM544" t="str">
            <v>280DFBH STANDARD GENSET FAMILY</v>
          </cell>
        </row>
        <row r="545">
          <cell r="A545" t="str">
            <v>DEC04</v>
          </cell>
          <cell r="B545" t="str">
            <v>EA</v>
          </cell>
          <cell r="C545" t="str">
            <v>East Asia</v>
          </cell>
          <cell r="D545" t="str">
            <v>HK</v>
          </cell>
          <cell r="E545" t="str">
            <v>BASE</v>
          </cell>
          <cell r="F545" t="str">
            <v>Yip Shing Diesel Engnr Co Ltd</v>
          </cell>
          <cell r="G545" t="str">
            <v>025115</v>
          </cell>
          <cell r="H545" t="str">
            <v>QST30</v>
          </cell>
          <cell r="I545">
            <v>1</v>
          </cell>
          <cell r="J545">
            <v>41760.5</v>
          </cell>
          <cell r="K545">
            <v>47173.471447399999</v>
          </cell>
          <cell r="L545" t="str">
            <v>37213545</v>
          </cell>
          <cell r="M545">
            <v>30151.759999999998</v>
          </cell>
          <cell r="N545">
            <v>5337.24</v>
          </cell>
          <cell r="O545" t="str">
            <v>8012</v>
          </cell>
          <cell r="P545" t="str">
            <v>8012</v>
          </cell>
          <cell r="Q545">
            <v>38253</v>
          </cell>
          <cell r="R545">
            <v>0</v>
          </cell>
          <cell r="S545" t="str">
            <v>QST30G2            Genset</v>
          </cell>
          <cell r="T545" t="str">
            <v>1018</v>
          </cell>
          <cell r="U545" t="str">
            <v>1701000</v>
          </cell>
          <cell r="V545">
            <v>1</v>
          </cell>
          <cell r="W545" t="str">
            <v>1</v>
          </cell>
          <cell r="X545" t="str">
            <v>650</v>
          </cell>
          <cell r="Y545" t="str">
            <v>Commercial</v>
          </cell>
          <cell r="Z545" t="str">
            <v>Sales - East Asia</v>
          </cell>
          <cell r="AA545" t="str">
            <v>Large</v>
          </cell>
          <cell r="AB545">
            <v>51086.114101184066</v>
          </cell>
          <cell r="AC545" t="str">
            <v xml:space="preserve">  35998</v>
          </cell>
          <cell r="AD545" t="str">
            <v>YS541/2004</v>
          </cell>
          <cell r="AE545">
            <v>40802.837800000001</v>
          </cell>
          <cell r="AF545">
            <v>685.3</v>
          </cell>
          <cell r="AG545">
            <v>4338.84</v>
          </cell>
          <cell r="AH545">
            <v>408.02837799999998</v>
          </cell>
          <cell r="AI545">
            <v>530.43689140000004</v>
          </cell>
          <cell r="AJ545" t="str">
            <v>USD</v>
          </cell>
          <cell r="AK545">
            <v>408.02837799999998</v>
          </cell>
          <cell r="AL545" t="str">
            <v>DFHB35998</v>
          </cell>
          <cell r="AM545" t="str">
            <v>713DFHB STANDARD GENSET FAMILY</v>
          </cell>
        </row>
        <row r="546">
          <cell r="A546" t="str">
            <v>DEC04</v>
          </cell>
          <cell r="B546" t="str">
            <v>EA</v>
          </cell>
          <cell r="C546" t="str">
            <v>East Asia</v>
          </cell>
          <cell r="D546" t="str">
            <v>HK</v>
          </cell>
          <cell r="E546" t="str">
            <v>BASE</v>
          </cell>
          <cell r="F546" t="str">
            <v>Yip Shing Diesel Engnr Co Ltd</v>
          </cell>
          <cell r="G546" t="str">
            <v>003172</v>
          </cell>
          <cell r="I546">
            <v>0</v>
          </cell>
          <cell r="J546">
            <v>-107.64</v>
          </cell>
          <cell r="K546">
            <v>0</v>
          </cell>
          <cell r="M546">
            <v>0</v>
          </cell>
          <cell r="N546">
            <v>0</v>
          </cell>
          <cell r="O546" t="str">
            <v>APAC</v>
          </cell>
          <cell r="P546" t="str">
            <v>APAC</v>
          </cell>
          <cell r="R546">
            <v>0</v>
          </cell>
          <cell r="S546" t="str">
            <v>packing charge</v>
          </cell>
          <cell r="T546" t="str">
            <v>1018</v>
          </cell>
          <cell r="U546" t="str">
            <v>1701000</v>
          </cell>
          <cell r="V546">
            <v>1</v>
          </cell>
          <cell r="W546" t="str">
            <v>1</v>
          </cell>
          <cell r="X546" t="str">
            <v>650</v>
          </cell>
          <cell r="Y546" t="str">
            <v>Commercial</v>
          </cell>
          <cell r="Z546" t="str">
            <v>Sales - East Asia</v>
          </cell>
          <cell r="AB546">
            <v>-107.64</v>
          </cell>
          <cell r="AC546" t="str">
            <v xml:space="preserve">  23473</v>
          </cell>
          <cell r="AD546" t="str">
            <v>CANCELLATION</v>
          </cell>
          <cell r="AE546">
            <v>0</v>
          </cell>
          <cell r="AF546">
            <v>0</v>
          </cell>
          <cell r="AG546">
            <v>0</v>
          </cell>
          <cell r="AH546">
            <v>0</v>
          </cell>
          <cell r="AI546">
            <v>0</v>
          </cell>
          <cell r="AJ546" t="str">
            <v>USD</v>
          </cell>
          <cell r="AK546">
            <v>0</v>
          </cell>
        </row>
        <row r="547">
          <cell r="A547" t="str">
            <v>DEC04</v>
          </cell>
          <cell r="B547" t="str">
            <v>EA</v>
          </cell>
          <cell r="C547" t="str">
            <v>East Asia</v>
          </cell>
          <cell r="D547" t="str">
            <v>HK</v>
          </cell>
          <cell r="E547" t="str">
            <v>BASE</v>
          </cell>
          <cell r="F547" t="str">
            <v>Yip Shing Diesel Engnr Co Ltd</v>
          </cell>
          <cell r="G547" t="str">
            <v>025257</v>
          </cell>
          <cell r="H547" t="str">
            <v>K50</v>
          </cell>
          <cell r="I547">
            <v>1</v>
          </cell>
          <cell r="J547">
            <v>62259.96</v>
          </cell>
          <cell r="K547">
            <v>61917.611576640003</v>
          </cell>
          <cell r="L547" t="str">
            <v>25294854</v>
          </cell>
          <cell r="M547">
            <v>45473.29</v>
          </cell>
          <cell r="N547">
            <v>6553.1</v>
          </cell>
          <cell r="O547" t="str">
            <v>8031</v>
          </cell>
          <cell r="P547" t="str">
            <v>8031</v>
          </cell>
          <cell r="Q547">
            <v>38169</v>
          </cell>
          <cell r="R547">
            <v>0</v>
          </cell>
          <cell r="S547" t="str">
            <v>KTA50G3            Genset</v>
          </cell>
          <cell r="T547" t="str">
            <v>1018</v>
          </cell>
          <cell r="U547" t="str">
            <v>1701000</v>
          </cell>
          <cell r="V547">
            <v>1</v>
          </cell>
          <cell r="W547" t="str">
            <v>1</v>
          </cell>
          <cell r="X547" t="str">
            <v>650</v>
          </cell>
          <cell r="Y547" t="str">
            <v>Commercial</v>
          </cell>
          <cell r="Z547" t="str">
            <v>Sales - East Asia</v>
          </cell>
          <cell r="AA547" t="str">
            <v>Large</v>
          </cell>
          <cell r="AB547">
            <v>74538.75134553283</v>
          </cell>
          <cell r="AC547" t="str">
            <v xml:space="preserve">  33477</v>
          </cell>
          <cell r="AD547" t="str">
            <v>YS222/2004A</v>
          </cell>
          <cell r="AE547">
            <v>55901.318080000005</v>
          </cell>
          <cell r="AF547">
            <v>586.24</v>
          </cell>
          <cell r="AG547">
            <v>3585.31</v>
          </cell>
          <cell r="AH547">
            <v>559.01318079999999</v>
          </cell>
          <cell r="AI547">
            <v>726.71713504000002</v>
          </cell>
          <cell r="AJ547" t="str">
            <v>USD</v>
          </cell>
          <cell r="AK547">
            <v>559.01318079999999</v>
          </cell>
          <cell r="AL547" t="str">
            <v>DFLC33477</v>
          </cell>
          <cell r="AM547" t="str">
            <v>1120DFLC STANDARD GENSET FAMIL</v>
          </cell>
        </row>
        <row r="548">
          <cell r="A548" t="str">
            <v>DEC04</v>
          </cell>
          <cell r="B548" t="str">
            <v>EA</v>
          </cell>
          <cell r="C548" t="str">
            <v>East Asia</v>
          </cell>
          <cell r="D548" t="str">
            <v>HK</v>
          </cell>
          <cell r="E548" t="str">
            <v>BASE</v>
          </cell>
          <cell r="F548" t="str">
            <v>Yip Shing Diesel Engnr Co Ltd</v>
          </cell>
          <cell r="G548" t="str">
            <v>025132</v>
          </cell>
          <cell r="H548" t="str">
            <v>NH</v>
          </cell>
          <cell r="I548">
            <v>1</v>
          </cell>
          <cell r="J548">
            <v>13223.896663078578</v>
          </cell>
          <cell r="K548">
            <v>12491.59005083</v>
          </cell>
          <cell r="L548" t="str">
            <v>25298376</v>
          </cell>
          <cell r="M548">
            <v>6163.97</v>
          </cell>
          <cell r="N548">
            <v>1957.93</v>
          </cell>
          <cell r="O548" t="str">
            <v>7011</v>
          </cell>
          <cell r="P548" t="str">
            <v>7011</v>
          </cell>
          <cell r="Q548">
            <v>38315</v>
          </cell>
          <cell r="R548">
            <v>0</v>
          </cell>
          <cell r="S548" t="str">
            <v>NT855G6            Genset</v>
          </cell>
          <cell r="T548" t="str">
            <v>1018</v>
          </cell>
          <cell r="U548" t="str">
            <v>1701000</v>
          </cell>
          <cell r="V548">
            <v>1</v>
          </cell>
          <cell r="W548" t="str">
            <v>1</v>
          </cell>
          <cell r="X548" t="str">
            <v>650</v>
          </cell>
          <cell r="Y548" t="str">
            <v>Commercial</v>
          </cell>
          <cell r="Z548" t="str">
            <v>Sales - East Asia</v>
          </cell>
          <cell r="AA548" t="str">
            <v>Medium</v>
          </cell>
          <cell r="AB548">
            <v>13223.896663078578</v>
          </cell>
          <cell r="AC548" t="str">
            <v xml:space="preserve">  35844</v>
          </cell>
          <cell r="AD548" t="str">
            <v>YS536/2004</v>
          </cell>
          <cell r="AE548">
            <v>9978.2285100000008</v>
          </cell>
          <cell r="AF548">
            <v>394.03</v>
          </cell>
          <cell r="AG548">
            <v>1790.05</v>
          </cell>
          <cell r="AH548">
            <v>99.782285099999996</v>
          </cell>
          <cell r="AI548">
            <v>129.71697062999999</v>
          </cell>
          <cell r="AJ548" t="str">
            <v>USD</v>
          </cell>
          <cell r="AK548">
            <v>99.782285099999996</v>
          </cell>
          <cell r="AL548" t="str">
            <v>DFBH35844</v>
          </cell>
          <cell r="AM548" t="str">
            <v>280DFBH STANDARD GENSET FAMILY</v>
          </cell>
        </row>
        <row r="549">
          <cell r="A549" t="str">
            <v>DEC04</v>
          </cell>
          <cell r="B549" t="str">
            <v>EA</v>
          </cell>
          <cell r="C549" t="str">
            <v>East Asia</v>
          </cell>
          <cell r="D549" t="str">
            <v>HK</v>
          </cell>
          <cell r="E549" t="str">
            <v>Base</v>
          </cell>
          <cell r="F549" t="str">
            <v>Yip Shing Diesel Engnr Co Ltd</v>
          </cell>
          <cell r="G549" t="str">
            <v>025162</v>
          </cell>
          <cell r="I549">
            <v>1</v>
          </cell>
          <cell r="J549">
            <v>0</v>
          </cell>
          <cell r="K549">
            <v>0</v>
          </cell>
          <cell r="M549">
            <v>0</v>
          </cell>
          <cell r="N549">
            <v>0</v>
          </cell>
          <cell r="O549" t="str">
            <v>ADIS</v>
          </cell>
          <cell r="P549" t="str">
            <v>ADIS</v>
          </cell>
          <cell r="R549">
            <v>0</v>
          </cell>
          <cell r="S549" t="str">
            <v>discount</v>
          </cell>
          <cell r="T549" t="str">
            <v>1018</v>
          </cell>
          <cell r="U549" t="str">
            <v>1701000</v>
          </cell>
          <cell r="V549">
            <v>1</v>
          </cell>
          <cell r="W549" t="str">
            <v>1</v>
          </cell>
          <cell r="X549" t="str">
            <v>650</v>
          </cell>
          <cell r="Y549" t="str">
            <v>Commercial</v>
          </cell>
          <cell r="Z549" t="str">
            <v>Sales - East Asia</v>
          </cell>
          <cell r="AA549" t="str">
            <v>Medium</v>
          </cell>
          <cell r="AB549">
            <v>1044.1334768568352</v>
          </cell>
          <cell r="AC549" t="str">
            <v xml:space="preserve">  43931</v>
          </cell>
          <cell r="AD549" t="str">
            <v>CANCEL DISCOUNT CHARGE</v>
          </cell>
          <cell r="AE549">
            <v>0</v>
          </cell>
          <cell r="AF549">
            <v>0</v>
          </cell>
          <cell r="AG549">
            <v>0</v>
          </cell>
          <cell r="AH549">
            <v>0</v>
          </cell>
          <cell r="AI549">
            <v>0</v>
          </cell>
          <cell r="AJ549" t="str">
            <v>USD</v>
          </cell>
          <cell r="AK549">
            <v>0</v>
          </cell>
          <cell r="AL549" t="str">
            <v>CO33345</v>
          </cell>
          <cell r="AM549" t="str">
            <v>cr3213</v>
          </cell>
        </row>
        <row r="550">
          <cell r="A550" t="str">
            <v>DEC04</v>
          </cell>
          <cell r="B550" t="str">
            <v>EA</v>
          </cell>
          <cell r="C550" t="str">
            <v>East Asia</v>
          </cell>
          <cell r="D550" t="str">
            <v>HK</v>
          </cell>
          <cell r="E550" t="str">
            <v>BASE</v>
          </cell>
          <cell r="F550" t="str">
            <v>Yip Shing Diesel Engnr Co Ltd</v>
          </cell>
          <cell r="G550" t="str">
            <v>003213</v>
          </cell>
          <cell r="H550" t="str">
            <v>NH</v>
          </cell>
          <cell r="I550">
            <v>-1</v>
          </cell>
          <cell r="J550">
            <v>-11855.76</v>
          </cell>
          <cell r="K550">
            <v>-12551.56848</v>
          </cell>
          <cell r="L550" t="str">
            <v>25296620</v>
          </cell>
          <cell r="M550">
            <v>-6163.97</v>
          </cell>
          <cell r="N550">
            <v>-1629.66</v>
          </cell>
          <cell r="O550" t="str">
            <v>7011</v>
          </cell>
          <cell r="P550" t="str">
            <v>7011</v>
          </cell>
          <cell r="Q550">
            <v>38247</v>
          </cell>
          <cell r="R550">
            <v>0</v>
          </cell>
          <cell r="S550" t="str">
            <v>NT855G6            Genset</v>
          </cell>
          <cell r="T550" t="str">
            <v>1018</v>
          </cell>
          <cell r="U550" t="str">
            <v>1701000</v>
          </cell>
          <cell r="V550">
            <v>1</v>
          </cell>
          <cell r="W550" t="str">
            <v>1</v>
          </cell>
          <cell r="X550" t="str">
            <v>650</v>
          </cell>
          <cell r="Y550" t="str">
            <v>Commercial</v>
          </cell>
          <cell r="Z550" t="str">
            <v>Sales - East Asia</v>
          </cell>
          <cell r="AA550" t="str">
            <v>Medium</v>
          </cell>
          <cell r="AB550">
            <v>-12899.892357373519</v>
          </cell>
          <cell r="AC550" t="str">
            <v xml:space="preserve">  23515</v>
          </cell>
          <cell r="AD550" t="str">
            <v>CANCEL INVOICE 25141</v>
          </cell>
          <cell r="AE550">
            <v>-9649.9584799999993</v>
          </cell>
          <cell r="AF550">
            <v>-494.84</v>
          </cell>
          <cell r="AG550">
            <v>-2406.77</v>
          </cell>
          <cell r="AH550">
            <v>0</v>
          </cell>
          <cell r="AI550">
            <v>0</v>
          </cell>
          <cell r="AJ550" t="str">
            <v>USD</v>
          </cell>
          <cell r="AK550">
            <v>0</v>
          </cell>
          <cell r="AL550" t="str">
            <v>DFBF33345</v>
          </cell>
          <cell r="AM550" t="str">
            <v>250DFBF STANDARD GENSET FAMILY</v>
          </cell>
        </row>
        <row r="551">
          <cell r="A551" t="str">
            <v>DEC04</v>
          </cell>
          <cell r="B551" t="str">
            <v>EA</v>
          </cell>
          <cell r="C551" t="str">
            <v>East Asia</v>
          </cell>
          <cell r="D551" t="str">
            <v>HK</v>
          </cell>
          <cell r="E551" t="str">
            <v>Base</v>
          </cell>
          <cell r="F551" t="str">
            <v>Yip Shing Diesel Engnr Co Ltd</v>
          </cell>
          <cell r="G551" t="str">
            <v>003198</v>
          </cell>
          <cell r="I551">
            <v>0</v>
          </cell>
          <cell r="J551">
            <v>0</v>
          </cell>
          <cell r="K551">
            <v>0</v>
          </cell>
          <cell r="M551">
            <v>0</v>
          </cell>
          <cell r="N551">
            <v>0</v>
          </cell>
          <cell r="O551" t="str">
            <v>ADIS</v>
          </cell>
          <cell r="P551" t="str">
            <v>ADIS</v>
          </cell>
          <cell r="R551">
            <v>0</v>
          </cell>
          <cell r="S551" t="str">
            <v>discount</v>
          </cell>
          <cell r="T551" t="str">
            <v>1018</v>
          </cell>
          <cell r="U551" t="str">
            <v>1701000</v>
          </cell>
          <cell r="V551">
            <v>1</v>
          </cell>
          <cell r="W551" t="str">
            <v>1</v>
          </cell>
          <cell r="X551" t="str">
            <v>650</v>
          </cell>
          <cell r="Y551" t="str">
            <v>Commercial</v>
          </cell>
          <cell r="Z551" t="str">
            <v>Sales - East Asia</v>
          </cell>
          <cell r="AA551" t="str">
            <v>Large</v>
          </cell>
          <cell r="AB551">
            <v>-10851.45317545748</v>
          </cell>
          <cell r="AC551" t="str">
            <v xml:space="preserve">  23500</v>
          </cell>
          <cell r="AD551" t="str">
            <v>DISCOUNT ERROR</v>
          </cell>
          <cell r="AE551">
            <v>0</v>
          </cell>
          <cell r="AF551">
            <v>0</v>
          </cell>
          <cell r="AG551">
            <v>0</v>
          </cell>
          <cell r="AH551">
            <v>0</v>
          </cell>
          <cell r="AI551">
            <v>0</v>
          </cell>
          <cell r="AJ551" t="str">
            <v>USD</v>
          </cell>
          <cell r="AK551">
            <v>0</v>
          </cell>
          <cell r="AL551" t="str">
            <v>CO35498</v>
          </cell>
          <cell r="AM551" t="str">
            <v>Inv.25026</v>
          </cell>
        </row>
        <row r="552">
          <cell r="A552" t="str">
            <v>DEC04</v>
          </cell>
          <cell r="B552" t="str">
            <v>EA</v>
          </cell>
          <cell r="C552" t="str">
            <v>East Asia</v>
          </cell>
          <cell r="D552" t="str">
            <v>HK</v>
          </cell>
          <cell r="E552" t="str">
            <v>BASE</v>
          </cell>
          <cell r="F552" t="str">
            <v>Yip Shing Diesel Engnr Co Ltd</v>
          </cell>
          <cell r="G552" t="str">
            <v>003211</v>
          </cell>
          <cell r="H552" t="str">
            <v>6C</v>
          </cell>
          <cell r="I552">
            <v>-1</v>
          </cell>
          <cell r="J552">
            <v>-10204.52</v>
          </cell>
          <cell r="K552">
            <v>-8866.4976650799999</v>
          </cell>
          <cell r="L552" t="str">
            <v>21621769</v>
          </cell>
          <cell r="M552">
            <v>-4115.32</v>
          </cell>
          <cell r="N552">
            <v>-1802</v>
          </cell>
          <cell r="O552" t="str">
            <v>6036</v>
          </cell>
          <cell r="P552" t="str">
            <v>6036</v>
          </cell>
          <cell r="Q552">
            <v>38278</v>
          </cell>
          <cell r="R552">
            <v>0</v>
          </cell>
          <cell r="S552" t="str">
            <v>6CTAA8.3G2 Adv     Genset</v>
          </cell>
          <cell r="T552" t="str">
            <v>1018</v>
          </cell>
          <cell r="U552" t="str">
            <v>1701000</v>
          </cell>
          <cell r="V552">
            <v>1</v>
          </cell>
          <cell r="W552" t="str">
            <v>1</v>
          </cell>
          <cell r="X552" t="str">
            <v>650</v>
          </cell>
          <cell r="Y552" t="str">
            <v>Commercial</v>
          </cell>
          <cell r="Z552" t="str">
            <v>Sales - East Asia</v>
          </cell>
          <cell r="AA552" t="str">
            <v>Small</v>
          </cell>
          <cell r="AB552">
            <v>-15094.187298170074</v>
          </cell>
          <cell r="AC552" t="str">
            <v xml:space="preserve">  23513</v>
          </cell>
          <cell r="AD552" t="str">
            <v>CANCEL INVOICE</v>
          </cell>
          <cell r="AE552">
            <v>-8286.1980459999995</v>
          </cell>
          <cell r="AF552">
            <v>-190.62866667999998</v>
          </cell>
          <cell r="AG552">
            <v>-389.67095239999998</v>
          </cell>
          <cell r="AH552">
            <v>0</v>
          </cell>
          <cell r="AI552">
            <v>0</v>
          </cell>
          <cell r="AJ552" t="str">
            <v>USD</v>
          </cell>
          <cell r="AK552">
            <v>0</v>
          </cell>
          <cell r="AL552" t="str">
            <v>C250D5O35848</v>
          </cell>
          <cell r="AM552" t="str">
            <v>C250D5(O) STANDARD GENSET FAMI</v>
          </cell>
        </row>
        <row r="553">
          <cell r="A553" t="str">
            <v>DEC04</v>
          </cell>
          <cell r="B553" t="str">
            <v>EA</v>
          </cell>
          <cell r="C553" t="str">
            <v>East Asia</v>
          </cell>
          <cell r="D553" t="str">
            <v>HK</v>
          </cell>
          <cell r="E553" t="str">
            <v>Base</v>
          </cell>
          <cell r="F553" t="str">
            <v>Yip Shing Diesel Engnr Co Ltd</v>
          </cell>
          <cell r="G553" t="str">
            <v>025161</v>
          </cell>
          <cell r="I553">
            <v>1</v>
          </cell>
          <cell r="J553">
            <v>0</v>
          </cell>
          <cell r="K553">
            <v>0</v>
          </cell>
          <cell r="M553">
            <v>0</v>
          </cell>
          <cell r="N553">
            <v>0</v>
          </cell>
          <cell r="O553" t="str">
            <v>ADIS</v>
          </cell>
          <cell r="P553" t="str">
            <v>ADIS</v>
          </cell>
          <cell r="R553">
            <v>0</v>
          </cell>
          <cell r="S553" t="str">
            <v>discount</v>
          </cell>
          <cell r="T553" t="str">
            <v>1018</v>
          </cell>
          <cell r="U553" t="str">
            <v>1701000</v>
          </cell>
          <cell r="V553">
            <v>1</v>
          </cell>
          <cell r="W553" t="str">
            <v>1</v>
          </cell>
          <cell r="X553" t="str">
            <v>650</v>
          </cell>
          <cell r="Y553" t="str">
            <v>Commercial</v>
          </cell>
          <cell r="Z553" t="str">
            <v>Sales - East Asia</v>
          </cell>
          <cell r="AA553" t="str">
            <v>Small</v>
          </cell>
          <cell r="AB553">
            <v>4889.6663078579113</v>
          </cell>
          <cell r="AC553" t="str">
            <v xml:space="preserve">  43930</v>
          </cell>
          <cell r="AD553" t="str">
            <v>CANCEL DISCOUNT CHARGE</v>
          </cell>
          <cell r="AE553">
            <v>0</v>
          </cell>
          <cell r="AF553">
            <v>0</v>
          </cell>
          <cell r="AG553">
            <v>0</v>
          </cell>
          <cell r="AH553">
            <v>0</v>
          </cell>
          <cell r="AI553">
            <v>0</v>
          </cell>
          <cell r="AJ553" t="str">
            <v>USD</v>
          </cell>
          <cell r="AK553">
            <v>0</v>
          </cell>
          <cell r="AL553" t="str">
            <v>CO35848</v>
          </cell>
          <cell r="AM553" t="str">
            <v>CR3211</v>
          </cell>
        </row>
        <row r="554">
          <cell r="A554" t="str">
            <v>DEC04</v>
          </cell>
          <cell r="B554" t="str">
            <v>EA</v>
          </cell>
          <cell r="C554" t="str">
            <v>East Asia</v>
          </cell>
          <cell r="D554" t="str">
            <v>HK</v>
          </cell>
          <cell r="E554" t="str">
            <v>BASE</v>
          </cell>
          <cell r="F554" t="str">
            <v>Yip Shing Diesel Engnr Co Ltd</v>
          </cell>
          <cell r="G554" t="str">
            <v>025141</v>
          </cell>
          <cell r="H554" t="str">
            <v>NH</v>
          </cell>
          <cell r="I554">
            <v>1</v>
          </cell>
          <cell r="J554">
            <v>11855.76</v>
          </cell>
          <cell r="K554">
            <v>12870.017109840001</v>
          </cell>
          <cell r="L554" t="str">
            <v>25296620</v>
          </cell>
          <cell r="M554">
            <v>6163.97</v>
          </cell>
          <cell r="N554">
            <v>1629.66</v>
          </cell>
          <cell r="O554" t="str">
            <v>7011</v>
          </cell>
          <cell r="P554" t="str">
            <v>7011</v>
          </cell>
          <cell r="Q554">
            <v>38247</v>
          </cell>
          <cell r="R554">
            <v>0</v>
          </cell>
          <cell r="S554" t="str">
            <v>NT855G6            Genset</v>
          </cell>
          <cell r="T554" t="str">
            <v>1018</v>
          </cell>
          <cell r="U554" t="str">
            <v>1701000</v>
          </cell>
          <cell r="V554">
            <v>1</v>
          </cell>
          <cell r="W554" t="str">
            <v>1</v>
          </cell>
          <cell r="X554" t="str">
            <v>650</v>
          </cell>
          <cell r="Y554" t="str">
            <v>Commercial</v>
          </cell>
          <cell r="Z554" t="str">
            <v>Sales - East Asia</v>
          </cell>
          <cell r="AA554" t="str">
            <v>Medium</v>
          </cell>
          <cell r="AB554">
            <v>12899.892357373519</v>
          </cell>
          <cell r="AC554" t="str">
            <v xml:space="preserve">  33345</v>
          </cell>
          <cell r="AD554" t="str">
            <v>YS207/2004</v>
          </cell>
          <cell r="AE554">
            <v>9649.9584799999993</v>
          </cell>
          <cell r="AF554">
            <v>494.84</v>
          </cell>
          <cell r="AG554">
            <v>2406.77</v>
          </cell>
          <cell r="AH554">
            <v>96.499584799999994</v>
          </cell>
          <cell r="AI554">
            <v>125.44946023999999</v>
          </cell>
          <cell r="AJ554" t="str">
            <v>USD</v>
          </cell>
          <cell r="AK554">
            <v>96.499584799999994</v>
          </cell>
          <cell r="AL554" t="str">
            <v>DFBF33345</v>
          </cell>
          <cell r="AM554" t="str">
            <v>250DFBF STANDARD GENSET FAMILY</v>
          </cell>
        </row>
        <row r="555">
          <cell r="A555" t="str">
            <v>DEC04</v>
          </cell>
          <cell r="B555" t="str">
            <v>EA</v>
          </cell>
          <cell r="C555" t="str">
            <v>East Asia</v>
          </cell>
          <cell r="D555" t="str">
            <v>HK</v>
          </cell>
          <cell r="E555" t="str">
            <v>BASE</v>
          </cell>
          <cell r="F555" t="str">
            <v>Yip Shing Diesel Engnr Co Ltd</v>
          </cell>
          <cell r="G555" t="str">
            <v>025131</v>
          </cell>
          <cell r="H555" t="str">
            <v>V28</v>
          </cell>
          <cell r="I555">
            <v>1</v>
          </cell>
          <cell r="J555">
            <v>31216.36167922497</v>
          </cell>
          <cell r="K555">
            <v>34891.169585304997</v>
          </cell>
          <cell r="L555" t="str">
            <v>25297470</v>
          </cell>
          <cell r="M555">
            <v>21087.53</v>
          </cell>
          <cell r="N555">
            <v>4955.3599999999997</v>
          </cell>
          <cell r="O555" t="str">
            <v>8002</v>
          </cell>
          <cell r="P555" t="str">
            <v>8002</v>
          </cell>
          <cell r="Q555">
            <v>38294</v>
          </cell>
          <cell r="R555">
            <v>0</v>
          </cell>
          <cell r="S555" t="str">
            <v>VTA28G6 Adv        Genset</v>
          </cell>
          <cell r="T555" t="str">
            <v>1018</v>
          </cell>
          <cell r="U555" t="str">
            <v>1701000</v>
          </cell>
          <cell r="V555">
            <v>1</v>
          </cell>
          <cell r="W555" t="str">
            <v>1</v>
          </cell>
          <cell r="X555" t="str">
            <v>650</v>
          </cell>
          <cell r="Y555" t="str">
            <v>Commercial</v>
          </cell>
          <cell r="Z555" t="str">
            <v>Sales - East Asia</v>
          </cell>
          <cell r="AA555" t="str">
            <v>Large</v>
          </cell>
          <cell r="AB555">
            <v>31216.36167922497</v>
          </cell>
          <cell r="AC555" t="str">
            <v xml:space="preserve">  35477</v>
          </cell>
          <cell r="AD555" t="str">
            <v>YS901/2004A</v>
          </cell>
          <cell r="AE555">
            <v>29229.757584999999</v>
          </cell>
          <cell r="AF555">
            <v>640.34</v>
          </cell>
          <cell r="AG555">
            <v>4056.49</v>
          </cell>
          <cell r="AH555">
            <v>292.29757584999999</v>
          </cell>
          <cell r="AI555">
            <v>379.98684860499998</v>
          </cell>
          <cell r="AJ555" t="str">
            <v>USD</v>
          </cell>
          <cell r="AK555">
            <v>292.29757584999999</v>
          </cell>
          <cell r="AL555" t="str">
            <v>DFGD--E</v>
          </cell>
          <cell r="AM555" t="str">
            <v>660DFGD STD OPEN STOCK SET</v>
          </cell>
        </row>
        <row r="556">
          <cell r="A556" t="str">
            <v>DEC04</v>
          </cell>
          <cell r="B556" t="str">
            <v>EA</v>
          </cell>
          <cell r="C556" t="str">
            <v>East Asia</v>
          </cell>
          <cell r="D556" t="str">
            <v>HK</v>
          </cell>
          <cell r="E556" t="str">
            <v>BASE</v>
          </cell>
          <cell r="F556" t="str">
            <v>Yip Shing Diesel Engnr Co Ltd</v>
          </cell>
          <cell r="G556" t="str">
            <v>025141</v>
          </cell>
          <cell r="I556">
            <v>0</v>
          </cell>
          <cell r="J556">
            <v>0</v>
          </cell>
          <cell r="K556">
            <v>0</v>
          </cell>
          <cell r="M556">
            <v>0</v>
          </cell>
          <cell r="N556">
            <v>0</v>
          </cell>
          <cell r="O556" t="str">
            <v>ADIS</v>
          </cell>
          <cell r="P556" t="str">
            <v>ADIS</v>
          </cell>
          <cell r="R556">
            <v>0</v>
          </cell>
          <cell r="S556" t="str">
            <v>discount</v>
          </cell>
          <cell r="T556" t="str">
            <v>1018</v>
          </cell>
          <cell r="U556" t="str">
            <v>1701000</v>
          </cell>
          <cell r="V556">
            <v>1</v>
          </cell>
          <cell r="W556" t="str">
            <v>1</v>
          </cell>
          <cell r="X556" t="str">
            <v>650</v>
          </cell>
          <cell r="Y556" t="str">
            <v>Commercial</v>
          </cell>
          <cell r="Z556" t="str">
            <v>Sales - East Asia</v>
          </cell>
          <cell r="AA556" t="str">
            <v>Medium</v>
          </cell>
          <cell r="AB556">
            <v>-1044.1334768568352</v>
          </cell>
          <cell r="AC556" t="str">
            <v xml:space="preserve">  33345</v>
          </cell>
          <cell r="AD556" t="str">
            <v>YS207/2004</v>
          </cell>
          <cell r="AE556">
            <v>0</v>
          </cell>
          <cell r="AF556">
            <v>0</v>
          </cell>
          <cell r="AG556">
            <v>0</v>
          </cell>
          <cell r="AH556">
            <v>0</v>
          </cell>
          <cell r="AI556">
            <v>0</v>
          </cell>
          <cell r="AJ556" t="str">
            <v>USD</v>
          </cell>
          <cell r="AK556">
            <v>0</v>
          </cell>
        </row>
        <row r="557">
          <cell r="A557" t="str">
            <v>DEC04</v>
          </cell>
          <cell r="B557" t="str">
            <v>EA</v>
          </cell>
          <cell r="C557" t="str">
            <v>East Asia</v>
          </cell>
          <cell r="D557" t="str">
            <v>HK</v>
          </cell>
          <cell r="E557" t="str">
            <v>BASE</v>
          </cell>
          <cell r="F557" t="str">
            <v>Yip Shing Diesel Engnr Co Ltd</v>
          </cell>
          <cell r="G557" t="str">
            <v>025142</v>
          </cell>
          <cell r="H557" t="str">
            <v>6C</v>
          </cell>
          <cell r="I557">
            <v>1</v>
          </cell>
          <cell r="J557">
            <v>10204.52</v>
          </cell>
          <cell r="K557">
            <v>9139.9422005979995</v>
          </cell>
          <cell r="L557" t="str">
            <v>21621769</v>
          </cell>
          <cell r="M557">
            <v>4115.32</v>
          </cell>
          <cell r="N557">
            <v>1802</v>
          </cell>
          <cell r="O557" t="str">
            <v>6036</v>
          </cell>
          <cell r="P557" t="str">
            <v>6036</v>
          </cell>
          <cell r="Q557">
            <v>38278</v>
          </cell>
          <cell r="R557">
            <v>0</v>
          </cell>
          <cell r="S557" t="str">
            <v>6CTAA8.3G2 Adv     Genset</v>
          </cell>
          <cell r="T557" t="str">
            <v>1018</v>
          </cell>
          <cell r="U557" t="str">
            <v>1701000</v>
          </cell>
          <cell r="V557">
            <v>1</v>
          </cell>
          <cell r="W557" t="str">
            <v>1</v>
          </cell>
          <cell r="X557" t="str">
            <v>650</v>
          </cell>
          <cell r="Y557" t="str">
            <v>Commercial</v>
          </cell>
          <cell r="Z557" t="str">
            <v>Sales - East Asia</v>
          </cell>
          <cell r="AA557" t="str">
            <v>Small</v>
          </cell>
          <cell r="AB557">
            <v>15094.187298170074</v>
          </cell>
          <cell r="AC557" t="str">
            <v xml:space="preserve">  35848</v>
          </cell>
          <cell r="AD557" t="str">
            <v>YS533/2004</v>
          </cell>
          <cell r="AE557">
            <v>8286.1980459999995</v>
          </cell>
          <cell r="AF557">
            <v>190.62866667999998</v>
          </cell>
          <cell r="AG557">
            <v>389.67095239999998</v>
          </cell>
          <cell r="AH557">
            <v>82.861980459999998</v>
          </cell>
          <cell r="AI557">
            <v>107.720574598</v>
          </cell>
          <cell r="AJ557" t="str">
            <v>USD</v>
          </cell>
          <cell r="AK557">
            <v>82.861980459999998</v>
          </cell>
          <cell r="AL557" t="str">
            <v>C250D5O35848</v>
          </cell>
          <cell r="AM557" t="str">
            <v>C250D5(O) STANDARD GENSET FAMI</v>
          </cell>
        </row>
        <row r="558">
          <cell r="A558" t="str">
            <v>DEC04</v>
          </cell>
          <cell r="B558" t="str">
            <v>EA</v>
          </cell>
          <cell r="C558" t="str">
            <v>East Asia</v>
          </cell>
          <cell r="D558" t="str">
            <v>HK</v>
          </cell>
          <cell r="E558" t="str">
            <v>BASE</v>
          </cell>
          <cell r="F558" t="str">
            <v>Yip Shing Diesel Engnr Co Ltd</v>
          </cell>
          <cell r="G558" t="str">
            <v>025142</v>
          </cell>
          <cell r="I558">
            <v>0</v>
          </cell>
          <cell r="J558">
            <v>0</v>
          </cell>
          <cell r="K558">
            <v>0</v>
          </cell>
          <cell r="M558">
            <v>0</v>
          </cell>
          <cell r="N558">
            <v>0</v>
          </cell>
          <cell r="O558" t="str">
            <v>ADIS</v>
          </cell>
          <cell r="P558" t="str">
            <v>ADIS</v>
          </cell>
          <cell r="R558">
            <v>0</v>
          </cell>
          <cell r="S558" t="str">
            <v>discount</v>
          </cell>
          <cell r="T558" t="str">
            <v>1018</v>
          </cell>
          <cell r="U558" t="str">
            <v>1701000</v>
          </cell>
          <cell r="V558">
            <v>1</v>
          </cell>
          <cell r="W558" t="str">
            <v>1</v>
          </cell>
          <cell r="X558" t="str">
            <v>650</v>
          </cell>
          <cell r="Y558" t="str">
            <v>Commercial</v>
          </cell>
          <cell r="Z558" t="str">
            <v>Sales - East Asia</v>
          </cell>
          <cell r="AA558" t="str">
            <v>Small</v>
          </cell>
          <cell r="AB558">
            <v>-4889.6663078579113</v>
          </cell>
          <cell r="AC558" t="str">
            <v xml:space="preserve">  35848</v>
          </cell>
          <cell r="AD558" t="str">
            <v>YS533/2004</v>
          </cell>
          <cell r="AE558">
            <v>0</v>
          </cell>
          <cell r="AF558">
            <v>0</v>
          </cell>
          <cell r="AG558">
            <v>0</v>
          </cell>
          <cell r="AH558">
            <v>0</v>
          </cell>
          <cell r="AI558">
            <v>0</v>
          </cell>
          <cell r="AJ558" t="str">
            <v>USD</v>
          </cell>
          <cell r="AK558">
            <v>0</v>
          </cell>
        </row>
        <row r="559">
          <cell r="A559" t="str">
            <v>DEC04</v>
          </cell>
          <cell r="B559" t="str">
            <v>EA</v>
          </cell>
          <cell r="C559" t="str">
            <v>East Asia</v>
          </cell>
          <cell r="D559" t="str">
            <v>HK</v>
          </cell>
          <cell r="E559" t="str">
            <v>BASE</v>
          </cell>
          <cell r="F559" t="str">
            <v>Yip Shing Diesel Engnr Co Ltd</v>
          </cell>
          <cell r="G559" t="str">
            <v>025329</v>
          </cell>
          <cell r="I559">
            <v>0</v>
          </cell>
          <cell r="J559">
            <v>0</v>
          </cell>
          <cell r="K559">
            <v>0</v>
          </cell>
          <cell r="M559">
            <v>0</v>
          </cell>
          <cell r="N559">
            <v>0</v>
          </cell>
          <cell r="O559" t="str">
            <v>ADIS</v>
          </cell>
          <cell r="P559" t="str">
            <v>ADIS</v>
          </cell>
          <cell r="R559">
            <v>0</v>
          </cell>
          <cell r="S559" t="str">
            <v>discount</v>
          </cell>
          <cell r="T559" t="str">
            <v>1018</v>
          </cell>
          <cell r="U559" t="str">
            <v>1701000</v>
          </cell>
          <cell r="V559">
            <v>1</v>
          </cell>
          <cell r="W559" t="str">
            <v>1</v>
          </cell>
          <cell r="X559" t="str">
            <v>650</v>
          </cell>
          <cell r="Y559" t="str">
            <v>Commercial</v>
          </cell>
          <cell r="Z559" t="str">
            <v>Sales - East Asia</v>
          </cell>
          <cell r="AA559" t="str">
            <v>Medium</v>
          </cell>
          <cell r="AB559">
            <v>-2921.96</v>
          </cell>
          <cell r="AC559" t="str">
            <v xml:space="preserve">  35486</v>
          </cell>
          <cell r="AD559" t="str">
            <v>YS455/2004</v>
          </cell>
          <cell r="AE559">
            <v>0</v>
          </cell>
          <cell r="AF559">
            <v>0</v>
          </cell>
          <cell r="AG559">
            <v>0</v>
          </cell>
          <cell r="AH559">
            <v>0</v>
          </cell>
          <cell r="AI559">
            <v>0</v>
          </cell>
          <cell r="AJ559" t="str">
            <v>USD</v>
          </cell>
          <cell r="AK559">
            <v>0</v>
          </cell>
        </row>
        <row r="560">
          <cell r="A560" t="str">
            <v>DEC04</v>
          </cell>
          <cell r="B560" t="str">
            <v>EA</v>
          </cell>
          <cell r="C560" t="str">
            <v>East Asia</v>
          </cell>
          <cell r="D560" t="str">
            <v>HK</v>
          </cell>
          <cell r="E560" t="str">
            <v>BASE</v>
          </cell>
          <cell r="F560" t="str">
            <v>Yip Shing Diesel Engnr Co Ltd</v>
          </cell>
          <cell r="G560" t="str">
            <v>025130</v>
          </cell>
          <cell r="H560" t="str">
            <v>QSK60</v>
          </cell>
          <cell r="I560">
            <v>1</v>
          </cell>
          <cell r="J560">
            <v>97744.348762109788</v>
          </cell>
          <cell r="K560">
            <v>107558.5086076375</v>
          </cell>
          <cell r="L560" t="str">
            <v>33158326</v>
          </cell>
          <cell r="M560">
            <v>75637.37</v>
          </cell>
          <cell r="N560">
            <v>11420</v>
          </cell>
          <cell r="O560" t="str">
            <v>8053</v>
          </cell>
          <cell r="P560" t="str">
            <v>8053</v>
          </cell>
          <cell r="Q560">
            <v>38324</v>
          </cell>
          <cell r="R560">
            <v>0</v>
          </cell>
          <cell r="S560" t="str">
            <v>QSK60G4            Genset</v>
          </cell>
          <cell r="T560" t="str">
            <v>1018</v>
          </cell>
          <cell r="U560" t="str">
            <v>1701000</v>
          </cell>
          <cell r="V560">
            <v>1</v>
          </cell>
          <cell r="W560" t="str">
            <v>1</v>
          </cell>
          <cell r="X560" t="str">
            <v>650</v>
          </cell>
          <cell r="Y560" t="str">
            <v>Commercial</v>
          </cell>
          <cell r="Z560" t="str">
            <v>Sales - East Asia</v>
          </cell>
          <cell r="AA560" t="str">
            <v>Large</v>
          </cell>
          <cell r="AB560">
            <v>97744.348762109788</v>
          </cell>
          <cell r="AC560" t="str">
            <v xml:space="preserve">  30802</v>
          </cell>
          <cell r="AD560" t="str">
            <v>YS224/2004</v>
          </cell>
          <cell r="AE560">
            <v>99906.52333750001</v>
          </cell>
          <cell r="AF560">
            <v>486.6</v>
          </cell>
          <cell r="AG560">
            <v>3868.47</v>
          </cell>
          <cell r="AH560">
            <v>999.06523337500005</v>
          </cell>
          <cell r="AI560">
            <v>1298.7848033875</v>
          </cell>
          <cell r="AJ560" t="str">
            <v>USD</v>
          </cell>
          <cell r="AK560">
            <v>999.06523337500005</v>
          </cell>
          <cell r="AL560" t="str">
            <v>DQKD--A</v>
          </cell>
          <cell r="AM560" t="str">
            <v>DQKD--A</v>
          </cell>
        </row>
        <row r="561">
          <cell r="A561" t="str">
            <v>DEC04</v>
          </cell>
          <cell r="B561" t="str">
            <v>EA</v>
          </cell>
          <cell r="C561" t="str">
            <v>East Asia</v>
          </cell>
          <cell r="D561" t="str">
            <v>HK</v>
          </cell>
          <cell r="E561" t="str">
            <v>BASE</v>
          </cell>
          <cell r="F561" t="str">
            <v>Yip Shing Diesel Engnr Co Ltd</v>
          </cell>
          <cell r="G561" t="str">
            <v>025329</v>
          </cell>
          <cell r="H561" t="str">
            <v>QSX15</v>
          </cell>
          <cell r="I561">
            <v>1</v>
          </cell>
          <cell r="J561">
            <v>21523.14</v>
          </cell>
          <cell r="K561">
            <v>25242.372114917998</v>
          </cell>
          <cell r="L561" t="str">
            <v>79067249</v>
          </cell>
          <cell r="M561">
            <v>11937.91</v>
          </cell>
          <cell r="N561">
            <v>3842</v>
          </cell>
          <cell r="O561" t="str">
            <v>7023</v>
          </cell>
          <cell r="P561" t="str">
            <v>7023</v>
          </cell>
          <cell r="Q561">
            <v>38268</v>
          </cell>
          <cell r="R561">
            <v>0</v>
          </cell>
          <cell r="S561" t="str">
            <v>QSX15G8            Genset</v>
          </cell>
          <cell r="T561" t="str">
            <v>1018</v>
          </cell>
          <cell r="U561" t="str">
            <v>1701000</v>
          </cell>
          <cell r="V561">
            <v>1</v>
          </cell>
          <cell r="W561" t="str">
            <v>1</v>
          </cell>
          <cell r="X561" t="str">
            <v>650</v>
          </cell>
          <cell r="Y561" t="str">
            <v>Commercial</v>
          </cell>
          <cell r="Z561" t="str">
            <v>Sales - East Asia</v>
          </cell>
          <cell r="AA561" t="str">
            <v>Medium</v>
          </cell>
          <cell r="AB561">
            <v>24445.102260495154</v>
          </cell>
          <cell r="AC561" t="str">
            <v xml:space="preserve">  35486</v>
          </cell>
          <cell r="AD561" t="str">
            <v>YS455/2004</v>
          </cell>
          <cell r="AE561">
            <v>21374.977845999998</v>
          </cell>
          <cell r="AF561">
            <v>604.17999999999995</v>
          </cell>
          <cell r="AG561">
            <v>2557.84</v>
          </cell>
          <cell r="AH561">
            <v>213.74977845999999</v>
          </cell>
          <cell r="AI561">
            <v>277.87471199800001</v>
          </cell>
          <cell r="AJ561" t="str">
            <v>USD</v>
          </cell>
          <cell r="AK561">
            <v>213.74977845999999</v>
          </cell>
          <cell r="AL561" t="str">
            <v>DFEK35486</v>
          </cell>
          <cell r="AM561" t="str">
            <v>440DFEK STANDARD GENSET FAMILY</v>
          </cell>
        </row>
        <row r="562">
          <cell r="A562" t="str">
            <v>DEC04</v>
          </cell>
          <cell r="B562" t="str">
            <v>KO</v>
          </cell>
          <cell r="C562" t="str">
            <v>Korea</v>
          </cell>
          <cell r="D562" t="str">
            <v>KR</v>
          </cell>
          <cell r="E562" t="str">
            <v>BASE</v>
          </cell>
          <cell r="F562" t="str">
            <v>Samsung Corporation</v>
          </cell>
          <cell r="G562" t="str">
            <v>025007</v>
          </cell>
          <cell r="I562">
            <v>1</v>
          </cell>
          <cell r="J562">
            <v>100.64585575888051</v>
          </cell>
          <cell r="K562">
            <v>0</v>
          </cell>
          <cell r="M562">
            <v>0</v>
          </cell>
          <cell r="N562">
            <v>0</v>
          </cell>
          <cell r="O562" t="str">
            <v>AMIS</v>
          </cell>
          <cell r="P562" t="str">
            <v>AMIS</v>
          </cell>
          <cell r="R562">
            <v>0</v>
          </cell>
          <cell r="S562" t="str">
            <v>misc revenue</v>
          </cell>
          <cell r="T562" t="str">
            <v>1018</v>
          </cell>
          <cell r="U562" t="str">
            <v>1701000</v>
          </cell>
          <cell r="V562">
            <v>1</v>
          </cell>
          <cell r="W562" t="str">
            <v>1</v>
          </cell>
          <cell r="X562" t="str">
            <v>650</v>
          </cell>
          <cell r="Y562" t="str">
            <v>Commercial</v>
          </cell>
          <cell r="Z562" t="str">
            <v>Sales - East Asia</v>
          </cell>
          <cell r="AA562" t="str">
            <v>System</v>
          </cell>
          <cell r="AB562">
            <v>100.64585575888051</v>
          </cell>
          <cell r="AC562" t="str">
            <v xml:space="preserve">  43461</v>
          </cell>
          <cell r="AD562" t="str">
            <v>CDG3-069-01S</v>
          </cell>
          <cell r="AE562">
            <v>0</v>
          </cell>
          <cell r="AF562">
            <v>0</v>
          </cell>
          <cell r="AG562">
            <v>0</v>
          </cell>
          <cell r="AH562">
            <v>0</v>
          </cell>
          <cell r="AI562">
            <v>0</v>
          </cell>
          <cell r="AJ562" t="str">
            <v>USD</v>
          </cell>
          <cell r="AK562">
            <v>0</v>
          </cell>
          <cell r="AL562" t="str">
            <v>CO35582</v>
          </cell>
          <cell r="AM562" t="str">
            <v>Discount Adj.</v>
          </cell>
        </row>
        <row r="563">
          <cell r="A563" t="str">
            <v>DEC04</v>
          </cell>
          <cell r="B563" t="str">
            <v>KO</v>
          </cell>
          <cell r="C563" t="str">
            <v>Korea</v>
          </cell>
          <cell r="D563" t="str">
            <v>KR</v>
          </cell>
          <cell r="E563" t="str">
            <v>BASE</v>
          </cell>
          <cell r="F563" t="str">
            <v>Samsung Engineering Co Ltd</v>
          </cell>
          <cell r="G563" t="str">
            <v>025191</v>
          </cell>
          <cell r="H563" t="str">
            <v>MC</v>
          </cell>
          <cell r="I563">
            <v>1</v>
          </cell>
          <cell r="J563">
            <v>7953.1754574811621</v>
          </cell>
          <cell r="K563">
            <v>6340.9484826999997</v>
          </cell>
          <cell r="M563">
            <v>0</v>
          </cell>
          <cell r="N563">
            <v>0</v>
          </cell>
          <cell r="O563" t="str">
            <v>5001</v>
          </cell>
          <cell r="P563" t="str">
            <v>5001</v>
          </cell>
          <cell r="R563">
            <v>0</v>
          </cell>
          <cell r="S563" t="str">
            <v>MC150       Power Systems</v>
          </cell>
          <cell r="T563" t="str">
            <v>1018</v>
          </cell>
          <cell r="U563" t="str">
            <v>1701000</v>
          </cell>
          <cell r="V563">
            <v>1</v>
          </cell>
          <cell r="W563" t="str">
            <v>1</v>
          </cell>
          <cell r="X563" t="str">
            <v>650</v>
          </cell>
          <cell r="Y563" t="str">
            <v>Commercial</v>
          </cell>
          <cell r="Z563" t="str">
            <v>Sales - East Asia</v>
          </cell>
          <cell r="AA563" t="str">
            <v>System</v>
          </cell>
          <cell r="AB563">
            <v>7953.1754574811621</v>
          </cell>
          <cell r="AC563" t="str">
            <v xml:space="preserve">  39194</v>
          </cell>
          <cell r="AD563" t="str">
            <v>CDG4-062(P)</v>
          </cell>
          <cell r="AE563">
            <v>3424.4418999999998</v>
          </cell>
          <cell r="AF563">
            <v>890</v>
          </cell>
          <cell r="AG563">
            <v>1913.5</v>
          </cell>
          <cell r="AH563">
            <v>34.244419000000001</v>
          </cell>
          <cell r="AI563">
            <v>44.517744700000002</v>
          </cell>
          <cell r="AJ563" t="str">
            <v>USD</v>
          </cell>
          <cell r="AK563">
            <v>34.244419000000001</v>
          </cell>
          <cell r="AL563" t="str">
            <v>MISCPN39194</v>
          </cell>
          <cell r="AM563" t="str">
            <v>MC150PLTE</v>
          </cell>
        </row>
        <row r="564">
          <cell r="A564" t="str">
            <v>DEC04</v>
          </cell>
          <cell r="B564" t="str">
            <v>KO</v>
          </cell>
          <cell r="C564" t="str">
            <v>Korea</v>
          </cell>
          <cell r="D564" t="str">
            <v>KR</v>
          </cell>
          <cell r="E564" t="str">
            <v>BASE</v>
          </cell>
          <cell r="F564" t="str">
            <v>Cummins Diesel Sales &amp; Service Co</v>
          </cell>
          <cell r="G564" t="str">
            <v>003183</v>
          </cell>
          <cell r="I564">
            <v>0</v>
          </cell>
          <cell r="J564">
            <v>4911.7330462863301</v>
          </cell>
          <cell r="K564">
            <v>0</v>
          </cell>
          <cell r="M564">
            <v>0</v>
          </cell>
          <cell r="N564">
            <v>0</v>
          </cell>
          <cell r="O564" t="str">
            <v>ACOM</v>
          </cell>
          <cell r="P564" t="str">
            <v>ACOM</v>
          </cell>
          <cell r="R564">
            <v>0</v>
          </cell>
          <cell r="S564" t="str">
            <v>commission</v>
          </cell>
          <cell r="T564" t="str">
            <v>1018</v>
          </cell>
          <cell r="U564" t="str">
            <v>1701000</v>
          </cell>
          <cell r="V564">
            <v>1</v>
          </cell>
          <cell r="W564" t="str">
            <v>1</v>
          </cell>
          <cell r="X564" t="str">
            <v>650</v>
          </cell>
          <cell r="Y564" t="str">
            <v>Commercial</v>
          </cell>
          <cell r="Z564" t="str">
            <v>Sales - East Asia</v>
          </cell>
          <cell r="AA564" t="str">
            <v>Large</v>
          </cell>
          <cell r="AB564">
            <v>4911.7330462863301</v>
          </cell>
          <cell r="AC564" t="str">
            <v xml:space="preserve">  23484</v>
          </cell>
          <cell r="AD564" t="str">
            <v>CDE4-052</v>
          </cell>
          <cell r="AE564">
            <v>0</v>
          </cell>
          <cell r="AF564">
            <v>0</v>
          </cell>
          <cell r="AG564">
            <v>0</v>
          </cell>
          <cell r="AH564">
            <v>0</v>
          </cell>
          <cell r="AI564">
            <v>0</v>
          </cell>
          <cell r="AJ564" t="str">
            <v>USD</v>
          </cell>
          <cell r="AK564">
            <v>0</v>
          </cell>
          <cell r="AL564" t="str">
            <v>CO3331</v>
          </cell>
          <cell r="AM564" t="str">
            <v>Inv.22776</v>
          </cell>
        </row>
        <row r="565">
          <cell r="A565" t="str">
            <v>DEC04</v>
          </cell>
          <cell r="B565" t="str">
            <v>KO</v>
          </cell>
          <cell r="C565" t="str">
            <v>Korea</v>
          </cell>
          <cell r="D565" t="str">
            <v>KR</v>
          </cell>
          <cell r="E565" t="str">
            <v>BASE</v>
          </cell>
          <cell r="F565" t="str">
            <v>Samsung Engineering Co Ltd</v>
          </cell>
          <cell r="G565" t="str">
            <v>025171</v>
          </cell>
          <cell r="H565" t="str">
            <v>K50</v>
          </cell>
          <cell r="I565">
            <v>1</v>
          </cell>
          <cell r="J565">
            <v>198335.31</v>
          </cell>
          <cell r="K565">
            <v>175803.7141941656</v>
          </cell>
          <cell r="L565" t="str">
            <v>33158045</v>
          </cell>
          <cell r="M565">
            <v>49321.2</v>
          </cell>
          <cell r="N565">
            <v>10647</v>
          </cell>
          <cell r="O565" t="str">
            <v>8034</v>
          </cell>
          <cell r="P565" t="str">
            <v>8034</v>
          </cell>
          <cell r="Q565">
            <v>38294</v>
          </cell>
          <cell r="R565">
            <v>0</v>
          </cell>
          <cell r="S565" t="str">
            <v>KTA50G8            Genset</v>
          </cell>
          <cell r="T565" t="str">
            <v>1018</v>
          </cell>
          <cell r="U565" t="str">
            <v>1701000</v>
          </cell>
          <cell r="V565">
            <v>1</v>
          </cell>
          <cell r="W565" t="str">
            <v>1</v>
          </cell>
          <cell r="X565" t="str">
            <v>650</v>
          </cell>
          <cell r="Y565" t="str">
            <v>Commercial</v>
          </cell>
          <cell r="Z565" t="str">
            <v>Sales - East Asia</v>
          </cell>
          <cell r="AA565" t="str">
            <v>Large</v>
          </cell>
          <cell r="AB565">
            <v>198335.31</v>
          </cell>
          <cell r="AC565" t="str">
            <v xml:space="preserve">  37064</v>
          </cell>
          <cell r="AD565" t="str">
            <v>CDG4-062</v>
          </cell>
          <cell r="AE565">
            <v>150038.62942319998</v>
          </cell>
          <cell r="AF565">
            <v>2661.26</v>
          </cell>
          <cell r="AG565">
            <v>18152.55</v>
          </cell>
          <cell r="AH565">
            <v>1500.386294232</v>
          </cell>
          <cell r="AI565">
            <v>1950.5021825015999</v>
          </cell>
          <cell r="AJ565" t="str">
            <v>USD</v>
          </cell>
          <cell r="AK565">
            <v>1500.386294232</v>
          </cell>
          <cell r="AL565" t="str">
            <v>DFLEPN37064</v>
          </cell>
          <cell r="AM565" t="str">
            <v>1125DFLE-5--PCC-CON-WT-QA-G-CG</v>
          </cell>
        </row>
        <row r="566">
          <cell r="A566" t="str">
            <v>DEC04</v>
          </cell>
          <cell r="B566" t="str">
            <v>SEA</v>
          </cell>
          <cell r="C566" t="str">
            <v>South East Asia</v>
          </cell>
          <cell r="D566" t="str">
            <v>TH</v>
          </cell>
          <cell r="E566" t="str">
            <v>BASE</v>
          </cell>
          <cell r="F566" t="str">
            <v>Diethelm &amp; Co</v>
          </cell>
          <cell r="G566" t="str">
            <v>025028</v>
          </cell>
          <cell r="I566">
            <v>0</v>
          </cell>
          <cell r="J566">
            <v>0</v>
          </cell>
          <cell r="K566">
            <v>0</v>
          </cell>
          <cell r="M566">
            <v>0</v>
          </cell>
          <cell r="N566">
            <v>0</v>
          </cell>
          <cell r="O566" t="str">
            <v>ADIS</v>
          </cell>
          <cell r="P566" t="str">
            <v>ADIS</v>
          </cell>
          <cell r="R566">
            <v>0</v>
          </cell>
          <cell r="S566" t="str">
            <v>discount</v>
          </cell>
          <cell r="T566" t="str">
            <v>1018</v>
          </cell>
          <cell r="U566" t="str">
            <v>1701000</v>
          </cell>
          <cell r="V566">
            <v>1</v>
          </cell>
          <cell r="W566" t="str">
            <v>1</v>
          </cell>
          <cell r="X566" t="str">
            <v>650</v>
          </cell>
          <cell r="Y566" t="str">
            <v>Commercial</v>
          </cell>
          <cell r="Z566" t="str">
            <v>Sales - East Asia</v>
          </cell>
          <cell r="AA566" t="str">
            <v>Large</v>
          </cell>
          <cell r="AB566">
            <v>-2675.9956942949407</v>
          </cell>
          <cell r="AC566" t="str">
            <v xml:space="preserve">  34435</v>
          </cell>
          <cell r="AD566" t="str">
            <v>6-700-4178 (REV B)</v>
          </cell>
          <cell r="AE566">
            <v>0</v>
          </cell>
          <cell r="AF566">
            <v>0</v>
          </cell>
          <cell r="AG566">
            <v>0</v>
          </cell>
          <cell r="AH566">
            <v>0</v>
          </cell>
          <cell r="AI566">
            <v>0</v>
          </cell>
          <cell r="AJ566" t="str">
            <v>USD</v>
          </cell>
          <cell r="AK566">
            <v>0</v>
          </cell>
        </row>
        <row r="567">
          <cell r="A567" t="str">
            <v>DEC04</v>
          </cell>
          <cell r="B567" t="str">
            <v>SEA</v>
          </cell>
          <cell r="C567" t="str">
            <v>South East Asia</v>
          </cell>
          <cell r="D567" t="str">
            <v>TH</v>
          </cell>
          <cell r="E567" t="str">
            <v>BASE</v>
          </cell>
          <cell r="F567" t="str">
            <v>Diethelm &amp; Co</v>
          </cell>
          <cell r="G567" t="str">
            <v>025028</v>
          </cell>
          <cell r="H567" t="str">
            <v>K50</v>
          </cell>
          <cell r="I567">
            <v>1</v>
          </cell>
          <cell r="J567">
            <v>63913.89</v>
          </cell>
          <cell r="K567">
            <v>63147.535115751998</v>
          </cell>
          <cell r="L567" t="str">
            <v>25297796</v>
          </cell>
          <cell r="M567">
            <v>45473.29</v>
          </cell>
          <cell r="N567">
            <v>6553.1</v>
          </cell>
          <cell r="O567" t="str">
            <v>8031</v>
          </cell>
          <cell r="P567" t="str">
            <v>8031</v>
          </cell>
          <cell r="Q567">
            <v>38296</v>
          </cell>
          <cell r="R567">
            <v>0</v>
          </cell>
          <cell r="S567" t="str">
            <v>KTA50G3            Genset</v>
          </cell>
          <cell r="T567" t="str">
            <v>1018</v>
          </cell>
          <cell r="U567" t="str">
            <v>1701000</v>
          </cell>
          <cell r="V567">
            <v>1</v>
          </cell>
          <cell r="W567" t="str">
            <v>1</v>
          </cell>
          <cell r="X567" t="str">
            <v>650</v>
          </cell>
          <cell r="Y567" t="str">
            <v>Commercial</v>
          </cell>
          <cell r="Z567" t="str">
            <v>Sales - East Asia</v>
          </cell>
          <cell r="AA567" t="str">
            <v>Large</v>
          </cell>
          <cell r="AB567">
            <v>66589.881593110869</v>
          </cell>
          <cell r="AC567" t="str">
            <v xml:space="preserve">  34435</v>
          </cell>
          <cell r="AD567" t="str">
            <v>6-700-4178 (REV B)</v>
          </cell>
          <cell r="AE567">
            <v>56481.999144000001</v>
          </cell>
          <cell r="AF567">
            <v>656.64</v>
          </cell>
          <cell r="AG567">
            <v>4144.99</v>
          </cell>
          <cell r="AH567">
            <v>564.81999143999997</v>
          </cell>
          <cell r="AI567">
            <v>734.26598887199998</v>
          </cell>
          <cell r="AJ567" t="str">
            <v>USD</v>
          </cell>
          <cell r="AK567">
            <v>564.81999143999997</v>
          </cell>
          <cell r="AL567" t="str">
            <v>DFLC--E</v>
          </cell>
          <cell r="AM567" t="str">
            <v>DFLC STD OPEN GENSET</v>
          </cell>
        </row>
        <row r="568">
          <cell r="A568" t="str">
            <v>DEC04</v>
          </cell>
          <cell r="B568" t="str">
            <v>CENT</v>
          </cell>
          <cell r="C568" t="str">
            <v>Eastern Europe</v>
          </cell>
          <cell r="D568" t="str">
            <v>RO</v>
          </cell>
          <cell r="E568" t="str">
            <v>BASE</v>
          </cell>
          <cell r="F568" t="str">
            <v>Unitech Electronics</v>
          </cell>
          <cell r="G568" t="str">
            <v>024818</v>
          </cell>
          <cell r="I568">
            <v>1</v>
          </cell>
          <cell r="J568">
            <v>0</v>
          </cell>
          <cell r="K568">
            <v>399.04794132000001</v>
          </cell>
          <cell r="M568">
            <v>0</v>
          </cell>
          <cell r="N568">
            <v>0</v>
          </cell>
          <cell r="O568" t="str">
            <v>900</v>
          </cell>
          <cell r="P568" t="str">
            <v>900</v>
          </cell>
          <cell r="R568">
            <v>0</v>
          </cell>
          <cell r="S568" t="str">
            <v>ELECTRICAL PARTS</v>
          </cell>
          <cell r="T568" t="str">
            <v>1012</v>
          </cell>
          <cell r="U568" t="str">
            <v>1711000</v>
          </cell>
          <cell r="V568">
            <v>1</v>
          </cell>
          <cell r="W568" t="str">
            <v>1</v>
          </cell>
          <cell r="X568" t="str">
            <v>650</v>
          </cell>
          <cell r="Y568" t="str">
            <v>Commercial</v>
          </cell>
          <cell r="Z568" t="str">
            <v>Sales - East Europe</v>
          </cell>
          <cell r="AA568" t="str">
            <v>Small</v>
          </cell>
          <cell r="AB568">
            <v>0</v>
          </cell>
          <cell r="AC568" t="str">
            <v xml:space="preserve">  36878</v>
          </cell>
          <cell r="AD568" t="str">
            <v>10/08/04/UE</v>
          </cell>
          <cell r="AE568">
            <v>386.30003999999997</v>
          </cell>
          <cell r="AF568">
            <v>0</v>
          </cell>
          <cell r="AG568">
            <v>0</v>
          </cell>
          <cell r="AH568">
            <v>3.8630003999999998</v>
          </cell>
          <cell r="AI568">
            <v>5.02190052</v>
          </cell>
          <cell r="AJ568" t="str">
            <v>EUR</v>
          </cell>
          <cell r="AK568">
            <v>3.8630003999999998</v>
          </cell>
          <cell r="AL568" t="str">
            <v>0319-5197-02</v>
          </cell>
          <cell r="AM568" t="str">
            <v>TRANSFER SWITCH 400V 60A</v>
          </cell>
        </row>
        <row r="569">
          <cell r="A569" t="str">
            <v>DEC04</v>
          </cell>
          <cell r="B569" t="str">
            <v>CENT</v>
          </cell>
          <cell r="C569" t="str">
            <v>Africa</v>
          </cell>
          <cell r="D569" t="str">
            <v>SN</v>
          </cell>
          <cell r="E569" t="str">
            <v>BASE</v>
          </cell>
          <cell r="F569" t="str">
            <v>Matforce S.A.</v>
          </cell>
          <cell r="G569" t="str">
            <v>024672</v>
          </cell>
          <cell r="I569">
            <v>1</v>
          </cell>
          <cell r="J569">
            <v>1124.935414424112</v>
          </cell>
          <cell r="K569">
            <v>933.10894131999999</v>
          </cell>
          <cell r="M569">
            <v>0</v>
          </cell>
          <cell r="N569">
            <v>0</v>
          </cell>
          <cell r="O569" t="str">
            <v>5070</v>
          </cell>
          <cell r="P569" t="str">
            <v>5070</v>
          </cell>
          <cell r="R569">
            <v>0</v>
          </cell>
          <cell r="S569" t="str">
            <v>ATS         Power Systems</v>
          </cell>
          <cell r="T569" t="str">
            <v>1014</v>
          </cell>
          <cell r="U569" t="str">
            <v>1711000</v>
          </cell>
          <cell r="V569">
            <v>1</v>
          </cell>
          <cell r="W569" t="str">
            <v>1</v>
          </cell>
          <cell r="X569" t="str">
            <v>650</v>
          </cell>
          <cell r="Y569" t="str">
            <v>Commercial</v>
          </cell>
          <cell r="Z569" t="str">
            <v>Sales - Africa</v>
          </cell>
          <cell r="AA569" t="str">
            <v>Small</v>
          </cell>
          <cell r="AB569">
            <v>1124.935414424112</v>
          </cell>
          <cell r="AC569" t="str">
            <v xml:space="preserve">  34213</v>
          </cell>
          <cell r="AD569" t="str">
            <v>639</v>
          </cell>
          <cell r="AE569">
            <v>903.30003999999997</v>
          </cell>
          <cell r="AF569">
            <v>0</v>
          </cell>
          <cell r="AG569">
            <v>0</v>
          </cell>
          <cell r="AH569">
            <v>9.0330004000000006</v>
          </cell>
          <cell r="AI569">
            <v>11.742900519999999</v>
          </cell>
          <cell r="AJ569" t="str">
            <v>EUR</v>
          </cell>
          <cell r="AK569">
            <v>9.0330004000000006</v>
          </cell>
          <cell r="AL569" t="str">
            <v>0319-5197-06</v>
          </cell>
          <cell r="AM569" t="str">
            <v>TRANSFER SWITCH 400V 275A</v>
          </cell>
        </row>
        <row r="570">
          <cell r="A570" t="str">
            <v>DEC04</v>
          </cell>
          <cell r="B570" t="str">
            <v>CENT</v>
          </cell>
          <cell r="C570" t="str">
            <v>Eastern Europe</v>
          </cell>
          <cell r="D570" t="str">
            <v>RU</v>
          </cell>
          <cell r="E570" t="str">
            <v>BASE</v>
          </cell>
          <cell r="F570" t="str">
            <v>OOO Cummins</v>
          </cell>
          <cell r="G570" t="str">
            <v>024594</v>
          </cell>
          <cell r="I570">
            <v>1</v>
          </cell>
          <cell r="J570">
            <v>153.92895586652313</v>
          </cell>
          <cell r="K570">
            <v>97.189805000000007</v>
          </cell>
          <cell r="M570">
            <v>0</v>
          </cell>
          <cell r="N570">
            <v>0</v>
          </cell>
          <cell r="O570" t="str">
            <v>900</v>
          </cell>
          <cell r="P570" t="str">
            <v>900</v>
          </cell>
          <cell r="R570">
            <v>0</v>
          </cell>
          <cell r="S570" t="str">
            <v>ELECTRICAL PARTS</v>
          </cell>
          <cell r="T570" t="str">
            <v>1012</v>
          </cell>
          <cell r="U570" t="str">
            <v>1711000</v>
          </cell>
          <cell r="V570">
            <v>1</v>
          </cell>
          <cell r="W570" t="str">
            <v>1</v>
          </cell>
          <cell r="X570" t="str">
            <v>650</v>
          </cell>
          <cell r="Y570" t="str">
            <v>Commercial</v>
          </cell>
          <cell r="Z570" t="str">
            <v>Sales - East Europe</v>
          </cell>
          <cell r="AA570" t="str">
            <v>Small</v>
          </cell>
          <cell r="AB570">
            <v>153.92895586652313</v>
          </cell>
          <cell r="AC570" t="str">
            <v xml:space="preserve">  32165</v>
          </cell>
          <cell r="AD570" t="str">
            <v>300-CUM</v>
          </cell>
          <cell r="AE570">
            <v>94.084999999999994</v>
          </cell>
          <cell r="AF570">
            <v>0</v>
          </cell>
          <cell r="AG570">
            <v>0</v>
          </cell>
          <cell r="AH570">
            <v>0.94084999999999996</v>
          </cell>
          <cell r="AI570">
            <v>1.2231050000000001</v>
          </cell>
          <cell r="AJ570" t="str">
            <v>USD</v>
          </cell>
          <cell r="AK570">
            <v>0.94084999999999996</v>
          </cell>
          <cell r="AL570" t="str">
            <v>0416-1181-01</v>
          </cell>
          <cell r="AM570" t="str">
            <v>CHARGER-BATTERY 5A 12V L/ACID</v>
          </cell>
        </row>
        <row r="571">
          <cell r="A571" t="str">
            <v>DEC04</v>
          </cell>
          <cell r="B571" t="str">
            <v>CENT</v>
          </cell>
          <cell r="C571" t="str">
            <v>Eastern Europe</v>
          </cell>
          <cell r="D571" t="str">
            <v>RU</v>
          </cell>
          <cell r="E571" t="str">
            <v>BASE</v>
          </cell>
          <cell r="F571" t="str">
            <v>OOO Cummins</v>
          </cell>
          <cell r="G571" t="str">
            <v>024594</v>
          </cell>
          <cell r="I571">
            <v>1</v>
          </cell>
          <cell r="J571">
            <v>885.89881593110863</v>
          </cell>
          <cell r="K571">
            <v>660.39694132</v>
          </cell>
          <cell r="M571">
            <v>0</v>
          </cell>
          <cell r="N571">
            <v>0</v>
          </cell>
          <cell r="O571" t="str">
            <v>5070</v>
          </cell>
          <cell r="P571" t="str">
            <v>5070</v>
          </cell>
          <cell r="R571">
            <v>0</v>
          </cell>
          <cell r="S571" t="str">
            <v>ATS         Power Systems</v>
          </cell>
          <cell r="T571" t="str">
            <v>1012</v>
          </cell>
          <cell r="U571" t="str">
            <v>1711000</v>
          </cell>
          <cell r="V571">
            <v>1</v>
          </cell>
          <cell r="W571" t="str">
            <v>1</v>
          </cell>
          <cell r="X571" t="str">
            <v>650</v>
          </cell>
          <cell r="Y571" t="str">
            <v>Commercial</v>
          </cell>
          <cell r="Z571" t="str">
            <v>Sales - East Europe</v>
          </cell>
          <cell r="AA571" t="str">
            <v>Small</v>
          </cell>
          <cell r="AB571">
            <v>885.89881593110863</v>
          </cell>
          <cell r="AC571" t="str">
            <v xml:space="preserve">  32165</v>
          </cell>
          <cell r="AD571" t="str">
            <v>300-CUM</v>
          </cell>
          <cell r="AE571">
            <v>639.30003999999997</v>
          </cell>
          <cell r="AF571">
            <v>0</v>
          </cell>
          <cell r="AG571">
            <v>0</v>
          </cell>
          <cell r="AH571">
            <v>6.3930004</v>
          </cell>
          <cell r="AI571">
            <v>8.3109005200000006</v>
          </cell>
          <cell r="AJ571" t="str">
            <v>USD</v>
          </cell>
          <cell r="AK571">
            <v>6.3930004</v>
          </cell>
          <cell r="AL571" t="str">
            <v>0319-5197-05</v>
          </cell>
          <cell r="AM571" t="str">
            <v>TRANSFER SWITCH 400V 200A</v>
          </cell>
        </row>
        <row r="572">
          <cell r="A572" t="str">
            <v>DEC04</v>
          </cell>
          <cell r="B572" t="str">
            <v>CENT</v>
          </cell>
          <cell r="C572" t="str">
            <v>Eastern Europe</v>
          </cell>
          <cell r="D572" t="str">
            <v>RU</v>
          </cell>
          <cell r="E572" t="str">
            <v>BASE</v>
          </cell>
          <cell r="F572" t="str">
            <v>Neuhaus</v>
          </cell>
          <cell r="G572" t="str">
            <v>024905</v>
          </cell>
          <cell r="I572">
            <v>1</v>
          </cell>
          <cell r="J572">
            <v>0</v>
          </cell>
          <cell r="K572">
            <v>22.209499999999998</v>
          </cell>
          <cell r="M572">
            <v>0</v>
          </cell>
          <cell r="N572">
            <v>0</v>
          </cell>
          <cell r="O572" t="str">
            <v>800</v>
          </cell>
          <cell r="P572" t="str">
            <v>800</v>
          </cell>
          <cell r="R572">
            <v>0</v>
          </cell>
          <cell r="S572" t="str">
            <v>MECHANICAL PARTS</v>
          </cell>
          <cell r="T572" t="str">
            <v>1012</v>
          </cell>
          <cell r="U572" t="str">
            <v>1711000</v>
          </cell>
          <cell r="V572">
            <v>1</v>
          </cell>
          <cell r="W572" t="str">
            <v>1</v>
          </cell>
          <cell r="X572" t="str">
            <v>650</v>
          </cell>
          <cell r="Y572" t="str">
            <v>Commercial</v>
          </cell>
          <cell r="Z572" t="str">
            <v>Sales - East Europe</v>
          </cell>
          <cell r="AA572" t="str">
            <v>Small</v>
          </cell>
          <cell r="AB572">
            <v>0</v>
          </cell>
          <cell r="AC572" t="str">
            <v xml:space="preserve">  35771</v>
          </cell>
          <cell r="AD572" t="str">
            <v>295-NHS</v>
          </cell>
          <cell r="AE572">
            <v>21.5</v>
          </cell>
          <cell r="AF572">
            <v>0</v>
          </cell>
          <cell r="AG572">
            <v>0</v>
          </cell>
          <cell r="AH572">
            <v>0.215</v>
          </cell>
          <cell r="AI572">
            <v>0.27950000000000003</v>
          </cell>
          <cell r="AJ572" t="str">
            <v>USD</v>
          </cell>
          <cell r="AK572">
            <v>0.215</v>
          </cell>
          <cell r="AL572" t="str">
            <v>0155-4154-01</v>
          </cell>
          <cell r="AM572" t="str">
            <v>MUFFLER (INDSTRL INLINE 9DB)</v>
          </cell>
        </row>
        <row r="573">
          <cell r="A573" t="str">
            <v>DEC04</v>
          </cell>
          <cell r="B573" t="str">
            <v>CENT</v>
          </cell>
          <cell r="C573" t="str">
            <v>Eastern Europe</v>
          </cell>
          <cell r="D573" t="str">
            <v>RU</v>
          </cell>
          <cell r="E573" t="str">
            <v>BASE</v>
          </cell>
          <cell r="F573" t="str">
            <v>Neuhaus</v>
          </cell>
          <cell r="G573" t="str">
            <v>024905</v>
          </cell>
          <cell r="I573">
            <v>1</v>
          </cell>
          <cell r="J573">
            <v>0</v>
          </cell>
          <cell r="K573">
            <v>22.209499999999998</v>
          </cell>
          <cell r="M573">
            <v>0</v>
          </cell>
          <cell r="N573">
            <v>0</v>
          </cell>
          <cell r="O573" t="str">
            <v>800</v>
          </cell>
          <cell r="P573" t="str">
            <v>800</v>
          </cell>
          <cell r="R573">
            <v>0</v>
          </cell>
          <cell r="S573" t="str">
            <v>MECHANICAL PARTS</v>
          </cell>
          <cell r="T573" t="str">
            <v>1012</v>
          </cell>
          <cell r="U573" t="str">
            <v>1711000</v>
          </cell>
          <cell r="V573">
            <v>1</v>
          </cell>
          <cell r="W573" t="str">
            <v>1</v>
          </cell>
          <cell r="X573" t="str">
            <v>650</v>
          </cell>
          <cell r="Y573" t="str">
            <v>Commercial</v>
          </cell>
          <cell r="Z573" t="str">
            <v>Sales - East Europe</v>
          </cell>
          <cell r="AA573" t="str">
            <v>Small</v>
          </cell>
          <cell r="AB573">
            <v>0</v>
          </cell>
          <cell r="AC573" t="str">
            <v xml:space="preserve">  35771</v>
          </cell>
          <cell r="AD573" t="str">
            <v>295-NHS</v>
          </cell>
          <cell r="AE573">
            <v>21.5</v>
          </cell>
          <cell r="AF573">
            <v>0</v>
          </cell>
          <cell r="AG573">
            <v>0</v>
          </cell>
          <cell r="AH573">
            <v>0.215</v>
          </cell>
          <cell r="AI573">
            <v>0.27950000000000003</v>
          </cell>
          <cell r="AJ573" t="str">
            <v>USD</v>
          </cell>
          <cell r="AK573">
            <v>0.215</v>
          </cell>
          <cell r="AL573" t="str">
            <v>0155-4154-01</v>
          </cell>
          <cell r="AM573" t="str">
            <v>MUFFLER (INDSTRL INLINE 9DB)</v>
          </cell>
        </row>
        <row r="574">
          <cell r="A574" t="str">
            <v>DEC04</v>
          </cell>
          <cell r="B574" t="str">
            <v>CENT</v>
          </cell>
          <cell r="C574" t="str">
            <v>Eastern Europe</v>
          </cell>
          <cell r="D574" t="str">
            <v>RU</v>
          </cell>
          <cell r="E574" t="str">
            <v>BASE</v>
          </cell>
          <cell r="F574" t="str">
            <v>Neuhaus</v>
          </cell>
          <cell r="G574" t="str">
            <v>024904</v>
          </cell>
          <cell r="I574">
            <v>1</v>
          </cell>
          <cell r="J574">
            <v>168.9989235737352</v>
          </cell>
          <cell r="K574">
            <v>97.189805000000007</v>
          </cell>
          <cell r="M574">
            <v>0</v>
          </cell>
          <cell r="N574">
            <v>0</v>
          </cell>
          <cell r="O574" t="str">
            <v>900</v>
          </cell>
          <cell r="P574" t="str">
            <v>900</v>
          </cell>
          <cell r="R574">
            <v>0</v>
          </cell>
          <cell r="S574" t="str">
            <v>ELECTRICAL PARTS</v>
          </cell>
          <cell r="T574" t="str">
            <v>1012</v>
          </cell>
          <cell r="U574" t="str">
            <v>1711000</v>
          </cell>
          <cell r="V574">
            <v>1</v>
          </cell>
          <cell r="W574" t="str">
            <v>1</v>
          </cell>
          <cell r="X574" t="str">
            <v>650</v>
          </cell>
          <cell r="Y574" t="str">
            <v>Commercial</v>
          </cell>
          <cell r="Z574" t="str">
            <v>Sales - East Europe</v>
          </cell>
          <cell r="AA574" t="str">
            <v>Small</v>
          </cell>
          <cell r="AB574">
            <v>168.9989235737352</v>
          </cell>
          <cell r="AC574" t="str">
            <v xml:space="preserve">  32256</v>
          </cell>
          <cell r="AD574" t="str">
            <v>302-NHS</v>
          </cell>
          <cell r="AE574">
            <v>94.084999999999994</v>
          </cell>
          <cell r="AF574">
            <v>0</v>
          </cell>
          <cell r="AG574">
            <v>0</v>
          </cell>
          <cell r="AH574">
            <v>0.94084999999999996</v>
          </cell>
          <cell r="AI574">
            <v>1.2231050000000001</v>
          </cell>
          <cell r="AJ574" t="str">
            <v>USD</v>
          </cell>
          <cell r="AK574">
            <v>0.94084999999999996</v>
          </cell>
          <cell r="AL574" t="str">
            <v>0416-1181-01</v>
          </cell>
          <cell r="AM574" t="str">
            <v>CHARGER-BATTERY 5A 12V L/ACID</v>
          </cell>
        </row>
        <row r="575">
          <cell r="A575" t="str">
            <v>DEC04</v>
          </cell>
          <cell r="B575" t="str">
            <v>CENT</v>
          </cell>
          <cell r="C575" t="str">
            <v>Eastern Europe</v>
          </cell>
          <cell r="D575" t="str">
            <v>RU</v>
          </cell>
          <cell r="E575" t="str">
            <v>BASE</v>
          </cell>
          <cell r="F575" t="str">
            <v>Neuhaus</v>
          </cell>
          <cell r="G575" t="str">
            <v>024905</v>
          </cell>
          <cell r="I575">
            <v>1</v>
          </cell>
          <cell r="J575">
            <v>0</v>
          </cell>
          <cell r="K575">
            <v>22.209499999999998</v>
          </cell>
          <cell r="M575">
            <v>0</v>
          </cell>
          <cell r="N575">
            <v>0</v>
          </cell>
          <cell r="O575" t="str">
            <v>800</v>
          </cell>
          <cell r="P575" t="str">
            <v>800</v>
          </cell>
          <cell r="R575">
            <v>0</v>
          </cell>
          <cell r="S575" t="str">
            <v>MECHANICAL PARTS</v>
          </cell>
          <cell r="T575" t="str">
            <v>1012</v>
          </cell>
          <cell r="U575" t="str">
            <v>1711000</v>
          </cell>
          <cell r="V575">
            <v>1</v>
          </cell>
          <cell r="W575" t="str">
            <v>1</v>
          </cell>
          <cell r="X575" t="str">
            <v>650</v>
          </cell>
          <cell r="Y575" t="str">
            <v>Commercial</v>
          </cell>
          <cell r="Z575" t="str">
            <v>Sales - East Europe</v>
          </cell>
          <cell r="AA575" t="str">
            <v>Small</v>
          </cell>
          <cell r="AB575">
            <v>0</v>
          </cell>
          <cell r="AC575" t="str">
            <v xml:space="preserve">  35771</v>
          </cell>
          <cell r="AD575" t="str">
            <v>295-NHS</v>
          </cell>
          <cell r="AE575">
            <v>21.5</v>
          </cell>
          <cell r="AF575">
            <v>0</v>
          </cell>
          <cell r="AG575">
            <v>0</v>
          </cell>
          <cell r="AH575">
            <v>0.215</v>
          </cell>
          <cell r="AI575">
            <v>0.27950000000000003</v>
          </cell>
          <cell r="AJ575" t="str">
            <v>USD</v>
          </cell>
          <cell r="AK575">
            <v>0.215</v>
          </cell>
          <cell r="AL575" t="str">
            <v>0155-4154-01</v>
          </cell>
          <cell r="AM575" t="str">
            <v>MUFFLER (INDSTRL INLINE 9DB)</v>
          </cell>
        </row>
        <row r="576">
          <cell r="A576" t="str">
            <v>DEC04</v>
          </cell>
          <cell r="B576" t="str">
            <v>CENT</v>
          </cell>
          <cell r="C576" t="str">
            <v>Eastern Europe</v>
          </cell>
          <cell r="D576" t="str">
            <v>YU</v>
          </cell>
          <cell r="E576" t="str">
            <v>BASE</v>
          </cell>
          <cell r="F576" t="str">
            <v>Cummins Dizel Motori</v>
          </cell>
          <cell r="G576" t="str">
            <v>024928</v>
          </cell>
          <cell r="I576">
            <v>1</v>
          </cell>
          <cell r="J576">
            <v>0</v>
          </cell>
          <cell r="K576">
            <v>2894.7759413200001</v>
          </cell>
          <cell r="M576">
            <v>0</v>
          </cell>
          <cell r="N576">
            <v>0</v>
          </cell>
          <cell r="O576" t="str">
            <v>5070</v>
          </cell>
          <cell r="P576" t="str">
            <v>5070</v>
          </cell>
          <cell r="R576">
            <v>0</v>
          </cell>
          <cell r="S576" t="str">
            <v>ATS         Power Systems</v>
          </cell>
          <cell r="T576" t="str">
            <v>1012</v>
          </cell>
          <cell r="U576" t="str">
            <v>1711000</v>
          </cell>
          <cell r="V576">
            <v>1</v>
          </cell>
          <cell r="W576" t="str">
            <v>1</v>
          </cell>
          <cell r="X576" t="str">
            <v>650</v>
          </cell>
          <cell r="Y576" t="str">
            <v>Commercial</v>
          </cell>
          <cell r="Z576" t="str">
            <v>Sales - East Europe</v>
          </cell>
          <cell r="AA576" t="str">
            <v>Medium</v>
          </cell>
          <cell r="AB576">
            <v>0</v>
          </cell>
          <cell r="AC576" t="str">
            <v xml:space="preserve">  34888</v>
          </cell>
          <cell r="AD576" t="str">
            <v>04.024</v>
          </cell>
          <cell r="AE576">
            <v>2802.3000400000001</v>
          </cell>
          <cell r="AF576">
            <v>0</v>
          </cell>
          <cell r="AG576">
            <v>0</v>
          </cell>
          <cell r="AH576">
            <v>28.023000400000001</v>
          </cell>
          <cell r="AI576">
            <v>36.429900519999997</v>
          </cell>
          <cell r="AJ576" t="str">
            <v>EUR</v>
          </cell>
          <cell r="AK576">
            <v>28.023000400000001</v>
          </cell>
          <cell r="AL576" t="str">
            <v>0319-5197-10</v>
          </cell>
          <cell r="AM576" t="str">
            <v>TRANSFER SWITCH 400V 900A</v>
          </cell>
        </row>
        <row r="577">
          <cell r="A577" t="str">
            <v>DEC04</v>
          </cell>
          <cell r="B577" t="str">
            <v>CENT</v>
          </cell>
          <cell r="C577" t="str">
            <v>Middle East</v>
          </cell>
          <cell r="D577" t="str">
            <v>IL</v>
          </cell>
          <cell r="E577" t="str">
            <v>BASE</v>
          </cell>
          <cell r="F577" t="str">
            <v>Israel Engines &amp; Trailers</v>
          </cell>
          <cell r="G577" t="str">
            <v>024748</v>
          </cell>
          <cell r="I577">
            <v>1</v>
          </cell>
          <cell r="J577">
            <v>73.196986006458559</v>
          </cell>
          <cell r="K577">
            <v>118.64005</v>
          </cell>
          <cell r="M577">
            <v>0</v>
          </cell>
          <cell r="N577">
            <v>0</v>
          </cell>
          <cell r="O577" t="str">
            <v>800</v>
          </cell>
          <cell r="P577" t="str">
            <v>800</v>
          </cell>
          <cell r="R577">
            <v>0</v>
          </cell>
          <cell r="S577" t="str">
            <v>MECHANICAL PARTS</v>
          </cell>
          <cell r="T577" t="str">
            <v>1013</v>
          </cell>
          <cell r="U577" t="str">
            <v>1711000</v>
          </cell>
          <cell r="V577">
            <v>1</v>
          </cell>
          <cell r="W577" t="str">
            <v>1</v>
          </cell>
          <cell r="X577" t="str">
            <v>650</v>
          </cell>
          <cell r="Y577" t="str">
            <v>Commercial</v>
          </cell>
          <cell r="Z577" t="str">
            <v>Sales - Middle East</v>
          </cell>
          <cell r="AA577" t="str">
            <v>Large</v>
          </cell>
          <cell r="AB577">
            <v>73.196986006458559</v>
          </cell>
          <cell r="AC577" t="str">
            <v xml:space="preserve">  34536</v>
          </cell>
          <cell r="AD577" t="str">
            <v>240019</v>
          </cell>
          <cell r="AE577">
            <v>114.85</v>
          </cell>
          <cell r="AF577">
            <v>0</v>
          </cell>
          <cell r="AG577">
            <v>0</v>
          </cell>
          <cell r="AH577">
            <v>1.1485000000000001</v>
          </cell>
          <cell r="AI577">
            <v>1.49305</v>
          </cell>
          <cell r="AJ577" t="str">
            <v>USD</v>
          </cell>
          <cell r="AK577">
            <v>1.1485000000000001</v>
          </cell>
          <cell r="AL577" t="str">
            <v>0155-4123</v>
          </cell>
          <cell r="AM577" t="str">
            <v>FLEX - EX - 8" - 10" TAB 'D'</v>
          </cell>
        </row>
        <row r="578">
          <cell r="A578" t="str">
            <v>DEC04</v>
          </cell>
          <cell r="B578" t="str">
            <v>CENT</v>
          </cell>
          <cell r="C578" t="str">
            <v>Eastern Europe</v>
          </cell>
          <cell r="D578" t="str">
            <v>RU</v>
          </cell>
          <cell r="E578" t="str">
            <v>BASE</v>
          </cell>
          <cell r="F578" t="str">
            <v>OOO Cummins</v>
          </cell>
          <cell r="G578" t="str">
            <v>024864</v>
          </cell>
          <cell r="I578">
            <v>1</v>
          </cell>
          <cell r="J578">
            <v>393.97201291711514</v>
          </cell>
          <cell r="K578">
            <v>660.39694132</v>
          </cell>
          <cell r="M578">
            <v>0</v>
          </cell>
          <cell r="N578">
            <v>0</v>
          </cell>
          <cell r="O578" t="str">
            <v>5070</v>
          </cell>
          <cell r="P578" t="str">
            <v>5070</v>
          </cell>
          <cell r="R578">
            <v>0</v>
          </cell>
          <cell r="S578" t="str">
            <v>ATS         Power Systems</v>
          </cell>
          <cell r="T578" t="str">
            <v>1012</v>
          </cell>
          <cell r="U578" t="str">
            <v>1711000</v>
          </cell>
          <cell r="V578">
            <v>1</v>
          </cell>
          <cell r="W578" t="str">
            <v>1</v>
          </cell>
          <cell r="X578" t="str">
            <v>650</v>
          </cell>
          <cell r="Y578" t="str">
            <v>Commercial</v>
          </cell>
          <cell r="Z578" t="str">
            <v>Sales - East Europe</v>
          </cell>
          <cell r="AA578" t="str">
            <v>Small</v>
          </cell>
          <cell r="AB578">
            <v>393.97201291711514</v>
          </cell>
          <cell r="AC578" t="str">
            <v xml:space="preserve">  36536</v>
          </cell>
          <cell r="AD578" t="str">
            <v>270-CUM</v>
          </cell>
          <cell r="AE578">
            <v>639.30003999999997</v>
          </cell>
          <cell r="AF578">
            <v>0</v>
          </cell>
          <cell r="AG578">
            <v>0</v>
          </cell>
          <cell r="AH578">
            <v>6.3930004</v>
          </cell>
          <cell r="AI578">
            <v>8.3109005200000006</v>
          </cell>
          <cell r="AJ578" t="str">
            <v>USD</v>
          </cell>
          <cell r="AK578">
            <v>6.3930004</v>
          </cell>
          <cell r="AL578" t="str">
            <v>0319-5198-05</v>
          </cell>
          <cell r="AM578" t="str">
            <v>TRANSFER SWITCH 200V 200A</v>
          </cell>
        </row>
        <row r="579">
          <cell r="A579" t="str">
            <v>DEC04</v>
          </cell>
          <cell r="B579" t="str">
            <v>CENT</v>
          </cell>
          <cell r="C579" t="str">
            <v>Eastern Europe</v>
          </cell>
          <cell r="D579" t="str">
            <v>RU</v>
          </cell>
          <cell r="E579" t="str">
            <v>BASE</v>
          </cell>
          <cell r="F579" t="str">
            <v>OOO Cummins</v>
          </cell>
          <cell r="G579" t="str">
            <v>024862</v>
          </cell>
          <cell r="I579">
            <v>1</v>
          </cell>
          <cell r="J579">
            <v>0</v>
          </cell>
          <cell r="K579">
            <v>287.48394131999999</v>
          </cell>
          <cell r="M579">
            <v>0</v>
          </cell>
          <cell r="N579">
            <v>0</v>
          </cell>
          <cell r="O579" t="str">
            <v>5070</v>
          </cell>
          <cell r="P579" t="str">
            <v>5070</v>
          </cell>
          <cell r="R579">
            <v>0</v>
          </cell>
          <cell r="S579" t="str">
            <v>ATS         Power Systems</v>
          </cell>
          <cell r="T579" t="str">
            <v>1012</v>
          </cell>
          <cell r="U579" t="str">
            <v>1711000</v>
          </cell>
          <cell r="V579">
            <v>1</v>
          </cell>
          <cell r="W579" t="str">
            <v>1</v>
          </cell>
          <cell r="X579" t="str">
            <v>650</v>
          </cell>
          <cell r="Y579" t="str">
            <v>Commercial</v>
          </cell>
          <cell r="Z579" t="str">
            <v>Sales - East Europe</v>
          </cell>
          <cell r="AA579" t="str">
            <v>Small</v>
          </cell>
          <cell r="AB579">
            <v>0</v>
          </cell>
          <cell r="AC579" t="str">
            <v xml:space="preserve">  36109</v>
          </cell>
          <cell r="AD579" t="str">
            <v>268-CUM</v>
          </cell>
          <cell r="AE579">
            <v>278.30003999999997</v>
          </cell>
          <cell r="AF579">
            <v>0</v>
          </cell>
          <cell r="AG579">
            <v>0</v>
          </cell>
          <cell r="AH579">
            <v>2.7830004000000002</v>
          </cell>
          <cell r="AI579">
            <v>3.6179005200000001</v>
          </cell>
          <cell r="AJ579" t="str">
            <v>USD</v>
          </cell>
          <cell r="AK579">
            <v>2.7830004000000002</v>
          </cell>
          <cell r="AL579" t="str">
            <v>0319-5197-13</v>
          </cell>
          <cell r="AM579" t="str">
            <v>TRANSFER SWITCH 400V 20A</v>
          </cell>
        </row>
        <row r="580">
          <cell r="A580" t="str">
            <v>DEC04</v>
          </cell>
          <cell r="B580" t="str">
            <v>CENT</v>
          </cell>
          <cell r="C580" t="str">
            <v>Eastern Europe</v>
          </cell>
          <cell r="D580" t="str">
            <v>RO</v>
          </cell>
          <cell r="E580" t="str">
            <v>BASE</v>
          </cell>
          <cell r="F580" t="str">
            <v>Unitech Electronics</v>
          </cell>
          <cell r="G580" t="str">
            <v>024701</v>
          </cell>
          <cell r="I580">
            <v>1</v>
          </cell>
          <cell r="J580">
            <v>0</v>
          </cell>
          <cell r="K580">
            <v>22.209499999999998</v>
          </cell>
          <cell r="M580">
            <v>0</v>
          </cell>
          <cell r="N580">
            <v>0</v>
          </cell>
          <cell r="O580" t="str">
            <v>800</v>
          </cell>
          <cell r="P580" t="str">
            <v>800</v>
          </cell>
          <cell r="R580">
            <v>0</v>
          </cell>
          <cell r="S580" t="str">
            <v>MECHANICAL PARTS</v>
          </cell>
          <cell r="T580" t="str">
            <v>1011</v>
          </cell>
          <cell r="U580" t="str">
            <v>1711000</v>
          </cell>
          <cell r="V580">
            <v>1</v>
          </cell>
          <cell r="W580" t="str">
            <v>1</v>
          </cell>
          <cell r="X580" t="str">
            <v>650</v>
          </cell>
          <cell r="Y580" t="str">
            <v>Commercial</v>
          </cell>
          <cell r="Z580" t="str">
            <v>Sales - West Europe</v>
          </cell>
          <cell r="AA580" t="str">
            <v>Small</v>
          </cell>
          <cell r="AB580">
            <v>0</v>
          </cell>
          <cell r="AC580" t="str">
            <v xml:space="preserve">  36510</v>
          </cell>
          <cell r="AD580" t="str">
            <v>15/11/04/UE</v>
          </cell>
          <cell r="AE580">
            <v>21.5</v>
          </cell>
          <cell r="AF580">
            <v>0</v>
          </cell>
          <cell r="AG580">
            <v>0</v>
          </cell>
          <cell r="AH580">
            <v>0.215</v>
          </cell>
          <cell r="AI580">
            <v>0.27950000000000003</v>
          </cell>
          <cell r="AJ580" t="str">
            <v>EUR</v>
          </cell>
          <cell r="AK580">
            <v>0.215</v>
          </cell>
          <cell r="AL580" t="str">
            <v>0155-4154-01</v>
          </cell>
          <cell r="AM580" t="str">
            <v>MUFFLER (INDSTRL INLINE 9DB)</v>
          </cell>
        </row>
        <row r="581">
          <cell r="A581" t="str">
            <v>DEC04</v>
          </cell>
          <cell r="B581" t="str">
            <v>CENT</v>
          </cell>
          <cell r="C581" t="str">
            <v>Africa</v>
          </cell>
          <cell r="D581" t="str">
            <v>UK</v>
          </cell>
          <cell r="E581" t="str">
            <v>BASE</v>
          </cell>
          <cell r="F581" t="str">
            <v>Gentec Energy Ltd</v>
          </cell>
          <cell r="G581" t="str">
            <v>024680</v>
          </cell>
          <cell r="I581">
            <v>6</v>
          </cell>
          <cell r="J581">
            <v>0</v>
          </cell>
          <cell r="K581">
            <v>19.921611599999999</v>
          </cell>
          <cell r="M581">
            <v>0</v>
          </cell>
          <cell r="N581">
            <v>0</v>
          </cell>
          <cell r="O581" t="str">
            <v>SPAR</v>
          </cell>
          <cell r="P581" t="str">
            <v>SPAR</v>
          </cell>
          <cell r="R581">
            <v>0</v>
          </cell>
          <cell r="S581" t="str">
            <v>Spares</v>
          </cell>
          <cell r="T581" t="str">
            <v>1020</v>
          </cell>
          <cell r="U581" t="str">
            <v>1711000</v>
          </cell>
          <cell r="V581">
            <v>1</v>
          </cell>
          <cell r="W581" t="str">
            <v>1</v>
          </cell>
          <cell r="X581" t="str">
            <v>650</v>
          </cell>
          <cell r="Y581" t="str">
            <v>Commercial</v>
          </cell>
          <cell r="Z581" t="str">
            <v>Sales - Parts</v>
          </cell>
          <cell r="AA581" t="str">
            <v>Large</v>
          </cell>
          <cell r="AB581">
            <v>0</v>
          </cell>
          <cell r="AC581" t="str">
            <v xml:space="preserve">  33539</v>
          </cell>
          <cell r="AD581" t="str">
            <v>19929/975</v>
          </cell>
          <cell r="AE581">
            <v>19.2852</v>
          </cell>
          <cell r="AF581">
            <v>0</v>
          </cell>
          <cell r="AG581">
            <v>0</v>
          </cell>
          <cell r="AH581">
            <v>0.192852</v>
          </cell>
          <cell r="AI581">
            <v>0.25070759999999997</v>
          </cell>
          <cell r="AJ581" t="str">
            <v>USD</v>
          </cell>
          <cell r="AK581">
            <v>0.192852</v>
          </cell>
          <cell r="AL581" t="str">
            <v>SPMEC3627961</v>
          </cell>
          <cell r="AM581" t="str">
            <v>THERMOSTAT SEAL</v>
          </cell>
        </row>
        <row r="582">
          <cell r="A582" t="str">
            <v>DEC04</v>
          </cell>
          <cell r="B582" t="str">
            <v>CENT</v>
          </cell>
          <cell r="C582" t="str">
            <v>Africa</v>
          </cell>
          <cell r="D582" t="str">
            <v>UK</v>
          </cell>
          <cell r="E582" t="str">
            <v>BASE</v>
          </cell>
          <cell r="F582" t="str">
            <v>Gentec Energy Ltd</v>
          </cell>
          <cell r="G582" t="str">
            <v>024680</v>
          </cell>
          <cell r="I582">
            <v>12</v>
          </cell>
          <cell r="J582">
            <v>0</v>
          </cell>
          <cell r="K582">
            <v>111.06816000000001</v>
          </cell>
          <cell r="M582">
            <v>0</v>
          </cell>
          <cell r="N582">
            <v>0</v>
          </cell>
          <cell r="O582" t="str">
            <v>SPAR</v>
          </cell>
          <cell r="P582" t="str">
            <v>SPAR</v>
          </cell>
          <cell r="R582">
            <v>0</v>
          </cell>
          <cell r="S582" t="str">
            <v>Spares</v>
          </cell>
          <cell r="T582" t="str">
            <v>1020</v>
          </cell>
          <cell r="U582" t="str">
            <v>1711000</v>
          </cell>
          <cell r="V582">
            <v>1</v>
          </cell>
          <cell r="W582" t="str">
            <v>1</v>
          </cell>
          <cell r="X582" t="str">
            <v>650</v>
          </cell>
          <cell r="Y582" t="str">
            <v>Commercial</v>
          </cell>
          <cell r="Z582" t="str">
            <v>Sales - Parts</v>
          </cell>
          <cell r="AA582" t="str">
            <v>Large</v>
          </cell>
          <cell r="AB582">
            <v>0</v>
          </cell>
          <cell r="AC582" t="str">
            <v xml:space="preserve">  33539</v>
          </cell>
          <cell r="AD582" t="str">
            <v>19929/975</v>
          </cell>
          <cell r="AE582">
            <v>107.52</v>
          </cell>
          <cell r="AF582">
            <v>0</v>
          </cell>
          <cell r="AG582">
            <v>0</v>
          </cell>
          <cell r="AH582">
            <v>1.0751999999999999</v>
          </cell>
          <cell r="AI582">
            <v>1.3977599999999999</v>
          </cell>
          <cell r="AJ582" t="str">
            <v>USD</v>
          </cell>
          <cell r="AK582">
            <v>1.0751999999999999</v>
          </cell>
          <cell r="AL582" t="str">
            <v>SPWF2076</v>
          </cell>
          <cell r="AM582" t="str">
            <v>WATER FILTER</v>
          </cell>
        </row>
        <row r="583">
          <cell r="A583" t="str">
            <v>DEC04</v>
          </cell>
          <cell r="B583" t="str">
            <v>CENT</v>
          </cell>
          <cell r="C583" t="str">
            <v>Africa</v>
          </cell>
          <cell r="D583" t="str">
            <v>UK</v>
          </cell>
          <cell r="E583" t="str">
            <v>BASE</v>
          </cell>
          <cell r="F583" t="str">
            <v>Gentec Energy Ltd</v>
          </cell>
          <cell r="G583" t="str">
            <v>024680</v>
          </cell>
          <cell r="I583">
            <v>1</v>
          </cell>
          <cell r="J583">
            <v>0</v>
          </cell>
          <cell r="K583">
            <v>23.748670000000001</v>
          </cell>
          <cell r="M583">
            <v>0</v>
          </cell>
          <cell r="N583">
            <v>0</v>
          </cell>
          <cell r="O583" t="str">
            <v>SPAR</v>
          </cell>
          <cell r="P583" t="str">
            <v>SPAR</v>
          </cell>
          <cell r="R583">
            <v>0</v>
          </cell>
          <cell r="S583" t="str">
            <v>Spares</v>
          </cell>
          <cell r="T583" t="str">
            <v>1020</v>
          </cell>
          <cell r="U583" t="str">
            <v>1711000</v>
          </cell>
          <cell r="V583">
            <v>1</v>
          </cell>
          <cell r="W583" t="str">
            <v>1</v>
          </cell>
          <cell r="X583" t="str">
            <v>650</v>
          </cell>
          <cell r="Y583" t="str">
            <v>Commercial</v>
          </cell>
          <cell r="Z583" t="str">
            <v>Sales - Parts</v>
          </cell>
          <cell r="AA583" t="str">
            <v>Large</v>
          </cell>
          <cell r="AB583">
            <v>0</v>
          </cell>
          <cell r="AC583" t="str">
            <v xml:space="preserve">  33539</v>
          </cell>
          <cell r="AD583" t="str">
            <v>19929/975</v>
          </cell>
          <cell r="AE583">
            <v>22.99</v>
          </cell>
          <cell r="AF583">
            <v>0</v>
          </cell>
          <cell r="AG583">
            <v>0</v>
          </cell>
          <cell r="AH583">
            <v>0.22989999999999999</v>
          </cell>
          <cell r="AI583">
            <v>0.29887000000000002</v>
          </cell>
          <cell r="AJ583" t="str">
            <v>USD</v>
          </cell>
          <cell r="AK583">
            <v>0.22989999999999999</v>
          </cell>
          <cell r="AL583" t="str">
            <v>SPCC2602M</v>
          </cell>
          <cell r="AM583" t="str">
            <v>DCA4 TEST KIT</v>
          </cell>
        </row>
        <row r="584">
          <cell r="A584" t="str">
            <v>DEC04</v>
          </cell>
          <cell r="B584" t="str">
            <v>CENT</v>
          </cell>
          <cell r="C584" t="str">
            <v>Africa</v>
          </cell>
          <cell r="D584" t="str">
            <v>SN</v>
          </cell>
          <cell r="E584" t="str">
            <v>BASE</v>
          </cell>
          <cell r="F584" t="str">
            <v>Matforce S.A.</v>
          </cell>
          <cell r="G584" t="str">
            <v>024674</v>
          </cell>
          <cell r="I584">
            <v>1</v>
          </cell>
          <cell r="J584">
            <v>136.60925726587729</v>
          </cell>
          <cell r="K584">
            <v>97.189805000000007</v>
          </cell>
          <cell r="M584">
            <v>0</v>
          </cell>
          <cell r="N584">
            <v>0</v>
          </cell>
          <cell r="O584" t="str">
            <v>900</v>
          </cell>
          <cell r="P584" t="str">
            <v>900</v>
          </cell>
          <cell r="R584">
            <v>0</v>
          </cell>
          <cell r="S584" t="str">
            <v>ELECTRICAL PARTS</v>
          </cell>
          <cell r="T584" t="str">
            <v>1014</v>
          </cell>
          <cell r="U584" t="str">
            <v>1711000</v>
          </cell>
          <cell r="V584">
            <v>1</v>
          </cell>
          <cell r="W584" t="str">
            <v>1</v>
          </cell>
          <cell r="X584" t="str">
            <v>650</v>
          </cell>
          <cell r="Y584" t="str">
            <v>Commercial</v>
          </cell>
          <cell r="Z584" t="str">
            <v>Sales - Africa</v>
          </cell>
          <cell r="AA584" t="str">
            <v>Small</v>
          </cell>
          <cell r="AB584">
            <v>136.60925726587729</v>
          </cell>
          <cell r="AC584" t="str">
            <v xml:space="preserve">  36202</v>
          </cell>
          <cell r="AD584" t="str">
            <v>635</v>
          </cell>
          <cell r="AE584">
            <v>94.084999999999994</v>
          </cell>
          <cell r="AF584">
            <v>0</v>
          </cell>
          <cell r="AG584">
            <v>0</v>
          </cell>
          <cell r="AH584">
            <v>0.94084999999999996</v>
          </cell>
          <cell r="AI584">
            <v>1.2231050000000001</v>
          </cell>
          <cell r="AJ584" t="str">
            <v>EUR</v>
          </cell>
          <cell r="AK584">
            <v>0.94084999999999996</v>
          </cell>
          <cell r="AL584" t="str">
            <v>0416-1181-01</v>
          </cell>
          <cell r="AM584" t="str">
            <v>CHARGER-BATTERY 5A 12V L/ACID</v>
          </cell>
        </row>
        <row r="585">
          <cell r="A585" t="str">
            <v>DEC04</v>
          </cell>
          <cell r="B585" t="str">
            <v>CENT</v>
          </cell>
          <cell r="C585" t="str">
            <v>Africa</v>
          </cell>
          <cell r="D585" t="str">
            <v>SN</v>
          </cell>
          <cell r="E585" t="str">
            <v>BASE</v>
          </cell>
          <cell r="F585" t="str">
            <v>Matforce S.A.</v>
          </cell>
          <cell r="G585" t="str">
            <v>024674</v>
          </cell>
          <cell r="I585">
            <v>1</v>
          </cell>
          <cell r="J585">
            <v>427.94940796555431</v>
          </cell>
          <cell r="K585">
            <v>399.04794132000001</v>
          </cell>
          <cell r="M585">
            <v>0</v>
          </cell>
          <cell r="N585">
            <v>0</v>
          </cell>
          <cell r="O585" t="str">
            <v>900</v>
          </cell>
          <cell r="P585" t="str">
            <v>900</v>
          </cell>
          <cell r="R585">
            <v>0</v>
          </cell>
          <cell r="S585" t="str">
            <v>ELECTRICAL PARTS</v>
          </cell>
          <cell r="T585" t="str">
            <v>1014</v>
          </cell>
          <cell r="U585" t="str">
            <v>1711000</v>
          </cell>
          <cell r="V585">
            <v>1</v>
          </cell>
          <cell r="W585" t="str">
            <v>1</v>
          </cell>
          <cell r="X585" t="str">
            <v>650</v>
          </cell>
          <cell r="Y585" t="str">
            <v>Commercial</v>
          </cell>
          <cell r="Z585" t="str">
            <v>Sales - Africa</v>
          </cell>
          <cell r="AA585" t="str">
            <v>Small</v>
          </cell>
          <cell r="AB585">
            <v>427.94940796555431</v>
          </cell>
          <cell r="AC585" t="str">
            <v xml:space="preserve">  36202</v>
          </cell>
          <cell r="AD585" t="str">
            <v>635</v>
          </cell>
          <cell r="AE585">
            <v>386.30003999999997</v>
          </cell>
          <cell r="AF585">
            <v>0</v>
          </cell>
          <cell r="AG585">
            <v>0</v>
          </cell>
          <cell r="AH585">
            <v>3.8630003999999998</v>
          </cell>
          <cell r="AI585">
            <v>5.02190052</v>
          </cell>
          <cell r="AJ585" t="str">
            <v>EUR</v>
          </cell>
          <cell r="AK585">
            <v>3.8630003999999998</v>
          </cell>
          <cell r="AL585" t="str">
            <v>0319-5197-02</v>
          </cell>
          <cell r="AM585" t="str">
            <v>TRANSFER SWITCH 400V 60A</v>
          </cell>
        </row>
        <row r="586">
          <cell r="A586" t="str">
            <v>DEC04</v>
          </cell>
          <cell r="B586" t="str">
            <v>CENT</v>
          </cell>
          <cell r="C586" t="str">
            <v>Africa</v>
          </cell>
          <cell r="D586" t="str">
            <v>SN</v>
          </cell>
          <cell r="E586" t="str">
            <v>BASE</v>
          </cell>
          <cell r="F586" t="str">
            <v>Matforce S.A.</v>
          </cell>
          <cell r="G586" t="str">
            <v>024673</v>
          </cell>
          <cell r="I586">
            <v>1</v>
          </cell>
          <cell r="J586">
            <v>136.60925726587729</v>
          </cell>
          <cell r="K586">
            <v>97.189805000000007</v>
          </cell>
          <cell r="M586">
            <v>0</v>
          </cell>
          <cell r="N586">
            <v>0</v>
          </cell>
          <cell r="O586" t="str">
            <v>900</v>
          </cell>
          <cell r="P586" t="str">
            <v>900</v>
          </cell>
          <cell r="R586">
            <v>0</v>
          </cell>
          <cell r="S586" t="str">
            <v>ELECTRICAL PARTS</v>
          </cell>
          <cell r="T586" t="str">
            <v>1014</v>
          </cell>
          <cell r="U586" t="str">
            <v>1711000</v>
          </cell>
          <cell r="V586">
            <v>1</v>
          </cell>
          <cell r="W586" t="str">
            <v>1</v>
          </cell>
          <cell r="X586" t="str">
            <v>650</v>
          </cell>
          <cell r="Y586" t="str">
            <v>Commercial</v>
          </cell>
          <cell r="Z586" t="str">
            <v>Sales - Africa</v>
          </cell>
          <cell r="AA586" t="str">
            <v>Small</v>
          </cell>
          <cell r="AB586">
            <v>136.60925726587729</v>
          </cell>
          <cell r="AC586" t="str">
            <v xml:space="preserve">  36074</v>
          </cell>
          <cell r="AD586" t="str">
            <v>632</v>
          </cell>
          <cell r="AE586">
            <v>94.084999999999994</v>
          </cell>
          <cell r="AF586">
            <v>0</v>
          </cell>
          <cell r="AG586">
            <v>0</v>
          </cell>
          <cell r="AH586">
            <v>0.94084999999999996</v>
          </cell>
          <cell r="AI586">
            <v>1.2231050000000001</v>
          </cell>
          <cell r="AJ586" t="str">
            <v>EUR</v>
          </cell>
          <cell r="AK586">
            <v>0.94084999999999996</v>
          </cell>
          <cell r="AL586" t="str">
            <v>0416-1181-01</v>
          </cell>
          <cell r="AM586" t="str">
            <v>CHARGER-BATTERY 5A 12V L/ACID</v>
          </cell>
        </row>
        <row r="587">
          <cell r="A587" t="str">
            <v>DEC04</v>
          </cell>
          <cell r="B587" t="str">
            <v>CENT</v>
          </cell>
          <cell r="C587" t="str">
            <v>Africa</v>
          </cell>
          <cell r="D587" t="str">
            <v>SN</v>
          </cell>
          <cell r="E587" t="str">
            <v>BASE</v>
          </cell>
          <cell r="F587" t="str">
            <v>Matforce S.A.</v>
          </cell>
          <cell r="G587" t="str">
            <v>024673</v>
          </cell>
          <cell r="I587">
            <v>1</v>
          </cell>
          <cell r="J587">
            <v>450.2529601722282</v>
          </cell>
          <cell r="K587">
            <v>426.93894132000003</v>
          </cell>
          <cell r="M587">
            <v>0</v>
          </cell>
          <cell r="N587">
            <v>0</v>
          </cell>
          <cell r="O587" t="str">
            <v>5070</v>
          </cell>
          <cell r="P587" t="str">
            <v>5070</v>
          </cell>
          <cell r="R587">
            <v>0</v>
          </cell>
          <cell r="S587" t="str">
            <v>ATS         Power Systems</v>
          </cell>
          <cell r="T587" t="str">
            <v>1014</v>
          </cell>
          <cell r="U587" t="str">
            <v>1711000</v>
          </cell>
          <cell r="V587">
            <v>1</v>
          </cell>
          <cell r="W587" t="str">
            <v>1</v>
          </cell>
          <cell r="X587" t="str">
            <v>650</v>
          </cell>
          <cell r="Y587" t="str">
            <v>Commercial</v>
          </cell>
          <cell r="Z587" t="str">
            <v>Sales - Africa</v>
          </cell>
          <cell r="AA587" t="str">
            <v>Small</v>
          </cell>
          <cell r="AB587">
            <v>450.2529601722282</v>
          </cell>
          <cell r="AC587" t="str">
            <v xml:space="preserve">  36074</v>
          </cell>
          <cell r="AD587" t="str">
            <v>632</v>
          </cell>
          <cell r="AE587">
            <v>413.30003999999997</v>
          </cell>
          <cell r="AF587">
            <v>0</v>
          </cell>
          <cell r="AG587">
            <v>0</v>
          </cell>
          <cell r="AH587">
            <v>4.1330004000000002</v>
          </cell>
          <cell r="AI587">
            <v>5.37290052</v>
          </cell>
          <cell r="AJ587" t="str">
            <v>EUR</v>
          </cell>
          <cell r="AK587">
            <v>4.1330004000000002</v>
          </cell>
          <cell r="AL587" t="str">
            <v>0319-5197-03</v>
          </cell>
          <cell r="AM587" t="str">
            <v>TRANSFER SWITCH 400V 80A</v>
          </cell>
        </row>
        <row r="588">
          <cell r="A588" t="str">
            <v>DEC04</v>
          </cell>
          <cell r="B588" t="str">
            <v>CENT</v>
          </cell>
          <cell r="C588" t="str">
            <v>Africa</v>
          </cell>
          <cell r="D588" t="str">
            <v>UK</v>
          </cell>
          <cell r="E588" t="str">
            <v>BASE</v>
          </cell>
          <cell r="F588" t="str">
            <v>Gentec Energy Ltd</v>
          </cell>
          <cell r="G588" t="str">
            <v>024680</v>
          </cell>
          <cell r="I588">
            <v>1</v>
          </cell>
          <cell r="J588">
            <v>0</v>
          </cell>
          <cell r="K588">
            <v>57.302576000000002</v>
          </cell>
          <cell r="M588">
            <v>0</v>
          </cell>
          <cell r="N588">
            <v>0</v>
          </cell>
          <cell r="O588" t="str">
            <v>SPAR</v>
          </cell>
          <cell r="P588" t="str">
            <v>SPAR</v>
          </cell>
          <cell r="R588">
            <v>0</v>
          </cell>
          <cell r="S588" t="str">
            <v>Spares</v>
          </cell>
          <cell r="T588" t="str">
            <v>1020</v>
          </cell>
          <cell r="U588" t="str">
            <v>1711000</v>
          </cell>
          <cell r="V588">
            <v>1</v>
          </cell>
          <cell r="W588" t="str">
            <v>1</v>
          </cell>
          <cell r="X588" t="str">
            <v>650</v>
          </cell>
          <cell r="Y588" t="str">
            <v>Commercial</v>
          </cell>
          <cell r="Z588" t="str">
            <v>Sales - Parts</v>
          </cell>
          <cell r="AA588" t="str">
            <v>Large</v>
          </cell>
          <cell r="AB588">
            <v>0</v>
          </cell>
          <cell r="AC588" t="str">
            <v xml:space="preserve">  33539</v>
          </cell>
          <cell r="AD588" t="str">
            <v>19929/975</v>
          </cell>
          <cell r="AE588">
            <v>55.472000000000001</v>
          </cell>
          <cell r="AF588">
            <v>0</v>
          </cell>
          <cell r="AG588">
            <v>0</v>
          </cell>
          <cell r="AH588">
            <v>0.55471999999999999</v>
          </cell>
          <cell r="AI588">
            <v>0.721136</v>
          </cell>
          <cell r="AJ588" t="str">
            <v>USD</v>
          </cell>
          <cell r="AK588">
            <v>0.55471999999999999</v>
          </cell>
          <cell r="AL588" t="str">
            <v>SPMEC3803284</v>
          </cell>
          <cell r="AM588" t="str">
            <v>W/P REPAIR KIT</v>
          </cell>
        </row>
        <row r="589">
          <cell r="A589" t="str">
            <v>DEC04</v>
          </cell>
          <cell r="B589" t="str">
            <v>CENT</v>
          </cell>
          <cell r="C589" t="str">
            <v>Eastern Europe</v>
          </cell>
          <cell r="D589" t="str">
            <v>RO</v>
          </cell>
          <cell r="E589" t="str">
            <v>BASE</v>
          </cell>
          <cell r="F589" t="str">
            <v>Unitech Electronics</v>
          </cell>
          <cell r="G589" t="str">
            <v>024701</v>
          </cell>
          <cell r="I589">
            <v>1</v>
          </cell>
          <cell r="J589">
            <v>427.94940796555431</v>
          </cell>
          <cell r="K589">
            <v>399.04794132000001</v>
          </cell>
          <cell r="M589">
            <v>0</v>
          </cell>
          <cell r="N589">
            <v>0</v>
          </cell>
          <cell r="O589" t="str">
            <v>900</v>
          </cell>
          <cell r="P589" t="str">
            <v>900</v>
          </cell>
          <cell r="R589">
            <v>0</v>
          </cell>
          <cell r="S589" t="str">
            <v>ELECTRICAL PARTS</v>
          </cell>
          <cell r="T589" t="str">
            <v>1011</v>
          </cell>
          <cell r="U589" t="str">
            <v>1711000</v>
          </cell>
          <cell r="V589">
            <v>1</v>
          </cell>
          <cell r="W589" t="str">
            <v>1</v>
          </cell>
          <cell r="X589" t="str">
            <v>650</v>
          </cell>
          <cell r="Y589" t="str">
            <v>Commercial</v>
          </cell>
          <cell r="Z589" t="str">
            <v>Sales - West Europe</v>
          </cell>
          <cell r="AA589" t="str">
            <v>Small</v>
          </cell>
          <cell r="AB589">
            <v>427.94940796555431</v>
          </cell>
          <cell r="AC589" t="str">
            <v xml:space="preserve">  36510</v>
          </cell>
          <cell r="AD589" t="str">
            <v>15/11/04/UE</v>
          </cell>
          <cell r="AE589">
            <v>386.30003999999997</v>
          </cell>
          <cell r="AF589">
            <v>0</v>
          </cell>
          <cell r="AG589">
            <v>0</v>
          </cell>
          <cell r="AH589">
            <v>3.8630003999999998</v>
          </cell>
          <cell r="AI589">
            <v>5.02190052</v>
          </cell>
          <cell r="AJ589" t="str">
            <v>EUR</v>
          </cell>
          <cell r="AK589">
            <v>3.8630003999999998</v>
          </cell>
          <cell r="AL589" t="str">
            <v>0319-5197-02</v>
          </cell>
          <cell r="AM589" t="str">
            <v>TRANSFER SWITCH 400V 60A</v>
          </cell>
        </row>
        <row r="590">
          <cell r="A590" t="str">
            <v>DEC04</v>
          </cell>
          <cell r="B590" t="str">
            <v>CENT</v>
          </cell>
          <cell r="C590" t="str">
            <v>Africa</v>
          </cell>
          <cell r="D590" t="str">
            <v>UK</v>
          </cell>
          <cell r="E590" t="str">
            <v>BASE</v>
          </cell>
          <cell r="F590" t="str">
            <v>Gentec Energy Ltd</v>
          </cell>
          <cell r="G590" t="str">
            <v>024680</v>
          </cell>
          <cell r="I590">
            <v>1</v>
          </cell>
          <cell r="J590">
            <v>0</v>
          </cell>
          <cell r="K590">
            <v>108.78523</v>
          </cell>
          <cell r="M590">
            <v>0</v>
          </cell>
          <cell r="N590">
            <v>0</v>
          </cell>
          <cell r="O590" t="str">
            <v>SPAR</v>
          </cell>
          <cell r="P590" t="str">
            <v>SPAR</v>
          </cell>
          <cell r="R590">
            <v>0</v>
          </cell>
          <cell r="S590" t="str">
            <v>Spares</v>
          </cell>
          <cell r="T590" t="str">
            <v>1020</v>
          </cell>
          <cell r="U590" t="str">
            <v>1711000</v>
          </cell>
          <cell r="V590">
            <v>1</v>
          </cell>
          <cell r="W590" t="str">
            <v>1</v>
          </cell>
          <cell r="X590" t="str">
            <v>650</v>
          </cell>
          <cell r="Y590" t="str">
            <v>Commercial</v>
          </cell>
          <cell r="Z590" t="str">
            <v>Sales - Parts</v>
          </cell>
          <cell r="AA590" t="str">
            <v>Large</v>
          </cell>
          <cell r="AB590">
            <v>0</v>
          </cell>
          <cell r="AC590" t="str">
            <v xml:space="preserve">  33539</v>
          </cell>
          <cell r="AD590" t="str">
            <v>19929/975</v>
          </cell>
          <cell r="AE590">
            <v>105.31</v>
          </cell>
          <cell r="AF590">
            <v>0</v>
          </cell>
          <cell r="AG590">
            <v>0</v>
          </cell>
          <cell r="AH590">
            <v>1.0530999999999999</v>
          </cell>
          <cell r="AI590">
            <v>1.36903</v>
          </cell>
          <cell r="AJ590" t="str">
            <v>USD</v>
          </cell>
          <cell r="AK590">
            <v>1.0530999999999999</v>
          </cell>
          <cell r="AL590" t="str">
            <v>SPMEC4066222</v>
          </cell>
          <cell r="AM590" t="str">
            <v>OIL SEAL, FRONT</v>
          </cell>
        </row>
        <row r="591">
          <cell r="A591" t="str">
            <v>DEC04</v>
          </cell>
          <cell r="B591" t="str">
            <v>CENT</v>
          </cell>
          <cell r="C591" t="str">
            <v>Africa</v>
          </cell>
          <cell r="D591" t="str">
            <v>UK</v>
          </cell>
          <cell r="E591" t="str">
            <v>BASE</v>
          </cell>
          <cell r="F591" t="str">
            <v>Gentec Energy Ltd</v>
          </cell>
          <cell r="G591" t="str">
            <v>024680</v>
          </cell>
          <cell r="I591">
            <v>1</v>
          </cell>
          <cell r="J591">
            <v>0</v>
          </cell>
          <cell r="K591">
            <v>3.7178703</v>
          </cell>
          <cell r="M591">
            <v>0</v>
          </cell>
          <cell r="N591">
            <v>0</v>
          </cell>
          <cell r="O591" t="str">
            <v>SPAR</v>
          </cell>
          <cell r="P591" t="str">
            <v>SPAR</v>
          </cell>
          <cell r="R591">
            <v>0</v>
          </cell>
          <cell r="S591" t="str">
            <v>Spares</v>
          </cell>
          <cell r="T591" t="str">
            <v>1020</v>
          </cell>
          <cell r="U591" t="str">
            <v>1711000</v>
          </cell>
          <cell r="V591">
            <v>1</v>
          </cell>
          <cell r="W591" t="str">
            <v>1</v>
          </cell>
          <cell r="X591" t="str">
            <v>650</v>
          </cell>
          <cell r="Y591" t="str">
            <v>Commercial</v>
          </cell>
          <cell r="Z591" t="str">
            <v>Sales - Parts</v>
          </cell>
          <cell r="AA591" t="str">
            <v>Large</v>
          </cell>
          <cell r="AB591">
            <v>0</v>
          </cell>
          <cell r="AC591" t="str">
            <v xml:space="preserve">  33539</v>
          </cell>
          <cell r="AD591" t="str">
            <v>19929/975</v>
          </cell>
          <cell r="AE591">
            <v>3.5991</v>
          </cell>
          <cell r="AF591">
            <v>0</v>
          </cell>
          <cell r="AG591">
            <v>0</v>
          </cell>
          <cell r="AH591">
            <v>3.5991000000000002E-2</v>
          </cell>
          <cell r="AI591">
            <v>4.6788299999999998E-2</v>
          </cell>
          <cell r="AJ591" t="str">
            <v>USD</v>
          </cell>
          <cell r="AK591">
            <v>3.5991000000000002E-2</v>
          </cell>
          <cell r="AL591" t="str">
            <v>SPMEC3055069</v>
          </cell>
          <cell r="AM591" t="str">
            <v>PLUG</v>
          </cell>
        </row>
        <row r="592">
          <cell r="A592" t="str">
            <v>DEC04</v>
          </cell>
          <cell r="B592" t="str">
            <v>CENT</v>
          </cell>
          <cell r="C592" t="str">
            <v>Africa</v>
          </cell>
          <cell r="D592" t="str">
            <v>UK</v>
          </cell>
          <cell r="E592" t="str">
            <v>BASE</v>
          </cell>
          <cell r="F592" t="str">
            <v>Gentec Energy Ltd</v>
          </cell>
          <cell r="G592" t="str">
            <v>024680</v>
          </cell>
          <cell r="I592">
            <v>1</v>
          </cell>
          <cell r="J592">
            <v>0</v>
          </cell>
          <cell r="K592">
            <v>86.317480000000003</v>
          </cell>
          <cell r="M592">
            <v>0</v>
          </cell>
          <cell r="N592">
            <v>0</v>
          </cell>
          <cell r="O592" t="str">
            <v>SPAR</v>
          </cell>
          <cell r="P592" t="str">
            <v>SPAR</v>
          </cell>
          <cell r="R592">
            <v>0</v>
          </cell>
          <cell r="S592" t="str">
            <v>Spares</v>
          </cell>
          <cell r="T592" t="str">
            <v>1020</v>
          </cell>
          <cell r="U592" t="str">
            <v>1711000</v>
          </cell>
          <cell r="V592">
            <v>1</v>
          </cell>
          <cell r="W592" t="str">
            <v>1</v>
          </cell>
          <cell r="X592" t="str">
            <v>650</v>
          </cell>
          <cell r="Y592" t="str">
            <v>Commercial</v>
          </cell>
          <cell r="Z592" t="str">
            <v>Sales - Parts</v>
          </cell>
          <cell r="AA592" t="str">
            <v>Large</v>
          </cell>
          <cell r="AB592">
            <v>0</v>
          </cell>
          <cell r="AC592" t="str">
            <v xml:space="preserve">  33539</v>
          </cell>
          <cell r="AD592" t="str">
            <v>19929/975</v>
          </cell>
          <cell r="AE592">
            <v>83.56</v>
          </cell>
          <cell r="AF592">
            <v>0</v>
          </cell>
          <cell r="AG592">
            <v>0</v>
          </cell>
          <cell r="AH592">
            <v>0.83560000000000001</v>
          </cell>
          <cell r="AI592">
            <v>1.0862799999999999</v>
          </cell>
          <cell r="AJ592" t="str">
            <v>USD</v>
          </cell>
          <cell r="AK592">
            <v>0.83560000000000001</v>
          </cell>
          <cell r="AL592" t="str">
            <v>SPMEC4015784</v>
          </cell>
          <cell r="AM592" t="str">
            <v>V BELT</v>
          </cell>
        </row>
        <row r="593">
          <cell r="A593" t="str">
            <v>DEC04</v>
          </cell>
          <cell r="B593" t="str">
            <v>CENT</v>
          </cell>
          <cell r="C593" t="str">
            <v>Africa</v>
          </cell>
          <cell r="D593" t="str">
            <v>UK</v>
          </cell>
          <cell r="E593" t="str">
            <v>BASE</v>
          </cell>
          <cell r="F593" t="str">
            <v>Gentec Energy Ltd</v>
          </cell>
          <cell r="G593" t="str">
            <v>024680</v>
          </cell>
          <cell r="I593">
            <v>1</v>
          </cell>
          <cell r="J593">
            <v>0</v>
          </cell>
          <cell r="K593">
            <v>8.2651363</v>
          </cell>
          <cell r="M593">
            <v>0</v>
          </cell>
          <cell r="N593">
            <v>0</v>
          </cell>
          <cell r="O593" t="str">
            <v>SPAR</v>
          </cell>
          <cell r="P593" t="str">
            <v>SPAR</v>
          </cell>
          <cell r="R593">
            <v>0</v>
          </cell>
          <cell r="S593" t="str">
            <v>Spares</v>
          </cell>
          <cell r="T593" t="str">
            <v>1020</v>
          </cell>
          <cell r="U593" t="str">
            <v>1711000</v>
          </cell>
          <cell r="V593">
            <v>1</v>
          </cell>
          <cell r="W593" t="str">
            <v>1</v>
          </cell>
          <cell r="X593" t="str">
            <v>650</v>
          </cell>
          <cell r="Y593" t="str">
            <v>Commercial</v>
          </cell>
          <cell r="Z593" t="str">
            <v>Sales - Parts</v>
          </cell>
          <cell r="AA593" t="str">
            <v>Large</v>
          </cell>
          <cell r="AB593">
            <v>0</v>
          </cell>
          <cell r="AC593" t="str">
            <v xml:space="preserve">  33539</v>
          </cell>
          <cell r="AD593" t="str">
            <v>19929/975</v>
          </cell>
          <cell r="AE593">
            <v>8.0010999999999992</v>
          </cell>
          <cell r="AF593">
            <v>0</v>
          </cell>
          <cell r="AG593">
            <v>0</v>
          </cell>
          <cell r="AH593">
            <v>8.0010999999999999E-2</v>
          </cell>
          <cell r="AI593">
            <v>0.1040143</v>
          </cell>
          <cell r="AJ593" t="str">
            <v>USD</v>
          </cell>
          <cell r="AK593">
            <v>8.0010999999999999E-2</v>
          </cell>
          <cell r="AL593" t="str">
            <v>SPMEC3039376</v>
          </cell>
          <cell r="AM593" t="str">
            <v>FAN BELT</v>
          </cell>
        </row>
        <row r="594">
          <cell r="A594" t="str">
            <v>DEC04</v>
          </cell>
          <cell r="B594" t="str">
            <v>CENT</v>
          </cell>
          <cell r="C594" t="str">
            <v>Africa</v>
          </cell>
          <cell r="D594" t="str">
            <v>UK</v>
          </cell>
          <cell r="E594" t="str">
            <v>BASE</v>
          </cell>
          <cell r="F594" t="str">
            <v>Gentec Energy Ltd</v>
          </cell>
          <cell r="G594" t="str">
            <v>024680</v>
          </cell>
          <cell r="I594">
            <v>1</v>
          </cell>
          <cell r="J594">
            <v>2329.9246501614639</v>
          </cell>
          <cell r="K594">
            <v>1.0000000000000001E-5</v>
          </cell>
          <cell r="M594">
            <v>0</v>
          </cell>
          <cell r="N594">
            <v>0</v>
          </cell>
          <cell r="O594" t="str">
            <v>SPKT</v>
          </cell>
          <cell r="P594" t="str">
            <v>SPKT</v>
          </cell>
          <cell r="R594">
            <v>0</v>
          </cell>
          <cell r="S594" t="str">
            <v>Spares Com Kit with Plant</v>
          </cell>
          <cell r="T594" t="str">
            <v>1020</v>
          </cell>
          <cell r="U594" t="str">
            <v>1711000</v>
          </cell>
          <cell r="V594">
            <v>1</v>
          </cell>
          <cell r="W594" t="str">
            <v>1</v>
          </cell>
          <cell r="X594" t="str">
            <v>650</v>
          </cell>
          <cell r="Y594" t="str">
            <v>Commercial</v>
          </cell>
          <cell r="Z594" t="str">
            <v>Sales - Parts</v>
          </cell>
          <cell r="AA594" t="str">
            <v>Large</v>
          </cell>
          <cell r="AB594">
            <v>2329.9246501614639</v>
          </cell>
          <cell r="AC594" t="str">
            <v xml:space="preserve">  33539</v>
          </cell>
          <cell r="AD594" t="str">
            <v>19929/975</v>
          </cell>
          <cell r="AE594">
            <v>0</v>
          </cell>
          <cell r="AF594">
            <v>0</v>
          </cell>
          <cell r="AG594">
            <v>0</v>
          </cell>
          <cell r="AH594">
            <v>0</v>
          </cell>
          <cell r="AI594">
            <v>0</v>
          </cell>
          <cell r="AJ594" t="str">
            <v>USD</v>
          </cell>
          <cell r="AK594">
            <v>0</v>
          </cell>
        </row>
        <row r="595">
          <cell r="A595" t="str">
            <v>DEC04</v>
          </cell>
          <cell r="B595" t="str">
            <v>CENT</v>
          </cell>
          <cell r="C595" t="str">
            <v>Africa</v>
          </cell>
          <cell r="D595" t="str">
            <v>UK</v>
          </cell>
          <cell r="E595" t="str">
            <v>BASE</v>
          </cell>
          <cell r="F595" t="str">
            <v>Gentec Energy Ltd</v>
          </cell>
          <cell r="G595" t="str">
            <v>024680</v>
          </cell>
          <cell r="I595">
            <v>1</v>
          </cell>
          <cell r="J595">
            <v>0</v>
          </cell>
          <cell r="K595">
            <v>0</v>
          </cell>
          <cell r="M595">
            <v>0</v>
          </cell>
          <cell r="N595">
            <v>0</v>
          </cell>
          <cell r="O595" t="str">
            <v>909</v>
          </cell>
          <cell r="P595" t="str">
            <v>909</v>
          </cell>
          <cell r="R595">
            <v>0</v>
          </cell>
          <cell r="S595" t="str">
            <v>INFORMATION</v>
          </cell>
          <cell r="T595" t="str">
            <v>1020</v>
          </cell>
          <cell r="U595" t="str">
            <v>1711000</v>
          </cell>
          <cell r="V595">
            <v>1</v>
          </cell>
          <cell r="W595" t="str">
            <v>1</v>
          </cell>
          <cell r="X595" t="str">
            <v>650</v>
          </cell>
          <cell r="Y595" t="str">
            <v>Commercial</v>
          </cell>
          <cell r="Z595" t="str">
            <v>Sales - Parts</v>
          </cell>
          <cell r="AA595" t="str">
            <v>Large</v>
          </cell>
          <cell r="AB595">
            <v>0</v>
          </cell>
          <cell r="AC595" t="str">
            <v xml:space="preserve">  33539</v>
          </cell>
          <cell r="AD595" t="str">
            <v>19929/975</v>
          </cell>
          <cell r="AE595">
            <v>0</v>
          </cell>
          <cell r="AF595">
            <v>0</v>
          </cell>
          <cell r="AG595">
            <v>0</v>
          </cell>
          <cell r="AH595">
            <v>0</v>
          </cell>
          <cell r="AI595">
            <v>0</v>
          </cell>
          <cell r="AJ595" t="str">
            <v>USD</v>
          </cell>
          <cell r="AK595">
            <v>0</v>
          </cell>
        </row>
        <row r="596">
          <cell r="A596" t="str">
            <v>DEC04</v>
          </cell>
          <cell r="B596" t="str">
            <v>CENT</v>
          </cell>
          <cell r="C596" t="str">
            <v>Africa</v>
          </cell>
          <cell r="D596" t="str">
            <v>UK</v>
          </cell>
          <cell r="E596" t="str">
            <v>BASE</v>
          </cell>
          <cell r="F596" t="str">
            <v>Gentec Energy Ltd</v>
          </cell>
          <cell r="G596" t="str">
            <v>024680</v>
          </cell>
          <cell r="I596">
            <v>2</v>
          </cell>
          <cell r="J596">
            <v>0</v>
          </cell>
          <cell r="K596">
            <v>188.84975439999999</v>
          </cell>
          <cell r="M596">
            <v>0</v>
          </cell>
          <cell r="N596">
            <v>0</v>
          </cell>
          <cell r="O596" t="str">
            <v>SPAR</v>
          </cell>
          <cell r="P596" t="str">
            <v>SPAR</v>
          </cell>
          <cell r="R596">
            <v>0</v>
          </cell>
          <cell r="S596" t="str">
            <v>Spares</v>
          </cell>
          <cell r="T596" t="str">
            <v>1020</v>
          </cell>
          <cell r="U596" t="str">
            <v>1711000</v>
          </cell>
          <cell r="V596">
            <v>1</v>
          </cell>
          <cell r="W596" t="str">
            <v>1</v>
          </cell>
          <cell r="X596" t="str">
            <v>650</v>
          </cell>
          <cell r="Y596" t="str">
            <v>Commercial</v>
          </cell>
          <cell r="Z596" t="str">
            <v>Sales - Parts</v>
          </cell>
          <cell r="AA596" t="str">
            <v>Large</v>
          </cell>
          <cell r="AB596">
            <v>0</v>
          </cell>
          <cell r="AC596" t="str">
            <v xml:space="preserve">  33539</v>
          </cell>
          <cell r="AD596" t="str">
            <v>19929/975</v>
          </cell>
          <cell r="AE596">
            <v>182.8168</v>
          </cell>
          <cell r="AF596">
            <v>0</v>
          </cell>
          <cell r="AG596">
            <v>0</v>
          </cell>
          <cell r="AH596">
            <v>1.828168</v>
          </cell>
          <cell r="AI596">
            <v>2.3766183999999999</v>
          </cell>
          <cell r="AJ596" t="str">
            <v>USD</v>
          </cell>
          <cell r="AK596">
            <v>1.828168</v>
          </cell>
          <cell r="AL596" t="str">
            <v>SPMEC4065566</v>
          </cell>
          <cell r="AM596" t="str">
            <v>THERMOSTAT</v>
          </cell>
        </row>
        <row r="597">
          <cell r="A597" t="str">
            <v>DEC04</v>
          </cell>
          <cell r="B597" t="str">
            <v>CENT</v>
          </cell>
          <cell r="C597" t="str">
            <v>Africa</v>
          </cell>
          <cell r="D597" t="str">
            <v>UK</v>
          </cell>
          <cell r="E597" t="str">
            <v>BASE</v>
          </cell>
          <cell r="F597" t="str">
            <v>Gentec Energy Ltd</v>
          </cell>
          <cell r="G597" t="str">
            <v>024680</v>
          </cell>
          <cell r="I597">
            <v>4</v>
          </cell>
          <cell r="J597">
            <v>0</v>
          </cell>
          <cell r="K597">
            <v>68.327578399999993</v>
          </cell>
          <cell r="M597">
            <v>0</v>
          </cell>
          <cell r="N597">
            <v>0</v>
          </cell>
          <cell r="O597" t="str">
            <v>SPAR</v>
          </cell>
          <cell r="P597" t="str">
            <v>SPAR</v>
          </cell>
          <cell r="R597">
            <v>0</v>
          </cell>
          <cell r="S597" t="str">
            <v>Spares</v>
          </cell>
          <cell r="T597" t="str">
            <v>1020</v>
          </cell>
          <cell r="U597" t="str">
            <v>1711000</v>
          </cell>
          <cell r="V597">
            <v>1</v>
          </cell>
          <cell r="W597" t="str">
            <v>1</v>
          </cell>
          <cell r="X597" t="str">
            <v>650</v>
          </cell>
          <cell r="Y597" t="str">
            <v>Commercial</v>
          </cell>
          <cell r="Z597" t="str">
            <v>Sales - Parts</v>
          </cell>
          <cell r="AA597" t="str">
            <v>Large</v>
          </cell>
          <cell r="AB597">
            <v>0</v>
          </cell>
          <cell r="AC597" t="str">
            <v xml:space="preserve">  33539</v>
          </cell>
          <cell r="AD597" t="str">
            <v>19929/975</v>
          </cell>
          <cell r="AE597">
            <v>66.144800000000004</v>
          </cell>
          <cell r="AF597">
            <v>0</v>
          </cell>
          <cell r="AG597">
            <v>0</v>
          </cell>
          <cell r="AH597">
            <v>0.66144800000000004</v>
          </cell>
          <cell r="AI597">
            <v>0.85988240000000005</v>
          </cell>
          <cell r="AJ597" t="str">
            <v>USD</v>
          </cell>
          <cell r="AK597">
            <v>0.66144800000000004</v>
          </cell>
          <cell r="AL597" t="str">
            <v>SPMEC3629205</v>
          </cell>
          <cell r="AM597" t="str">
            <v>THERMOSTAT</v>
          </cell>
        </row>
        <row r="598">
          <cell r="A598" t="str">
            <v>DEC04</v>
          </cell>
          <cell r="B598" t="str">
            <v>CENT</v>
          </cell>
          <cell r="C598" t="str">
            <v>Africa</v>
          </cell>
          <cell r="D598" t="str">
            <v>UK</v>
          </cell>
          <cell r="E598" t="str">
            <v>BASE</v>
          </cell>
          <cell r="F598" t="str">
            <v>Gentec Energy Ltd</v>
          </cell>
          <cell r="G598" t="str">
            <v>024680</v>
          </cell>
          <cell r="I598">
            <v>1</v>
          </cell>
          <cell r="J598">
            <v>0</v>
          </cell>
          <cell r="K598">
            <v>0.36537209999999998</v>
          </cell>
          <cell r="M598">
            <v>0</v>
          </cell>
          <cell r="N598">
            <v>0</v>
          </cell>
          <cell r="O598" t="str">
            <v>SPAR</v>
          </cell>
          <cell r="P598" t="str">
            <v>SPAR</v>
          </cell>
          <cell r="R598">
            <v>0</v>
          </cell>
          <cell r="S598" t="str">
            <v>Spares</v>
          </cell>
          <cell r="T598" t="str">
            <v>1020</v>
          </cell>
          <cell r="U598" t="str">
            <v>1711000</v>
          </cell>
          <cell r="V598">
            <v>1</v>
          </cell>
          <cell r="W598" t="str">
            <v>1</v>
          </cell>
          <cell r="X598" t="str">
            <v>650</v>
          </cell>
          <cell r="Y598" t="str">
            <v>Commercial</v>
          </cell>
          <cell r="Z598" t="str">
            <v>Sales - Parts</v>
          </cell>
          <cell r="AA598" t="str">
            <v>Large</v>
          </cell>
          <cell r="AB598">
            <v>0</v>
          </cell>
          <cell r="AC598" t="str">
            <v xml:space="preserve">  33539</v>
          </cell>
          <cell r="AD598" t="str">
            <v>19929/975</v>
          </cell>
          <cell r="AE598">
            <v>0.35370000000000001</v>
          </cell>
          <cell r="AF598">
            <v>0</v>
          </cell>
          <cell r="AG598">
            <v>0</v>
          </cell>
          <cell r="AH598">
            <v>3.5370000000000002E-3</v>
          </cell>
          <cell r="AI598">
            <v>4.5980999999999999E-3</v>
          </cell>
          <cell r="AJ598" t="str">
            <v>USD</v>
          </cell>
          <cell r="AK598">
            <v>3.5370000000000002E-3</v>
          </cell>
          <cell r="AL598" t="str">
            <v>SPMEC67946</v>
          </cell>
          <cell r="AM598" t="str">
            <v>WASHER</v>
          </cell>
        </row>
        <row r="599">
          <cell r="A599" t="str">
            <v>DEC04</v>
          </cell>
          <cell r="B599" t="str">
            <v>CENT</v>
          </cell>
          <cell r="C599" t="str">
            <v>Africa</v>
          </cell>
          <cell r="D599" t="str">
            <v>UK</v>
          </cell>
          <cell r="E599" t="str">
            <v>BASE</v>
          </cell>
          <cell r="F599" t="str">
            <v>Gentec Energy Ltd</v>
          </cell>
          <cell r="G599" t="str">
            <v>024680</v>
          </cell>
          <cell r="I599">
            <v>1</v>
          </cell>
          <cell r="J599">
            <v>0</v>
          </cell>
          <cell r="K599">
            <v>107.19441</v>
          </cell>
          <cell r="M599">
            <v>0</v>
          </cell>
          <cell r="N599">
            <v>0</v>
          </cell>
          <cell r="O599" t="str">
            <v>SPAR</v>
          </cell>
          <cell r="P599" t="str">
            <v>SPAR</v>
          </cell>
          <cell r="R599">
            <v>0</v>
          </cell>
          <cell r="S599" t="str">
            <v>Spares</v>
          </cell>
          <cell r="T599" t="str">
            <v>1020</v>
          </cell>
          <cell r="U599" t="str">
            <v>1711000</v>
          </cell>
          <cell r="V599">
            <v>1</v>
          </cell>
          <cell r="W599" t="str">
            <v>1</v>
          </cell>
          <cell r="X599" t="str">
            <v>650</v>
          </cell>
          <cell r="Y599" t="str">
            <v>Commercial</v>
          </cell>
          <cell r="Z599" t="str">
            <v>Sales - Parts</v>
          </cell>
          <cell r="AA599" t="str">
            <v>Large</v>
          </cell>
          <cell r="AB599">
            <v>0</v>
          </cell>
          <cell r="AC599" t="str">
            <v xml:space="preserve">  33539</v>
          </cell>
          <cell r="AD599" t="str">
            <v>19929/975</v>
          </cell>
          <cell r="AE599">
            <v>103.77</v>
          </cell>
          <cell r="AF599">
            <v>0</v>
          </cell>
          <cell r="AG599">
            <v>0</v>
          </cell>
          <cell r="AH599">
            <v>1.0377000000000001</v>
          </cell>
          <cell r="AI599">
            <v>1.34901</v>
          </cell>
          <cell r="AJ599" t="str">
            <v>USD</v>
          </cell>
          <cell r="AK599">
            <v>1.0377000000000001</v>
          </cell>
          <cell r="AL599" t="str">
            <v>SPMEC4066223</v>
          </cell>
          <cell r="AM599" t="str">
            <v>OIL SEAL, REAR</v>
          </cell>
        </row>
        <row r="600">
          <cell r="A600" t="str">
            <v>DEC04</v>
          </cell>
          <cell r="B600" t="str">
            <v>CENT</v>
          </cell>
          <cell r="C600" t="str">
            <v>Africa</v>
          </cell>
          <cell r="D600" t="str">
            <v>UK</v>
          </cell>
          <cell r="E600" t="str">
            <v>BASE</v>
          </cell>
          <cell r="F600" t="str">
            <v>Gentec Energy Ltd</v>
          </cell>
          <cell r="G600" t="str">
            <v>024680</v>
          </cell>
          <cell r="I600">
            <v>30</v>
          </cell>
          <cell r="J600">
            <v>0</v>
          </cell>
          <cell r="K600">
            <v>539.53589999999997</v>
          </cell>
          <cell r="M600">
            <v>0</v>
          </cell>
          <cell r="N600">
            <v>0</v>
          </cell>
          <cell r="O600" t="str">
            <v>SPAR</v>
          </cell>
          <cell r="P600" t="str">
            <v>SPAR</v>
          </cell>
          <cell r="R600">
            <v>0</v>
          </cell>
          <cell r="S600" t="str">
            <v>Spares</v>
          </cell>
          <cell r="T600" t="str">
            <v>1020</v>
          </cell>
          <cell r="U600" t="str">
            <v>1711000</v>
          </cell>
          <cell r="V600">
            <v>1</v>
          </cell>
          <cell r="W600" t="str">
            <v>1</v>
          </cell>
          <cell r="X600" t="str">
            <v>650</v>
          </cell>
          <cell r="Y600" t="str">
            <v>Commercial</v>
          </cell>
          <cell r="Z600" t="str">
            <v>Sales - Parts</v>
          </cell>
          <cell r="AA600" t="str">
            <v>Large</v>
          </cell>
          <cell r="AB600">
            <v>0</v>
          </cell>
          <cell r="AC600" t="str">
            <v xml:space="preserve">  33539</v>
          </cell>
          <cell r="AD600" t="str">
            <v>19929/975</v>
          </cell>
          <cell r="AE600">
            <v>522.29999999999995</v>
          </cell>
          <cell r="AF600">
            <v>0</v>
          </cell>
          <cell r="AG600">
            <v>0</v>
          </cell>
          <cell r="AH600">
            <v>5.2229999999999999</v>
          </cell>
          <cell r="AI600">
            <v>6.7899000000000003</v>
          </cell>
          <cell r="AJ600" t="str">
            <v>USD</v>
          </cell>
          <cell r="AK600">
            <v>5.2229999999999999</v>
          </cell>
          <cell r="AL600" t="str">
            <v>SPLF9024</v>
          </cell>
          <cell r="AM600" t="str">
            <v>ELEMENT - LUB OIL FILTER</v>
          </cell>
        </row>
        <row r="601">
          <cell r="A601" t="str">
            <v>DEC04</v>
          </cell>
          <cell r="B601" t="str">
            <v>CENT</v>
          </cell>
          <cell r="C601" t="str">
            <v>Africa</v>
          </cell>
          <cell r="D601" t="str">
            <v>UK</v>
          </cell>
          <cell r="E601" t="str">
            <v>BASE</v>
          </cell>
          <cell r="F601" t="str">
            <v>Gentec Energy Ltd</v>
          </cell>
          <cell r="G601" t="str">
            <v>024680</v>
          </cell>
          <cell r="I601">
            <v>18</v>
          </cell>
          <cell r="J601">
            <v>0</v>
          </cell>
          <cell r="K601">
            <v>284.30225999999999</v>
          </cell>
          <cell r="M601">
            <v>0</v>
          </cell>
          <cell r="N601">
            <v>0</v>
          </cell>
          <cell r="O601" t="str">
            <v>SPAR</v>
          </cell>
          <cell r="P601" t="str">
            <v>SPAR</v>
          </cell>
          <cell r="R601">
            <v>0</v>
          </cell>
          <cell r="S601" t="str">
            <v>Spares</v>
          </cell>
          <cell r="T601" t="str">
            <v>1020</v>
          </cell>
          <cell r="U601" t="str">
            <v>1711000</v>
          </cell>
          <cell r="V601">
            <v>1</v>
          </cell>
          <cell r="W601" t="str">
            <v>1</v>
          </cell>
          <cell r="X601" t="str">
            <v>650</v>
          </cell>
          <cell r="Y601" t="str">
            <v>Commercial</v>
          </cell>
          <cell r="Z601" t="str">
            <v>Sales - Parts</v>
          </cell>
          <cell r="AA601" t="str">
            <v>Large</v>
          </cell>
          <cell r="AB601">
            <v>0</v>
          </cell>
          <cell r="AC601" t="str">
            <v xml:space="preserve">  33539</v>
          </cell>
          <cell r="AD601" t="str">
            <v>19929/975</v>
          </cell>
          <cell r="AE601">
            <v>275.22000000000003</v>
          </cell>
          <cell r="AF601">
            <v>0</v>
          </cell>
          <cell r="AG601">
            <v>0</v>
          </cell>
          <cell r="AH601">
            <v>2.7522000000000002</v>
          </cell>
          <cell r="AI601">
            <v>3.5778599999999998</v>
          </cell>
          <cell r="AJ601" t="str">
            <v>USD</v>
          </cell>
          <cell r="AK601">
            <v>2.7522000000000002</v>
          </cell>
          <cell r="AL601" t="str">
            <v>SPFS1006</v>
          </cell>
          <cell r="AM601" t="str">
            <v>FUEL FILTER</v>
          </cell>
        </row>
        <row r="602">
          <cell r="A602" t="str">
            <v>DEC04</v>
          </cell>
          <cell r="B602" t="str">
            <v>CENT</v>
          </cell>
          <cell r="C602" t="str">
            <v>Africa</v>
          </cell>
          <cell r="D602" t="str">
            <v>UK</v>
          </cell>
          <cell r="E602" t="str">
            <v>BASE</v>
          </cell>
          <cell r="F602" t="str">
            <v>Gentec Energy Ltd</v>
          </cell>
          <cell r="G602" t="str">
            <v>024680</v>
          </cell>
          <cell r="I602">
            <v>1</v>
          </cell>
          <cell r="J602">
            <v>0</v>
          </cell>
          <cell r="K602">
            <v>26.114239999999999</v>
          </cell>
          <cell r="M602">
            <v>0</v>
          </cell>
          <cell r="N602">
            <v>0</v>
          </cell>
          <cell r="O602" t="str">
            <v>SPAR</v>
          </cell>
          <cell r="P602" t="str">
            <v>SPAR</v>
          </cell>
          <cell r="R602">
            <v>0</v>
          </cell>
          <cell r="S602" t="str">
            <v>Spares</v>
          </cell>
          <cell r="T602" t="str">
            <v>1020</v>
          </cell>
          <cell r="U602" t="str">
            <v>1711000</v>
          </cell>
          <cell r="V602">
            <v>1</v>
          </cell>
          <cell r="W602" t="str">
            <v>1</v>
          </cell>
          <cell r="X602" t="str">
            <v>650</v>
          </cell>
          <cell r="Y602" t="str">
            <v>Commercial</v>
          </cell>
          <cell r="Z602" t="str">
            <v>Sales - Parts</v>
          </cell>
          <cell r="AA602" t="str">
            <v>Large</v>
          </cell>
          <cell r="AB602">
            <v>0</v>
          </cell>
          <cell r="AC602" t="str">
            <v xml:space="preserve">  33539</v>
          </cell>
          <cell r="AD602" t="str">
            <v>19929/975</v>
          </cell>
          <cell r="AE602">
            <v>25.28</v>
          </cell>
          <cell r="AF602">
            <v>0</v>
          </cell>
          <cell r="AG602">
            <v>0</v>
          </cell>
          <cell r="AH602">
            <v>0.25280000000000002</v>
          </cell>
          <cell r="AI602">
            <v>0.32863999999999999</v>
          </cell>
          <cell r="AJ602" t="str">
            <v>USD</v>
          </cell>
          <cell r="AK602">
            <v>0.25280000000000002</v>
          </cell>
          <cell r="AL602" t="str">
            <v>SPAF25593</v>
          </cell>
          <cell r="AM602" t="str">
            <v>ELEMENT - AIR FILTER</v>
          </cell>
        </row>
        <row r="603">
          <cell r="A603" t="str">
            <v>DEC04</v>
          </cell>
          <cell r="B603" t="str">
            <v>CENT</v>
          </cell>
          <cell r="C603" t="str">
            <v>Africa</v>
          </cell>
          <cell r="D603" t="str">
            <v>UK</v>
          </cell>
          <cell r="E603" t="str">
            <v>BASE</v>
          </cell>
          <cell r="F603" t="str">
            <v>Gentec Energy Ltd</v>
          </cell>
          <cell r="G603" t="str">
            <v>024680</v>
          </cell>
          <cell r="I603">
            <v>1</v>
          </cell>
          <cell r="J603">
            <v>0</v>
          </cell>
          <cell r="K603">
            <v>26.114239999999999</v>
          </cell>
          <cell r="M603">
            <v>0</v>
          </cell>
          <cell r="N603">
            <v>0</v>
          </cell>
          <cell r="O603" t="str">
            <v>SPAR</v>
          </cell>
          <cell r="P603" t="str">
            <v>SPAR</v>
          </cell>
          <cell r="R603">
            <v>0</v>
          </cell>
          <cell r="S603" t="str">
            <v>Spares</v>
          </cell>
          <cell r="T603" t="str">
            <v>1020</v>
          </cell>
          <cell r="U603" t="str">
            <v>1711000</v>
          </cell>
          <cell r="V603">
            <v>1</v>
          </cell>
          <cell r="W603" t="str">
            <v>1</v>
          </cell>
          <cell r="X603" t="str">
            <v>650</v>
          </cell>
          <cell r="Y603" t="str">
            <v>Commercial</v>
          </cell>
          <cell r="Z603" t="str">
            <v>Sales - Parts</v>
          </cell>
          <cell r="AA603" t="str">
            <v>Large</v>
          </cell>
          <cell r="AB603">
            <v>0</v>
          </cell>
          <cell r="AC603" t="str">
            <v xml:space="preserve">  33539</v>
          </cell>
          <cell r="AD603" t="str">
            <v>19929/975</v>
          </cell>
          <cell r="AE603">
            <v>25.28</v>
          </cell>
          <cell r="AF603">
            <v>0</v>
          </cell>
          <cell r="AG603">
            <v>0</v>
          </cell>
          <cell r="AH603">
            <v>0.25280000000000002</v>
          </cell>
          <cell r="AI603">
            <v>0.32863999999999999</v>
          </cell>
          <cell r="AJ603" t="str">
            <v>USD</v>
          </cell>
          <cell r="AK603">
            <v>0.25280000000000002</v>
          </cell>
          <cell r="AL603" t="str">
            <v>SPAF25593</v>
          </cell>
          <cell r="AM603" t="str">
            <v>ELEMENT - AIR FILTER</v>
          </cell>
        </row>
        <row r="604">
          <cell r="A604" t="str">
            <v>DEC04</v>
          </cell>
          <cell r="B604" t="str">
            <v>CENT</v>
          </cell>
          <cell r="C604" t="str">
            <v>Africa</v>
          </cell>
          <cell r="D604" t="str">
            <v>UK</v>
          </cell>
          <cell r="E604" t="str">
            <v>BASE</v>
          </cell>
          <cell r="F604" t="str">
            <v>Gentec Energy Ltd</v>
          </cell>
          <cell r="G604" t="str">
            <v>024680</v>
          </cell>
          <cell r="I604">
            <v>2</v>
          </cell>
          <cell r="J604">
            <v>0</v>
          </cell>
          <cell r="K604">
            <v>22.4714688</v>
          </cell>
          <cell r="M604">
            <v>0</v>
          </cell>
          <cell r="N604">
            <v>0</v>
          </cell>
          <cell r="O604" t="str">
            <v>SPAR</v>
          </cell>
          <cell r="P604" t="str">
            <v>SPAR</v>
          </cell>
          <cell r="R604">
            <v>0</v>
          </cell>
          <cell r="S604" t="str">
            <v>Spares</v>
          </cell>
          <cell r="T604" t="str">
            <v>1020</v>
          </cell>
          <cell r="U604" t="str">
            <v>1711000</v>
          </cell>
          <cell r="V604">
            <v>1</v>
          </cell>
          <cell r="W604" t="str">
            <v>1</v>
          </cell>
          <cell r="X604" t="str">
            <v>650</v>
          </cell>
          <cell r="Y604" t="str">
            <v>Commercial</v>
          </cell>
          <cell r="Z604" t="str">
            <v>Sales - Parts</v>
          </cell>
          <cell r="AA604" t="str">
            <v>Large</v>
          </cell>
          <cell r="AB604">
            <v>0</v>
          </cell>
          <cell r="AC604" t="str">
            <v xml:space="preserve">  33539</v>
          </cell>
          <cell r="AD604" t="str">
            <v>19929/975</v>
          </cell>
          <cell r="AE604">
            <v>21.753599999999999</v>
          </cell>
          <cell r="AF604">
            <v>0</v>
          </cell>
          <cell r="AG604">
            <v>0</v>
          </cell>
          <cell r="AH604">
            <v>0.21753600000000001</v>
          </cell>
          <cell r="AI604">
            <v>0.28279680000000001</v>
          </cell>
          <cell r="AJ604" t="str">
            <v>USD</v>
          </cell>
          <cell r="AK604">
            <v>0.21753600000000001</v>
          </cell>
          <cell r="AL604" t="str">
            <v>SPMEC3332297</v>
          </cell>
          <cell r="AM604" t="str">
            <v>GASKET ACC</v>
          </cell>
        </row>
        <row r="605">
          <cell r="A605" t="str">
            <v>DEC04</v>
          </cell>
          <cell r="B605" t="str">
            <v>CENT</v>
          </cell>
          <cell r="C605" t="str">
            <v>Middle East</v>
          </cell>
          <cell r="D605" t="str">
            <v>IR</v>
          </cell>
          <cell r="E605" t="str">
            <v>BASE</v>
          </cell>
          <cell r="F605" t="str">
            <v>Komin Zad Niroo Co Ltd</v>
          </cell>
          <cell r="G605" t="str">
            <v>025163</v>
          </cell>
          <cell r="I605">
            <v>30</v>
          </cell>
          <cell r="J605">
            <v>4359.5263724434872</v>
          </cell>
          <cell r="K605">
            <v>3.2384550000000001</v>
          </cell>
          <cell r="M605">
            <v>0</v>
          </cell>
          <cell r="N605">
            <v>0</v>
          </cell>
          <cell r="O605" t="str">
            <v>900</v>
          </cell>
          <cell r="P605" t="str">
            <v>900</v>
          </cell>
          <cell r="R605">
            <v>0</v>
          </cell>
          <cell r="S605" t="str">
            <v>ELECTRICAL PARTS</v>
          </cell>
          <cell r="T605" t="str">
            <v>1013</v>
          </cell>
          <cell r="U605" t="str">
            <v>1711000</v>
          </cell>
          <cell r="V605">
            <v>1</v>
          </cell>
          <cell r="W605" t="str">
            <v>1</v>
          </cell>
          <cell r="X605" t="str">
            <v>650</v>
          </cell>
          <cell r="Y605" t="str">
            <v>Commercial</v>
          </cell>
          <cell r="Z605" t="str">
            <v>Sales - Middle East</v>
          </cell>
          <cell r="AA605" t="str">
            <v>System</v>
          </cell>
          <cell r="AB605">
            <v>4359.5263724434872</v>
          </cell>
          <cell r="AC605" t="str">
            <v xml:space="preserve">  33851</v>
          </cell>
          <cell r="AD605" t="str">
            <v>04/0246KNC</v>
          </cell>
          <cell r="AE605">
            <v>3.1349999999999998</v>
          </cell>
          <cell r="AF605">
            <v>0</v>
          </cell>
          <cell r="AG605">
            <v>0</v>
          </cell>
          <cell r="AH605">
            <v>3.1350000000000003E-2</v>
          </cell>
          <cell r="AI605">
            <v>4.0755E-2</v>
          </cell>
          <cell r="AJ605" t="str">
            <v>USD</v>
          </cell>
          <cell r="AK605">
            <v>3.1350000000000003E-2</v>
          </cell>
          <cell r="AL605" t="str">
            <v>0334-1350</v>
          </cell>
          <cell r="AM605" t="str">
            <v>CABLE - TW PR PVC</v>
          </cell>
        </row>
        <row r="606">
          <cell r="A606" t="str">
            <v>DEC04</v>
          </cell>
          <cell r="B606" t="str">
            <v>CENT</v>
          </cell>
          <cell r="C606" t="str">
            <v>Middle East</v>
          </cell>
          <cell r="D606" t="str">
            <v>IR</v>
          </cell>
          <cell r="E606" t="str">
            <v>BASE</v>
          </cell>
          <cell r="F606" t="str">
            <v>Komin Zad Niroo Co Ltd</v>
          </cell>
          <cell r="G606" t="str">
            <v>025163</v>
          </cell>
          <cell r="I606">
            <v>12</v>
          </cell>
          <cell r="J606">
            <v>0</v>
          </cell>
          <cell r="K606">
            <v>209.08914572399999</v>
          </cell>
          <cell r="M606">
            <v>0</v>
          </cell>
          <cell r="N606">
            <v>0</v>
          </cell>
          <cell r="O606" t="str">
            <v>900</v>
          </cell>
          <cell r="P606" t="str">
            <v>900</v>
          </cell>
          <cell r="R606">
            <v>0</v>
          </cell>
          <cell r="S606" t="str">
            <v>ELECTRICAL PARTS</v>
          </cell>
          <cell r="T606" t="str">
            <v>1013</v>
          </cell>
          <cell r="U606" t="str">
            <v>1711000</v>
          </cell>
          <cell r="V606">
            <v>1</v>
          </cell>
          <cell r="W606" t="str">
            <v>1</v>
          </cell>
          <cell r="X606" t="str">
            <v>650</v>
          </cell>
          <cell r="Y606" t="str">
            <v>Commercial</v>
          </cell>
          <cell r="Z606" t="str">
            <v>Sales - Middle East</v>
          </cell>
          <cell r="AA606" t="str">
            <v>System</v>
          </cell>
          <cell r="AB606">
            <v>0</v>
          </cell>
          <cell r="AC606" t="str">
            <v xml:space="preserve">  33851</v>
          </cell>
          <cell r="AD606" t="str">
            <v>04/0246KNC</v>
          </cell>
          <cell r="AE606">
            <v>202.409628</v>
          </cell>
          <cell r="AF606">
            <v>0</v>
          </cell>
          <cell r="AG606">
            <v>0</v>
          </cell>
          <cell r="AH606">
            <v>2.0240962800000002</v>
          </cell>
          <cell r="AI606">
            <v>2.6313251640000002</v>
          </cell>
          <cell r="AJ606" t="str">
            <v>USD</v>
          </cell>
          <cell r="AK606">
            <v>2.0240962800000002</v>
          </cell>
          <cell r="AL606" t="str">
            <v>0300-5729</v>
          </cell>
          <cell r="AM606" t="str">
            <v>NETWORK TERMINATOR</v>
          </cell>
        </row>
        <row r="607">
          <cell r="A607" t="str">
            <v>DEC04</v>
          </cell>
          <cell r="B607" t="str">
            <v>CENT</v>
          </cell>
          <cell r="C607" t="str">
            <v>Western Europe</v>
          </cell>
          <cell r="D607" t="str">
            <v>SD</v>
          </cell>
          <cell r="E607" t="str">
            <v>BASE</v>
          </cell>
          <cell r="F607" t="str">
            <v>General Medicines Co Ltd</v>
          </cell>
          <cell r="G607" t="str">
            <v>025213</v>
          </cell>
          <cell r="I607">
            <v>1</v>
          </cell>
          <cell r="J607">
            <v>4576.5634553283098</v>
          </cell>
          <cell r="K607">
            <v>1.0000000000000001E-5</v>
          </cell>
          <cell r="M607">
            <v>0</v>
          </cell>
          <cell r="N607">
            <v>0</v>
          </cell>
          <cell r="O607" t="str">
            <v>SPKT</v>
          </cell>
          <cell r="P607" t="str">
            <v>SPKT</v>
          </cell>
          <cell r="R607">
            <v>0</v>
          </cell>
          <cell r="S607" t="str">
            <v>Spares Com Kit with Plant</v>
          </cell>
          <cell r="T607" t="str">
            <v>1020</v>
          </cell>
          <cell r="U607" t="str">
            <v>1711000</v>
          </cell>
          <cell r="V607">
            <v>1</v>
          </cell>
          <cell r="W607" t="str">
            <v>1</v>
          </cell>
          <cell r="X607" t="str">
            <v>650</v>
          </cell>
          <cell r="Y607" t="str">
            <v>Commercial</v>
          </cell>
          <cell r="Z607" t="str">
            <v>Sales - Parts</v>
          </cell>
          <cell r="AA607" t="str">
            <v>Large</v>
          </cell>
          <cell r="AB607">
            <v>4576.5634553283098</v>
          </cell>
          <cell r="AC607" t="str">
            <v xml:space="preserve">  34537</v>
          </cell>
          <cell r="AD607" t="str">
            <v>MBB/ADV/259/2004</v>
          </cell>
          <cell r="AE607">
            <v>0</v>
          </cell>
          <cell r="AF607">
            <v>0</v>
          </cell>
          <cell r="AG607">
            <v>0</v>
          </cell>
          <cell r="AH607">
            <v>0</v>
          </cell>
          <cell r="AI607">
            <v>0</v>
          </cell>
          <cell r="AJ607" t="str">
            <v>EUR</v>
          </cell>
          <cell r="AK607">
            <v>0</v>
          </cell>
        </row>
        <row r="608">
          <cell r="A608" t="str">
            <v>DEC04</v>
          </cell>
          <cell r="B608" t="str">
            <v>CENT</v>
          </cell>
          <cell r="C608" t="str">
            <v>Western Europe</v>
          </cell>
          <cell r="D608" t="str">
            <v>SD</v>
          </cell>
          <cell r="E608" t="str">
            <v>BASE</v>
          </cell>
          <cell r="F608" t="str">
            <v>General Medicines Co Ltd</v>
          </cell>
          <cell r="G608" t="str">
            <v>025213</v>
          </cell>
          <cell r="I608">
            <v>18</v>
          </cell>
          <cell r="J608">
            <v>0</v>
          </cell>
          <cell r="K608">
            <v>600.02837999999997</v>
          </cell>
          <cell r="M608">
            <v>0</v>
          </cell>
          <cell r="N608">
            <v>0</v>
          </cell>
          <cell r="O608" t="str">
            <v>SPAR</v>
          </cell>
          <cell r="P608" t="str">
            <v>SPAR</v>
          </cell>
          <cell r="R608">
            <v>0</v>
          </cell>
          <cell r="S608" t="str">
            <v>Spares</v>
          </cell>
          <cell r="T608" t="str">
            <v>1020</v>
          </cell>
          <cell r="U608" t="str">
            <v>1711000</v>
          </cell>
          <cell r="V608">
            <v>1</v>
          </cell>
          <cell r="W608" t="str">
            <v>1</v>
          </cell>
          <cell r="X608" t="str">
            <v>650</v>
          </cell>
          <cell r="Y608" t="str">
            <v>Commercial</v>
          </cell>
          <cell r="Z608" t="str">
            <v>Sales - Parts</v>
          </cell>
          <cell r="AA608" t="str">
            <v>Large</v>
          </cell>
          <cell r="AB608">
            <v>0</v>
          </cell>
          <cell r="AC608" t="str">
            <v xml:space="preserve">  34537</v>
          </cell>
          <cell r="AD608" t="str">
            <v>MBB/ADV/259/2004</v>
          </cell>
          <cell r="AE608">
            <v>580.86</v>
          </cell>
          <cell r="AF608">
            <v>0</v>
          </cell>
          <cell r="AG608">
            <v>0</v>
          </cell>
          <cell r="AH608">
            <v>5.8086000000000002</v>
          </cell>
          <cell r="AI608">
            <v>7.5511799999999996</v>
          </cell>
          <cell r="AJ608" t="str">
            <v>EUR</v>
          </cell>
          <cell r="AK608">
            <v>5.8086000000000002</v>
          </cell>
          <cell r="AL608" t="str">
            <v>SPAF25708M</v>
          </cell>
          <cell r="AM608" t="str">
            <v>ELEMENT-AIR CLEANER</v>
          </cell>
        </row>
        <row r="609">
          <cell r="A609" t="str">
            <v>DEC04</v>
          </cell>
          <cell r="B609" t="str">
            <v>CENT</v>
          </cell>
          <cell r="C609" t="str">
            <v>Western Europe</v>
          </cell>
          <cell r="D609" t="str">
            <v>SD</v>
          </cell>
          <cell r="E609" t="str">
            <v>BASE</v>
          </cell>
          <cell r="F609" t="str">
            <v>General Medicines Co Ltd</v>
          </cell>
          <cell r="G609" t="str">
            <v>025213</v>
          </cell>
          <cell r="I609">
            <v>36</v>
          </cell>
          <cell r="J609">
            <v>0</v>
          </cell>
          <cell r="K609">
            <v>568.60451999999998</v>
          </cell>
          <cell r="M609">
            <v>0</v>
          </cell>
          <cell r="N609">
            <v>0</v>
          </cell>
          <cell r="O609" t="str">
            <v>SPAR</v>
          </cell>
          <cell r="P609" t="str">
            <v>SPAR</v>
          </cell>
          <cell r="R609">
            <v>0</v>
          </cell>
          <cell r="S609" t="str">
            <v>Spares</v>
          </cell>
          <cell r="T609" t="str">
            <v>1020</v>
          </cell>
          <cell r="U609" t="str">
            <v>1711000</v>
          </cell>
          <cell r="V609">
            <v>1</v>
          </cell>
          <cell r="W609" t="str">
            <v>1</v>
          </cell>
          <cell r="X609" t="str">
            <v>650</v>
          </cell>
          <cell r="Y609" t="str">
            <v>Commercial</v>
          </cell>
          <cell r="Z609" t="str">
            <v>Sales - Parts</v>
          </cell>
          <cell r="AA609" t="str">
            <v>Large</v>
          </cell>
          <cell r="AB609">
            <v>0</v>
          </cell>
          <cell r="AC609" t="str">
            <v xml:space="preserve">  34537</v>
          </cell>
          <cell r="AD609" t="str">
            <v>MBB/ADV/259/2004</v>
          </cell>
          <cell r="AE609">
            <v>550.44000000000005</v>
          </cell>
          <cell r="AF609">
            <v>0</v>
          </cell>
          <cell r="AG609">
            <v>0</v>
          </cell>
          <cell r="AH609">
            <v>5.5044000000000004</v>
          </cell>
          <cell r="AI609">
            <v>7.1557199999999996</v>
          </cell>
          <cell r="AJ609" t="str">
            <v>EUR</v>
          </cell>
          <cell r="AK609">
            <v>5.5044000000000004</v>
          </cell>
          <cell r="AL609" t="str">
            <v>SPFS1006</v>
          </cell>
          <cell r="AM609" t="str">
            <v>FUEL FILTER</v>
          </cell>
        </row>
        <row r="610">
          <cell r="A610" t="str">
            <v>DEC04</v>
          </cell>
          <cell r="B610" t="str">
            <v>CENT</v>
          </cell>
          <cell r="C610" t="str">
            <v>Western Europe</v>
          </cell>
          <cell r="D610" t="str">
            <v>SD</v>
          </cell>
          <cell r="E610" t="str">
            <v>BASE</v>
          </cell>
          <cell r="F610" t="str">
            <v>General Medicines Co Ltd</v>
          </cell>
          <cell r="G610" t="str">
            <v>025213</v>
          </cell>
          <cell r="I610">
            <v>1</v>
          </cell>
          <cell r="J610">
            <v>0</v>
          </cell>
          <cell r="K610">
            <v>0</v>
          </cell>
          <cell r="M610">
            <v>0</v>
          </cell>
          <cell r="N610">
            <v>0</v>
          </cell>
          <cell r="O610" t="str">
            <v>909</v>
          </cell>
          <cell r="P610" t="str">
            <v>909</v>
          </cell>
          <cell r="R610">
            <v>0</v>
          </cell>
          <cell r="S610" t="str">
            <v>INFORMATION</v>
          </cell>
          <cell r="T610" t="str">
            <v>1020</v>
          </cell>
          <cell r="U610" t="str">
            <v>1711000</v>
          </cell>
          <cell r="V610">
            <v>1</v>
          </cell>
          <cell r="W610" t="str">
            <v>1</v>
          </cell>
          <cell r="X610" t="str">
            <v>650</v>
          </cell>
          <cell r="Y610" t="str">
            <v>Commercial</v>
          </cell>
          <cell r="Z610" t="str">
            <v>Sales - Parts</v>
          </cell>
          <cell r="AA610" t="str">
            <v>Large</v>
          </cell>
          <cell r="AB610">
            <v>0</v>
          </cell>
          <cell r="AC610" t="str">
            <v xml:space="preserve">  34537</v>
          </cell>
          <cell r="AD610" t="str">
            <v>MBB/ADV/259/2004</v>
          </cell>
          <cell r="AE610">
            <v>0</v>
          </cell>
          <cell r="AF610">
            <v>0</v>
          </cell>
          <cell r="AG610">
            <v>0</v>
          </cell>
          <cell r="AH610">
            <v>0</v>
          </cell>
          <cell r="AI610">
            <v>0</v>
          </cell>
          <cell r="AJ610" t="str">
            <v>EUR</v>
          </cell>
          <cell r="AK610">
            <v>0</v>
          </cell>
        </row>
        <row r="611">
          <cell r="A611" t="str">
            <v>DEC04</v>
          </cell>
          <cell r="B611" t="str">
            <v>CENT</v>
          </cell>
          <cell r="C611" t="str">
            <v>Middle East</v>
          </cell>
          <cell r="D611" t="str">
            <v>LB</v>
          </cell>
          <cell r="E611" t="str">
            <v>BASE</v>
          </cell>
          <cell r="F611" t="str">
            <v>Matelec Power Division</v>
          </cell>
          <cell r="G611" t="str">
            <v>025208</v>
          </cell>
          <cell r="H611" t="str">
            <v>DMC</v>
          </cell>
          <cell r="I611">
            <v>1</v>
          </cell>
          <cell r="J611">
            <v>31396.663078579117</v>
          </cell>
          <cell r="K611">
            <v>18943.835780000001</v>
          </cell>
          <cell r="M611">
            <v>0</v>
          </cell>
          <cell r="N611">
            <v>0</v>
          </cell>
          <cell r="O611" t="str">
            <v>5020</v>
          </cell>
          <cell r="P611" t="str">
            <v>5020</v>
          </cell>
          <cell r="R611">
            <v>0</v>
          </cell>
          <cell r="S611" t="str">
            <v>DMC300      Power Systems</v>
          </cell>
          <cell r="T611" t="str">
            <v>1013</v>
          </cell>
          <cell r="U611" t="str">
            <v>1711000</v>
          </cell>
          <cell r="V611">
            <v>1</v>
          </cell>
          <cell r="W611" t="str">
            <v>1</v>
          </cell>
          <cell r="X611" t="str">
            <v>650</v>
          </cell>
          <cell r="Y611" t="str">
            <v>Commercial</v>
          </cell>
          <cell r="Z611" t="str">
            <v>Sales - Middle East</v>
          </cell>
          <cell r="AA611" t="str">
            <v>System</v>
          </cell>
          <cell r="AB611">
            <v>31396.663078579117</v>
          </cell>
          <cell r="AC611" t="str">
            <v xml:space="preserve">  42358</v>
          </cell>
          <cell r="AD611" t="str">
            <v>12227 OP</v>
          </cell>
          <cell r="AE611">
            <v>18338.66</v>
          </cell>
          <cell r="AF611">
            <v>0</v>
          </cell>
          <cell r="AG611">
            <v>0</v>
          </cell>
          <cell r="AH611">
            <v>183.38659999999999</v>
          </cell>
          <cell r="AI611">
            <v>238.40258</v>
          </cell>
          <cell r="AJ611" t="str">
            <v>USD</v>
          </cell>
          <cell r="AK611">
            <v>183.38659999999999</v>
          </cell>
          <cell r="AL611" t="str">
            <v>PN42355300</v>
          </cell>
          <cell r="AM611" t="str">
            <v>DMC300 4 SET PCC3200 CONTROL</v>
          </cell>
        </row>
        <row r="612">
          <cell r="A612" t="str">
            <v>DEC04</v>
          </cell>
          <cell r="B612" t="str">
            <v>CENT</v>
          </cell>
          <cell r="C612" t="str">
            <v>Middle East</v>
          </cell>
          <cell r="D612" t="str">
            <v>LB</v>
          </cell>
          <cell r="E612" t="str">
            <v>BASE</v>
          </cell>
          <cell r="F612" t="str">
            <v>Matelec Power Division</v>
          </cell>
          <cell r="G612" t="str">
            <v>025207</v>
          </cell>
          <cell r="H612" t="str">
            <v>DMC</v>
          </cell>
          <cell r="I612">
            <v>1</v>
          </cell>
          <cell r="J612">
            <v>31396.663078579117</v>
          </cell>
          <cell r="K612">
            <v>18943.835780000001</v>
          </cell>
          <cell r="M612">
            <v>0</v>
          </cell>
          <cell r="N612">
            <v>0</v>
          </cell>
          <cell r="O612" t="str">
            <v>5020</v>
          </cell>
          <cell r="P612" t="str">
            <v>5020</v>
          </cell>
          <cell r="R612">
            <v>0</v>
          </cell>
          <cell r="S612" t="str">
            <v>DMC300      Power Systems</v>
          </cell>
          <cell r="T612" t="str">
            <v>1013</v>
          </cell>
          <cell r="U612" t="str">
            <v>1711000</v>
          </cell>
          <cell r="V612">
            <v>1</v>
          </cell>
          <cell r="W612" t="str">
            <v>1</v>
          </cell>
          <cell r="X612" t="str">
            <v>650</v>
          </cell>
          <cell r="Y612" t="str">
            <v>Commercial</v>
          </cell>
          <cell r="Z612" t="str">
            <v>Sales - Middle East</v>
          </cell>
          <cell r="AA612" t="str">
            <v>System</v>
          </cell>
          <cell r="AB612">
            <v>31396.663078579117</v>
          </cell>
          <cell r="AC612" t="str">
            <v xml:space="preserve">  42356</v>
          </cell>
          <cell r="AD612" t="str">
            <v>12227 OP</v>
          </cell>
          <cell r="AE612">
            <v>18338.66</v>
          </cell>
          <cell r="AF612">
            <v>0</v>
          </cell>
          <cell r="AG612">
            <v>0</v>
          </cell>
          <cell r="AH612">
            <v>183.38659999999999</v>
          </cell>
          <cell r="AI612">
            <v>238.40258</v>
          </cell>
          <cell r="AJ612" t="str">
            <v>USD</v>
          </cell>
          <cell r="AK612">
            <v>183.38659999999999</v>
          </cell>
          <cell r="AL612" t="str">
            <v>PN42346300</v>
          </cell>
          <cell r="AM612" t="str">
            <v>DMC300 PCC3100 CONTROL</v>
          </cell>
        </row>
        <row r="613">
          <cell r="A613" t="str">
            <v>DEC04</v>
          </cell>
          <cell r="B613" t="str">
            <v>CENT</v>
          </cell>
          <cell r="C613" t="str">
            <v>Middle East</v>
          </cell>
          <cell r="D613" t="str">
            <v>LB</v>
          </cell>
          <cell r="E613" t="str">
            <v>BASE</v>
          </cell>
          <cell r="F613" t="str">
            <v>Matelec Power Division</v>
          </cell>
          <cell r="G613" t="str">
            <v>025206</v>
          </cell>
          <cell r="H613" t="str">
            <v>DMC</v>
          </cell>
          <cell r="I613">
            <v>1</v>
          </cell>
          <cell r="J613">
            <v>31396.663078579117</v>
          </cell>
          <cell r="K613">
            <v>18943.835780000001</v>
          </cell>
          <cell r="M613">
            <v>0</v>
          </cell>
          <cell r="N613">
            <v>0</v>
          </cell>
          <cell r="O613" t="str">
            <v>5020</v>
          </cell>
          <cell r="P613" t="str">
            <v>5020</v>
          </cell>
          <cell r="R613">
            <v>0</v>
          </cell>
          <cell r="S613" t="str">
            <v>DMC300      Power Systems</v>
          </cell>
          <cell r="T613" t="str">
            <v>1013</v>
          </cell>
          <cell r="U613" t="str">
            <v>1711000</v>
          </cell>
          <cell r="V613">
            <v>1</v>
          </cell>
          <cell r="W613" t="str">
            <v>1</v>
          </cell>
          <cell r="X613" t="str">
            <v>650</v>
          </cell>
          <cell r="Y613" t="str">
            <v>Commercial</v>
          </cell>
          <cell r="Z613" t="str">
            <v>Sales - Middle East</v>
          </cell>
          <cell r="AA613" t="str">
            <v>System</v>
          </cell>
          <cell r="AB613">
            <v>31396.663078579117</v>
          </cell>
          <cell r="AC613" t="str">
            <v xml:space="preserve">  42355</v>
          </cell>
          <cell r="AD613" t="str">
            <v>12227 OP</v>
          </cell>
          <cell r="AE613">
            <v>18338.66</v>
          </cell>
          <cell r="AF613">
            <v>0</v>
          </cell>
          <cell r="AG613">
            <v>0</v>
          </cell>
          <cell r="AH613">
            <v>183.38659999999999</v>
          </cell>
          <cell r="AI613">
            <v>238.40258</v>
          </cell>
          <cell r="AJ613" t="str">
            <v>USD</v>
          </cell>
          <cell r="AK613">
            <v>183.38659999999999</v>
          </cell>
          <cell r="AL613" t="str">
            <v>PN42355300</v>
          </cell>
          <cell r="AM613" t="str">
            <v>DMC300 4 SET PCC3200 CONTROL</v>
          </cell>
        </row>
        <row r="614">
          <cell r="A614" t="str">
            <v>DEC04</v>
          </cell>
          <cell r="B614" t="str">
            <v>CENT</v>
          </cell>
          <cell r="C614" t="str">
            <v>Middle East</v>
          </cell>
          <cell r="D614" t="str">
            <v>LB</v>
          </cell>
          <cell r="E614" t="str">
            <v>BASE</v>
          </cell>
          <cell r="F614" t="str">
            <v>Matelec Power Division</v>
          </cell>
          <cell r="G614" t="str">
            <v>025205</v>
          </cell>
          <cell r="H614" t="str">
            <v>DMC</v>
          </cell>
          <cell r="I614">
            <v>1</v>
          </cell>
          <cell r="J614">
            <v>31953.713670613561</v>
          </cell>
          <cell r="K614">
            <v>18943.835780000001</v>
          </cell>
          <cell r="M614">
            <v>0</v>
          </cell>
          <cell r="N614">
            <v>0</v>
          </cell>
          <cell r="O614" t="str">
            <v>5020</v>
          </cell>
          <cell r="P614" t="str">
            <v>5020</v>
          </cell>
          <cell r="R614">
            <v>0</v>
          </cell>
          <cell r="S614" t="str">
            <v>DMC300      Power Systems</v>
          </cell>
          <cell r="T614" t="str">
            <v>1013</v>
          </cell>
          <cell r="U614" t="str">
            <v>1711000</v>
          </cell>
          <cell r="V614">
            <v>1</v>
          </cell>
          <cell r="W614" t="str">
            <v>1</v>
          </cell>
          <cell r="X614" t="str">
            <v>650</v>
          </cell>
          <cell r="Y614" t="str">
            <v>Commercial</v>
          </cell>
          <cell r="Z614" t="str">
            <v>Sales - Middle East</v>
          </cell>
          <cell r="AA614" t="str">
            <v>System</v>
          </cell>
          <cell r="AB614">
            <v>31953.713670613561</v>
          </cell>
          <cell r="AC614" t="str">
            <v xml:space="preserve">  42354</v>
          </cell>
          <cell r="AD614" t="str">
            <v>12227 OP</v>
          </cell>
          <cell r="AE614">
            <v>18338.66</v>
          </cell>
          <cell r="AF614">
            <v>0</v>
          </cell>
          <cell r="AG614">
            <v>0</v>
          </cell>
          <cell r="AH614">
            <v>183.38659999999999</v>
          </cell>
          <cell r="AI614">
            <v>238.40258</v>
          </cell>
          <cell r="AJ614" t="str">
            <v>USD</v>
          </cell>
          <cell r="AK614">
            <v>183.38659999999999</v>
          </cell>
          <cell r="AL614" t="str">
            <v>PN42346300</v>
          </cell>
          <cell r="AM614" t="str">
            <v>DMC300 PCC3100 CONTROL</v>
          </cell>
        </row>
        <row r="615">
          <cell r="A615" t="str">
            <v>DEC04</v>
          </cell>
          <cell r="B615" t="str">
            <v>CENT</v>
          </cell>
          <cell r="C615" t="str">
            <v>Middle East</v>
          </cell>
          <cell r="D615" t="str">
            <v>LB</v>
          </cell>
          <cell r="E615" t="str">
            <v>BASE</v>
          </cell>
          <cell r="F615" t="str">
            <v>Matelec Power Division</v>
          </cell>
          <cell r="G615" t="str">
            <v>025204</v>
          </cell>
          <cell r="H615" t="str">
            <v>DMC</v>
          </cell>
          <cell r="I615">
            <v>1</v>
          </cell>
          <cell r="J615">
            <v>31953.713670613561</v>
          </cell>
          <cell r="K615">
            <v>18943.835780000001</v>
          </cell>
          <cell r="M615">
            <v>0</v>
          </cell>
          <cell r="N615">
            <v>0</v>
          </cell>
          <cell r="O615" t="str">
            <v>5020</v>
          </cell>
          <cell r="P615" t="str">
            <v>5020</v>
          </cell>
          <cell r="R615">
            <v>0</v>
          </cell>
          <cell r="S615" t="str">
            <v>DMC300      Power Systems</v>
          </cell>
          <cell r="T615" t="str">
            <v>1013</v>
          </cell>
          <cell r="U615" t="str">
            <v>1711000</v>
          </cell>
          <cell r="V615">
            <v>1</v>
          </cell>
          <cell r="W615" t="str">
            <v>1</v>
          </cell>
          <cell r="X615" t="str">
            <v>650</v>
          </cell>
          <cell r="Y615" t="str">
            <v>Commercial</v>
          </cell>
          <cell r="Z615" t="str">
            <v>Sales - Middle East</v>
          </cell>
          <cell r="AA615" t="str">
            <v>System</v>
          </cell>
          <cell r="AB615">
            <v>31953.713670613561</v>
          </cell>
          <cell r="AC615" t="str">
            <v xml:space="preserve">  42353</v>
          </cell>
          <cell r="AD615" t="str">
            <v>12227 OP</v>
          </cell>
          <cell r="AE615">
            <v>18338.66</v>
          </cell>
          <cell r="AF615">
            <v>0</v>
          </cell>
          <cell r="AG615">
            <v>0</v>
          </cell>
          <cell r="AH615">
            <v>183.38659999999999</v>
          </cell>
          <cell r="AI615">
            <v>238.40258</v>
          </cell>
          <cell r="AJ615" t="str">
            <v>USD</v>
          </cell>
          <cell r="AK615">
            <v>183.38659999999999</v>
          </cell>
          <cell r="AL615" t="str">
            <v>PN42346300</v>
          </cell>
          <cell r="AM615" t="str">
            <v>DMC300 PCC3100 CONTROL</v>
          </cell>
        </row>
        <row r="616">
          <cell r="A616" t="str">
            <v>DEC04</v>
          </cell>
          <cell r="B616" t="str">
            <v>CENT</v>
          </cell>
          <cell r="C616" t="str">
            <v>Western Europe</v>
          </cell>
          <cell r="D616" t="str">
            <v>SD</v>
          </cell>
          <cell r="E616" t="str">
            <v>BASE</v>
          </cell>
          <cell r="F616" t="str">
            <v>General Medicines Co Ltd</v>
          </cell>
          <cell r="G616" t="str">
            <v>025213</v>
          </cell>
          <cell r="I616">
            <v>36</v>
          </cell>
          <cell r="J616">
            <v>0</v>
          </cell>
          <cell r="K616">
            <v>333.20447999999999</v>
          </cell>
          <cell r="M616">
            <v>0</v>
          </cell>
          <cell r="N616">
            <v>0</v>
          </cell>
          <cell r="O616" t="str">
            <v>SPAR</v>
          </cell>
          <cell r="P616" t="str">
            <v>SPAR</v>
          </cell>
          <cell r="R616">
            <v>0</v>
          </cell>
          <cell r="S616" t="str">
            <v>Spares</v>
          </cell>
          <cell r="T616" t="str">
            <v>1020</v>
          </cell>
          <cell r="U616" t="str">
            <v>1711000</v>
          </cell>
          <cell r="V616">
            <v>1</v>
          </cell>
          <cell r="W616" t="str">
            <v>1</v>
          </cell>
          <cell r="X616" t="str">
            <v>650</v>
          </cell>
          <cell r="Y616" t="str">
            <v>Commercial</v>
          </cell>
          <cell r="Z616" t="str">
            <v>Sales - Parts</v>
          </cell>
          <cell r="AA616" t="str">
            <v>Large</v>
          </cell>
          <cell r="AB616">
            <v>0</v>
          </cell>
          <cell r="AC616" t="str">
            <v xml:space="preserve">  34537</v>
          </cell>
          <cell r="AD616" t="str">
            <v>MBB/ADV/259/2004</v>
          </cell>
          <cell r="AE616">
            <v>322.56</v>
          </cell>
          <cell r="AF616">
            <v>0</v>
          </cell>
          <cell r="AG616">
            <v>0</v>
          </cell>
          <cell r="AH616">
            <v>3.2256</v>
          </cell>
          <cell r="AI616">
            <v>4.1932799999999997</v>
          </cell>
          <cell r="AJ616" t="str">
            <v>EUR</v>
          </cell>
          <cell r="AK616">
            <v>3.2256</v>
          </cell>
          <cell r="AL616" t="str">
            <v>SPWF2076</v>
          </cell>
          <cell r="AM616" t="str">
            <v>WATER FILTER</v>
          </cell>
        </row>
        <row r="617">
          <cell r="A617" t="str">
            <v>DEC04</v>
          </cell>
          <cell r="B617" t="str">
            <v>CENT</v>
          </cell>
          <cell r="C617" t="str">
            <v>Middle East</v>
          </cell>
          <cell r="D617" t="str">
            <v>LB</v>
          </cell>
          <cell r="E617" t="str">
            <v>BASE</v>
          </cell>
          <cell r="F617" t="str">
            <v>Matelec Power Division</v>
          </cell>
          <cell r="G617" t="str">
            <v>025203</v>
          </cell>
          <cell r="H617" t="str">
            <v>DMC</v>
          </cell>
          <cell r="I617">
            <v>1</v>
          </cell>
          <cell r="J617">
            <v>31953.713670613561</v>
          </cell>
          <cell r="K617">
            <v>18943.835780000001</v>
          </cell>
          <cell r="M617">
            <v>0</v>
          </cell>
          <cell r="N617">
            <v>0</v>
          </cell>
          <cell r="O617" t="str">
            <v>5020</v>
          </cell>
          <cell r="P617" t="str">
            <v>5020</v>
          </cell>
          <cell r="R617">
            <v>0</v>
          </cell>
          <cell r="S617" t="str">
            <v>DMC300      Power Systems</v>
          </cell>
          <cell r="T617" t="str">
            <v>1013</v>
          </cell>
          <cell r="U617" t="str">
            <v>1711000</v>
          </cell>
          <cell r="V617">
            <v>1</v>
          </cell>
          <cell r="W617" t="str">
            <v>1</v>
          </cell>
          <cell r="X617" t="str">
            <v>650</v>
          </cell>
          <cell r="Y617" t="str">
            <v>Commercial</v>
          </cell>
          <cell r="Z617" t="str">
            <v>Sales - Middle East</v>
          </cell>
          <cell r="AA617" t="str">
            <v>System</v>
          </cell>
          <cell r="AB617">
            <v>31953.713670613561</v>
          </cell>
          <cell r="AC617" t="str">
            <v xml:space="preserve">  42352</v>
          </cell>
          <cell r="AD617" t="str">
            <v>12227 OP</v>
          </cell>
          <cell r="AE617">
            <v>18338.66</v>
          </cell>
          <cell r="AF617">
            <v>0</v>
          </cell>
          <cell r="AG617">
            <v>0</v>
          </cell>
          <cell r="AH617">
            <v>183.38659999999999</v>
          </cell>
          <cell r="AI617">
            <v>238.40258</v>
          </cell>
          <cell r="AJ617" t="str">
            <v>USD</v>
          </cell>
          <cell r="AK617">
            <v>183.38659999999999</v>
          </cell>
          <cell r="AL617" t="str">
            <v>PN42346300</v>
          </cell>
          <cell r="AM617" t="str">
            <v>DMC300 PCC3100 CONTROL</v>
          </cell>
        </row>
        <row r="618">
          <cell r="A618" t="str">
            <v>DEC04</v>
          </cell>
          <cell r="B618" t="str">
            <v>CENT</v>
          </cell>
          <cell r="C618" t="str">
            <v>Eastern Europe</v>
          </cell>
          <cell r="D618" t="str">
            <v>RU</v>
          </cell>
          <cell r="E618" t="str">
            <v>BASE</v>
          </cell>
          <cell r="F618" t="str">
            <v>OAO Zvezda</v>
          </cell>
          <cell r="G618" t="str">
            <v>025188</v>
          </cell>
          <cell r="I618">
            <v>1</v>
          </cell>
          <cell r="J618">
            <v>12919.806243272335</v>
          </cell>
          <cell r="K618">
            <v>9875.48</v>
          </cell>
          <cell r="M618">
            <v>0</v>
          </cell>
          <cell r="N618">
            <v>0</v>
          </cell>
          <cell r="O618" t="str">
            <v>800</v>
          </cell>
          <cell r="P618" t="str">
            <v>800</v>
          </cell>
          <cell r="R618">
            <v>0</v>
          </cell>
          <cell r="S618" t="str">
            <v>MECHANICAL PARTS</v>
          </cell>
          <cell r="T618" t="str">
            <v>1012</v>
          </cell>
          <cell r="U618" t="str">
            <v>1711000</v>
          </cell>
          <cell r="V618">
            <v>1</v>
          </cell>
          <cell r="W618" t="str">
            <v>1</v>
          </cell>
          <cell r="X618" t="str">
            <v>650</v>
          </cell>
          <cell r="Y618" t="str">
            <v>Commercial</v>
          </cell>
          <cell r="Z618" t="str">
            <v>Sales - East Europe</v>
          </cell>
          <cell r="AA618" t="str">
            <v>Large</v>
          </cell>
          <cell r="AB618">
            <v>12919.806243272335</v>
          </cell>
          <cell r="AC618" t="str">
            <v xml:space="preserve">  37565</v>
          </cell>
          <cell r="AD618" t="str">
            <v>260-zve</v>
          </cell>
          <cell r="AE618">
            <v>9560</v>
          </cell>
          <cell r="AF618">
            <v>0</v>
          </cell>
          <cell r="AG618">
            <v>0</v>
          </cell>
          <cell r="AH618">
            <v>95.6</v>
          </cell>
          <cell r="AI618">
            <v>124.28</v>
          </cell>
          <cell r="AJ618" t="str">
            <v>USD</v>
          </cell>
          <cell r="AK618">
            <v>95.6</v>
          </cell>
          <cell r="AL618" t="str">
            <v>PN26669601</v>
          </cell>
          <cell r="AM618" t="str">
            <v>RADIATOR CAGE-6-4-950-HV</v>
          </cell>
        </row>
        <row r="619">
          <cell r="A619" t="str">
            <v>DEC04</v>
          </cell>
          <cell r="B619" t="str">
            <v>CENT</v>
          </cell>
          <cell r="C619" t="str">
            <v>Eastern Europe</v>
          </cell>
          <cell r="D619" t="str">
            <v>RU</v>
          </cell>
          <cell r="E619" t="str">
            <v>BASE</v>
          </cell>
          <cell r="F619" t="str">
            <v>OAO Zvezda</v>
          </cell>
          <cell r="G619" t="str">
            <v>025194</v>
          </cell>
          <cell r="I619">
            <v>1</v>
          </cell>
          <cell r="J619">
            <v>12919.806243272335</v>
          </cell>
          <cell r="K619">
            <v>9875.48</v>
          </cell>
          <cell r="M619">
            <v>0</v>
          </cell>
          <cell r="N619">
            <v>0</v>
          </cell>
          <cell r="O619" t="str">
            <v>800</v>
          </cell>
          <cell r="P619" t="str">
            <v>800</v>
          </cell>
          <cell r="R619">
            <v>0</v>
          </cell>
          <cell r="S619" t="str">
            <v>MECHANICAL PARTS</v>
          </cell>
          <cell r="T619" t="str">
            <v>1012</v>
          </cell>
          <cell r="U619" t="str">
            <v>1711000</v>
          </cell>
          <cell r="V619">
            <v>1</v>
          </cell>
          <cell r="W619" t="str">
            <v>1</v>
          </cell>
          <cell r="X619" t="str">
            <v>650</v>
          </cell>
          <cell r="Y619" t="str">
            <v>Commercial</v>
          </cell>
          <cell r="Z619" t="str">
            <v>Sales - East Europe</v>
          </cell>
          <cell r="AA619" t="str">
            <v>Large</v>
          </cell>
          <cell r="AB619">
            <v>12919.806243272335</v>
          </cell>
          <cell r="AC619" t="str">
            <v xml:space="preserve">  37565</v>
          </cell>
          <cell r="AD619" t="str">
            <v>260-zve</v>
          </cell>
          <cell r="AE619">
            <v>9560</v>
          </cell>
          <cell r="AF619">
            <v>0</v>
          </cell>
          <cell r="AG619">
            <v>0</v>
          </cell>
          <cell r="AH619">
            <v>95.6</v>
          </cell>
          <cell r="AI619">
            <v>124.28</v>
          </cell>
          <cell r="AJ619" t="str">
            <v>USD</v>
          </cell>
          <cell r="AK619">
            <v>95.6</v>
          </cell>
          <cell r="AL619" t="str">
            <v>PN26669601</v>
          </cell>
          <cell r="AM619" t="str">
            <v>RADIATOR CAGE-6-4-950-HV</v>
          </cell>
        </row>
        <row r="620">
          <cell r="A620" t="str">
            <v>DEC04</v>
          </cell>
          <cell r="B620" t="str">
            <v>CENT</v>
          </cell>
          <cell r="C620" t="str">
            <v>Middle East</v>
          </cell>
          <cell r="D620" t="str">
            <v>PK</v>
          </cell>
          <cell r="E620" t="str">
            <v>BASE</v>
          </cell>
          <cell r="F620" t="str">
            <v>Cummins Sales &amp; Service (Pakistan)</v>
          </cell>
          <cell r="G620" t="str">
            <v>025057</v>
          </cell>
          <cell r="I620">
            <v>211</v>
          </cell>
          <cell r="J620">
            <v>68705.597416576958</v>
          </cell>
          <cell r="K620">
            <v>60659.111618520001</v>
          </cell>
          <cell r="M620">
            <v>0</v>
          </cell>
          <cell r="N620">
            <v>0</v>
          </cell>
          <cell r="O620" t="str">
            <v>5070</v>
          </cell>
          <cell r="P620" t="str">
            <v>5070</v>
          </cell>
          <cell r="R620">
            <v>0</v>
          </cell>
          <cell r="S620" t="str">
            <v>ATS         Power Systems</v>
          </cell>
          <cell r="T620" t="str">
            <v>1013</v>
          </cell>
          <cell r="U620" t="str">
            <v>1711000</v>
          </cell>
          <cell r="V620">
            <v>1</v>
          </cell>
          <cell r="W620" t="str">
            <v>1</v>
          </cell>
          <cell r="X620" t="str">
            <v>650</v>
          </cell>
          <cell r="Y620" t="str">
            <v>Commercial</v>
          </cell>
          <cell r="Z620" t="str">
            <v>Sales - Middle East</v>
          </cell>
          <cell r="AA620" t="str">
            <v>System</v>
          </cell>
          <cell r="AB620">
            <v>68705.597416576958</v>
          </cell>
          <cell r="AC620" t="str">
            <v xml:space="preserve">  42545</v>
          </cell>
          <cell r="AD620" t="str">
            <v>012</v>
          </cell>
          <cell r="AE620">
            <v>58721.308439999993</v>
          </cell>
          <cell r="AF620">
            <v>0</v>
          </cell>
          <cell r="AG620">
            <v>0</v>
          </cell>
          <cell r="AH620">
            <v>587.21308439999996</v>
          </cell>
          <cell r="AI620">
            <v>763.37700972000005</v>
          </cell>
          <cell r="AJ620" t="str">
            <v>USD</v>
          </cell>
          <cell r="AK620">
            <v>587.21308439999996</v>
          </cell>
          <cell r="AL620" t="str">
            <v>0319-5197-15</v>
          </cell>
          <cell r="AM620" t="str">
            <v>TRANSFER SWITCH 400V 32A</v>
          </cell>
        </row>
        <row r="621">
          <cell r="A621" t="str">
            <v>DEC04</v>
          </cell>
          <cell r="B621" t="str">
            <v>CENT</v>
          </cell>
          <cell r="C621" t="str">
            <v>United Kingdom</v>
          </cell>
          <cell r="D621" t="str">
            <v>UK</v>
          </cell>
          <cell r="E621" t="str">
            <v>BASE</v>
          </cell>
          <cell r="F621" t="str">
            <v>Cummins Diesel UK</v>
          </cell>
          <cell r="G621" t="str">
            <v>025290</v>
          </cell>
          <cell r="I621">
            <v>1</v>
          </cell>
          <cell r="J621">
            <v>600</v>
          </cell>
          <cell r="K621">
            <v>0</v>
          </cell>
          <cell r="M621">
            <v>0</v>
          </cell>
          <cell r="N621">
            <v>0</v>
          </cell>
          <cell r="O621" t="str">
            <v>AMIS</v>
          </cell>
          <cell r="P621" t="str">
            <v>AMIS</v>
          </cell>
          <cell r="R621">
            <v>0</v>
          </cell>
          <cell r="S621" t="str">
            <v>misc revenue</v>
          </cell>
          <cell r="T621" t="str">
            <v>1001</v>
          </cell>
          <cell r="U621" t="str">
            <v>1711000</v>
          </cell>
          <cell r="V621">
            <v>1</v>
          </cell>
          <cell r="W621" t="str">
            <v>1</v>
          </cell>
          <cell r="X621" t="str">
            <v>648</v>
          </cell>
          <cell r="Y621" t="str">
            <v>Power Electronics</v>
          </cell>
          <cell r="Z621" t="str">
            <v>Power Systems Sales</v>
          </cell>
          <cell r="AA621" t="str">
            <v>System</v>
          </cell>
          <cell r="AB621">
            <v>600</v>
          </cell>
          <cell r="AC621" t="str">
            <v xml:space="preserve">  24400</v>
          </cell>
          <cell r="AD621" t="str">
            <v>B00087/12402</v>
          </cell>
          <cell r="AE621">
            <v>0</v>
          </cell>
          <cell r="AF621">
            <v>0</v>
          </cell>
          <cell r="AG621">
            <v>0</v>
          </cell>
          <cell r="AH621">
            <v>0</v>
          </cell>
          <cell r="AI621">
            <v>0</v>
          </cell>
          <cell r="AJ621" t="str">
            <v>GBP</v>
          </cell>
          <cell r="AK621">
            <v>0</v>
          </cell>
          <cell r="AL621" t="str">
            <v>Site Work</v>
          </cell>
        </row>
        <row r="622">
          <cell r="A622" t="str">
            <v>DEC04</v>
          </cell>
          <cell r="B622" t="str">
            <v>EA</v>
          </cell>
          <cell r="C622" t="str">
            <v>East Asia</v>
          </cell>
          <cell r="D622" t="str">
            <v>TW</v>
          </cell>
          <cell r="E622" t="str">
            <v>BASE</v>
          </cell>
          <cell r="F622" t="str">
            <v>Solomon Technology Corp.</v>
          </cell>
          <cell r="G622" t="str">
            <v>024662</v>
          </cell>
          <cell r="I622">
            <v>1</v>
          </cell>
          <cell r="J622">
            <v>30639.397201291711</v>
          </cell>
          <cell r="K622">
            <v>22113.431</v>
          </cell>
          <cell r="M622">
            <v>0</v>
          </cell>
          <cell r="N622">
            <v>0</v>
          </cell>
          <cell r="O622" t="str">
            <v>5022</v>
          </cell>
          <cell r="P622" t="str">
            <v>5022</v>
          </cell>
          <cell r="R622">
            <v>0</v>
          </cell>
          <cell r="S622" t="str">
            <v>LV switchboards Power Sys</v>
          </cell>
          <cell r="T622" t="str">
            <v>1018</v>
          </cell>
          <cell r="U622" t="str">
            <v>1711000</v>
          </cell>
          <cell r="V622">
            <v>1</v>
          </cell>
          <cell r="W622" t="str">
            <v>1</v>
          </cell>
          <cell r="X622" t="str">
            <v>650</v>
          </cell>
          <cell r="Y622" t="str">
            <v>Commercial</v>
          </cell>
          <cell r="Z622" t="str">
            <v>Sales - East Asia</v>
          </cell>
          <cell r="AA622" t="str">
            <v>System</v>
          </cell>
          <cell r="AB622">
            <v>30639.397201291711</v>
          </cell>
          <cell r="AC622" t="str">
            <v xml:space="preserve">  33830</v>
          </cell>
          <cell r="AD622" t="str">
            <v>TWGS-Y4051PS</v>
          </cell>
          <cell r="AE622">
            <v>21407</v>
          </cell>
          <cell r="AF622">
            <v>0</v>
          </cell>
          <cell r="AG622">
            <v>0</v>
          </cell>
          <cell r="AH622">
            <v>214.07</v>
          </cell>
          <cell r="AI622">
            <v>278.291</v>
          </cell>
          <cell r="AJ622" t="str">
            <v>USD</v>
          </cell>
          <cell r="AK622">
            <v>214.07</v>
          </cell>
          <cell r="AL622" t="str">
            <v>PN33830300</v>
          </cell>
          <cell r="AM622" t="str">
            <v>SWITCHGEAR PANEL</v>
          </cell>
        </row>
        <row r="623">
          <cell r="A623" t="str">
            <v>DEC04</v>
          </cell>
          <cell r="B623" t="str">
            <v>IN</v>
          </cell>
          <cell r="C623" t="str">
            <v>India</v>
          </cell>
          <cell r="D623" t="str">
            <v>IN</v>
          </cell>
          <cell r="E623" t="str">
            <v>Base</v>
          </cell>
          <cell r="F623" t="str">
            <v>Convergys India Services Pvt Ltd</v>
          </cell>
          <cell r="G623" t="str">
            <v>024758</v>
          </cell>
          <cell r="I623">
            <v>1</v>
          </cell>
          <cell r="J623">
            <v>21533.907427341226</v>
          </cell>
          <cell r="K623">
            <v>15862.467000000001</v>
          </cell>
          <cell r="M623">
            <v>0</v>
          </cell>
          <cell r="N623">
            <v>0</v>
          </cell>
          <cell r="O623" t="str">
            <v>900</v>
          </cell>
          <cell r="P623" t="str">
            <v>900</v>
          </cell>
          <cell r="R623">
            <v>0</v>
          </cell>
          <cell r="S623" t="str">
            <v>ELECTRICAL PARTS</v>
          </cell>
          <cell r="T623" t="str">
            <v>1001</v>
          </cell>
          <cell r="U623" t="str">
            <v>1711000</v>
          </cell>
          <cell r="V623">
            <v>1</v>
          </cell>
          <cell r="W623" t="str">
            <v>1</v>
          </cell>
          <cell r="X623" t="str">
            <v>648</v>
          </cell>
          <cell r="Y623" t="str">
            <v>Power Electronics</v>
          </cell>
          <cell r="Z623" t="str">
            <v>Power Systems Sales</v>
          </cell>
          <cell r="AA623" t="str">
            <v>System</v>
          </cell>
          <cell r="AB623">
            <v>21533.907427341226</v>
          </cell>
          <cell r="AC623" t="str">
            <v xml:space="preserve">  37837</v>
          </cell>
          <cell r="AD623" t="str">
            <v>CVGS/MUM/PI/PO/8B</v>
          </cell>
          <cell r="AE623">
            <v>15862.467000000001</v>
          </cell>
          <cell r="AF623">
            <v>0</v>
          </cell>
          <cell r="AG623">
            <v>0</v>
          </cell>
          <cell r="AH623">
            <v>0</v>
          </cell>
          <cell r="AI623">
            <v>0</v>
          </cell>
          <cell r="AJ623" t="str">
            <v>USD</v>
          </cell>
          <cell r="AK623">
            <v>0</v>
          </cell>
          <cell r="AL623" t="str">
            <v>0319-5652</v>
          </cell>
          <cell r="AM623" t="str">
            <v>PANEL ASSY:OTPC1200</v>
          </cell>
        </row>
        <row r="624">
          <cell r="A624" t="str">
            <v>DEC04</v>
          </cell>
          <cell r="B624" t="str">
            <v>IN</v>
          </cell>
          <cell r="C624" t="str">
            <v>India</v>
          </cell>
          <cell r="D624" t="str">
            <v>IN</v>
          </cell>
          <cell r="E624" t="str">
            <v>BASE</v>
          </cell>
          <cell r="F624" t="str">
            <v>CONVERGYS  INDIA  SERVICES  PVT.  L</v>
          </cell>
          <cell r="G624" t="str">
            <v>025157</v>
          </cell>
          <cell r="I624">
            <v>2</v>
          </cell>
          <cell r="J624">
            <v>21533.907427341226</v>
          </cell>
          <cell r="K624">
            <v>32771.856822000002</v>
          </cell>
          <cell r="M624">
            <v>0</v>
          </cell>
          <cell r="N624">
            <v>0</v>
          </cell>
          <cell r="O624" t="str">
            <v>900</v>
          </cell>
          <cell r="P624" t="str">
            <v>900</v>
          </cell>
          <cell r="R624">
            <v>0</v>
          </cell>
          <cell r="S624" t="str">
            <v>ELECTRICAL PARTS</v>
          </cell>
          <cell r="T624" t="str">
            <v>1001</v>
          </cell>
          <cell r="U624" t="str">
            <v>1711000</v>
          </cell>
          <cell r="V624">
            <v>1</v>
          </cell>
          <cell r="W624" t="str">
            <v>1</v>
          </cell>
          <cell r="X624" t="str">
            <v>648</v>
          </cell>
          <cell r="Y624" t="str">
            <v>Power Electronics</v>
          </cell>
          <cell r="Z624" t="str">
            <v>Power Systems Sales</v>
          </cell>
          <cell r="AA624" t="str">
            <v>System</v>
          </cell>
          <cell r="AB624">
            <v>21533.907427341226</v>
          </cell>
          <cell r="AC624" t="str">
            <v xml:space="preserve">  43925</v>
          </cell>
          <cell r="AD624" t="str">
            <v>CVGS/MUM/PI/PO/8B</v>
          </cell>
          <cell r="AE624">
            <v>31724.934000000001</v>
          </cell>
          <cell r="AF624">
            <v>0</v>
          </cell>
          <cell r="AG624">
            <v>0</v>
          </cell>
          <cell r="AH624">
            <v>317.24934000000002</v>
          </cell>
          <cell r="AI624">
            <v>412.42414200000002</v>
          </cell>
          <cell r="AJ624" t="str">
            <v>USD</v>
          </cell>
          <cell r="AK624">
            <v>317.24934000000002</v>
          </cell>
          <cell r="AL624" t="str">
            <v>0319-5652</v>
          </cell>
          <cell r="AM624" t="str">
            <v>PANEL ASSY:OTPC1200</v>
          </cell>
        </row>
        <row r="625">
          <cell r="A625" t="str">
            <v>DEC04</v>
          </cell>
          <cell r="B625" t="str">
            <v>IN</v>
          </cell>
          <cell r="C625" t="str">
            <v>India</v>
          </cell>
          <cell r="D625" t="str">
            <v>IN</v>
          </cell>
          <cell r="E625" t="str">
            <v>Base</v>
          </cell>
          <cell r="F625" t="str">
            <v>Convergys India Services Pvt Ltd</v>
          </cell>
          <cell r="G625" t="str">
            <v>003209</v>
          </cell>
          <cell r="I625">
            <v>-2</v>
          </cell>
          <cell r="J625">
            <v>-21533.907427341226</v>
          </cell>
          <cell r="K625">
            <v>-31724.934000000001</v>
          </cell>
          <cell r="M625">
            <v>0</v>
          </cell>
          <cell r="N625">
            <v>0</v>
          </cell>
          <cell r="O625" t="str">
            <v>900</v>
          </cell>
          <cell r="P625" t="str">
            <v>900</v>
          </cell>
          <cell r="R625">
            <v>0</v>
          </cell>
          <cell r="S625" t="str">
            <v>ELECTRICAL PARTS</v>
          </cell>
          <cell r="T625" t="str">
            <v>1001</v>
          </cell>
          <cell r="U625" t="str">
            <v>1711000</v>
          </cell>
          <cell r="V625">
            <v>1</v>
          </cell>
          <cell r="W625" t="str">
            <v>1</v>
          </cell>
          <cell r="X625" t="str">
            <v>648</v>
          </cell>
          <cell r="Y625" t="str">
            <v>Power Electronics</v>
          </cell>
          <cell r="Z625" t="str">
            <v>Power Systems Sales</v>
          </cell>
          <cell r="AA625" t="str">
            <v>System</v>
          </cell>
          <cell r="AB625">
            <v>-21533.907427341226</v>
          </cell>
          <cell r="AC625" t="str">
            <v xml:space="preserve">  23511</v>
          </cell>
          <cell r="AD625" t="str">
            <v>CANCEL INVOICE 25099</v>
          </cell>
          <cell r="AE625">
            <v>-31724.934000000001</v>
          </cell>
          <cell r="AF625">
            <v>0</v>
          </cell>
          <cell r="AG625">
            <v>0</v>
          </cell>
          <cell r="AH625">
            <v>0</v>
          </cell>
          <cell r="AI625">
            <v>0</v>
          </cell>
          <cell r="AJ625" t="str">
            <v>USD</v>
          </cell>
          <cell r="AK625">
            <v>0</v>
          </cell>
          <cell r="AL625" t="str">
            <v>0319-5652</v>
          </cell>
          <cell r="AM625" t="str">
            <v>PANEL ASSY:OTPC1200</v>
          </cell>
        </row>
        <row r="626">
          <cell r="A626" t="str">
            <v>DEC04</v>
          </cell>
          <cell r="B626" t="str">
            <v>IN</v>
          </cell>
          <cell r="C626" t="str">
            <v>India</v>
          </cell>
          <cell r="D626" t="str">
            <v>IN</v>
          </cell>
          <cell r="E626" t="str">
            <v>Base</v>
          </cell>
          <cell r="F626" t="str">
            <v>Convergys India Services Pvt Ltd</v>
          </cell>
          <cell r="G626" t="str">
            <v>003203</v>
          </cell>
          <cell r="I626">
            <v>-1</v>
          </cell>
          <cell r="J626">
            <v>-21533.907427341226</v>
          </cell>
          <cell r="K626">
            <v>-15862.467000000001</v>
          </cell>
          <cell r="M626">
            <v>0</v>
          </cell>
          <cell r="N626">
            <v>0</v>
          </cell>
          <cell r="O626" t="str">
            <v>900</v>
          </cell>
          <cell r="P626" t="str">
            <v>900</v>
          </cell>
          <cell r="R626">
            <v>0</v>
          </cell>
          <cell r="S626" t="str">
            <v>ELECTRICAL PARTS</v>
          </cell>
          <cell r="T626" t="str">
            <v>1001</v>
          </cell>
          <cell r="U626" t="str">
            <v>1711000</v>
          </cell>
          <cell r="V626">
            <v>1</v>
          </cell>
          <cell r="W626" t="str">
            <v>1</v>
          </cell>
          <cell r="X626" t="str">
            <v>648</v>
          </cell>
          <cell r="Y626" t="str">
            <v>Power Electronics</v>
          </cell>
          <cell r="Z626" t="str">
            <v>Power Systems Sales</v>
          </cell>
          <cell r="AA626" t="str">
            <v>System</v>
          </cell>
          <cell r="AB626">
            <v>-21533.907427341226</v>
          </cell>
          <cell r="AC626" t="str">
            <v xml:space="preserve">  23505</v>
          </cell>
          <cell r="AD626" t="str">
            <v>CVGS/MUM/PI/PO/8B</v>
          </cell>
          <cell r="AE626">
            <v>-15862.467000000001</v>
          </cell>
          <cell r="AF626">
            <v>0</v>
          </cell>
          <cell r="AG626">
            <v>0</v>
          </cell>
          <cell r="AH626">
            <v>0</v>
          </cell>
          <cell r="AI626">
            <v>0</v>
          </cell>
          <cell r="AJ626" t="str">
            <v>USD</v>
          </cell>
          <cell r="AK626">
            <v>0</v>
          </cell>
          <cell r="AL626" t="str">
            <v>0319-5652</v>
          </cell>
          <cell r="AM626" t="str">
            <v>PANEL ASSY:OTPC1200</v>
          </cell>
        </row>
        <row r="627">
          <cell r="A627" t="str">
            <v>DEC04</v>
          </cell>
          <cell r="B627" t="str">
            <v>IN</v>
          </cell>
          <cell r="C627" t="str">
            <v>India</v>
          </cell>
          <cell r="D627" t="str">
            <v>IN</v>
          </cell>
          <cell r="E627" t="str">
            <v>Base</v>
          </cell>
          <cell r="F627" t="str">
            <v>Convergys India Services Pvt Ltd</v>
          </cell>
          <cell r="G627" t="str">
            <v>025099</v>
          </cell>
          <cell r="I627">
            <v>2</v>
          </cell>
          <cell r="J627">
            <v>21533.907427341226</v>
          </cell>
          <cell r="K627">
            <v>31724.934000000001</v>
          </cell>
          <cell r="M627">
            <v>0</v>
          </cell>
          <cell r="N627">
            <v>0</v>
          </cell>
          <cell r="O627" t="str">
            <v>900</v>
          </cell>
          <cell r="P627" t="str">
            <v>900</v>
          </cell>
          <cell r="R627">
            <v>0</v>
          </cell>
          <cell r="S627" t="str">
            <v>ELECTRICAL PARTS</v>
          </cell>
          <cell r="T627" t="str">
            <v>1001</v>
          </cell>
          <cell r="U627" t="str">
            <v>1711000</v>
          </cell>
          <cell r="V627">
            <v>1</v>
          </cell>
          <cell r="W627" t="str">
            <v>1</v>
          </cell>
          <cell r="X627" t="str">
            <v>648</v>
          </cell>
          <cell r="Y627" t="str">
            <v>Power Electronics</v>
          </cell>
          <cell r="Z627" t="str">
            <v>Power Systems Sales</v>
          </cell>
          <cell r="AA627" t="str">
            <v>System</v>
          </cell>
          <cell r="AB627">
            <v>21533.907427341226</v>
          </cell>
          <cell r="AC627" t="str">
            <v xml:space="preserve">  43662</v>
          </cell>
          <cell r="AD627" t="str">
            <v>CVGS/MUM/PI/PO/8B</v>
          </cell>
          <cell r="AE627">
            <v>31724.934000000001</v>
          </cell>
          <cell r="AF627">
            <v>0</v>
          </cell>
          <cell r="AG627">
            <v>0</v>
          </cell>
          <cell r="AH627">
            <v>0</v>
          </cell>
          <cell r="AI627">
            <v>0</v>
          </cell>
          <cell r="AJ627" t="str">
            <v>USD</v>
          </cell>
          <cell r="AK627">
            <v>0</v>
          </cell>
          <cell r="AL627" t="str">
            <v>0319-5652</v>
          </cell>
          <cell r="AM627" t="str">
            <v>PANEL ASSY:OTPC1200</v>
          </cell>
        </row>
        <row r="628">
          <cell r="A628" t="str">
            <v>DEC04</v>
          </cell>
          <cell r="B628" t="str">
            <v>SEA</v>
          </cell>
          <cell r="C628" t="str">
            <v>South East Asia</v>
          </cell>
          <cell r="D628" t="str">
            <v>ID</v>
          </cell>
          <cell r="E628" t="str">
            <v>BASE</v>
          </cell>
          <cell r="F628" t="str">
            <v>PR ALTRAK 1978</v>
          </cell>
          <cell r="G628" t="str">
            <v>024956</v>
          </cell>
          <cell r="I628">
            <v>5</v>
          </cell>
          <cell r="J628">
            <v>28942.411194833152</v>
          </cell>
          <cell r="K628">
            <v>45477.824999999997</v>
          </cell>
          <cell r="M628">
            <v>0</v>
          </cell>
          <cell r="N628">
            <v>0</v>
          </cell>
          <cell r="O628" t="str">
            <v>800</v>
          </cell>
          <cell r="P628" t="str">
            <v>800</v>
          </cell>
          <cell r="R628">
            <v>0</v>
          </cell>
          <cell r="S628" t="str">
            <v>MECHANICAL PARTS</v>
          </cell>
          <cell r="T628" t="str">
            <v>1018</v>
          </cell>
          <cell r="U628" t="str">
            <v>1711000</v>
          </cell>
          <cell r="V628">
            <v>1</v>
          </cell>
          <cell r="W628" t="str">
            <v>1</v>
          </cell>
          <cell r="X628" t="str">
            <v>650</v>
          </cell>
          <cell r="Y628" t="str">
            <v>Commercial</v>
          </cell>
          <cell r="Z628" t="str">
            <v>Sales - East Asia</v>
          </cell>
          <cell r="AA628" t="str">
            <v>Large</v>
          </cell>
          <cell r="AB628">
            <v>28942.411194833152</v>
          </cell>
          <cell r="AC628" t="str">
            <v xml:space="preserve">  42909</v>
          </cell>
          <cell r="AD628" t="str">
            <v>MHP12.012-2004</v>
          </cell>
          <cell r="AE628">
            <v>44025</v>
          </cell>
          <cell r="AF628">
            <v>0</v>
          </cell>
          <cell r="AG628">
            <v>0</v>
          </cell>
          <cell r="AH628">
            <v>0</v>
          </cell>
          <cell r="AI628">
            <v>0</v>
          </cell>
          <cell r="AJ628" t="str">
            <v>USD</v>
          </cell>
          <cell r="AK628">
            <v>0</v>
          </cell>
          <cell r="AL628" t="str">
            <v>0179-2862</v>
          </cell>
          <cell r="AM628" t="str">
            <v>INSTL - COOLING SYSTEM (E074)</v>
          </cell>
        </row>
        <row r="629">
          <cell r="A629" t="str">
            <v>DEC04</v>
          </cell>
          <cell r="B629" t="str">
            <v>CENT</v>
          </cell>
          <cell r="C629" t="str">
            <v>United Kingdom</v>
          </cell>
          <cell r="D629" t="str">
            <v>UK</v>
          </cell>
          <cell r="E629" t="str">
            <v>BASE</v>
          </cell>
          <cell r="F629" t="str">
            <v>M.E.M.S. Ltd</v>
          </cell>
          <cell r="G629" t="str">
            <v>003206</v>
          </cell>
          <cell r="I629">
            <v>0</v>
          </cell>
          <cell r="J629">
            <v>-1210</v>
          </cell>
          <cell r="K629">
            <v>0</v>
          </cell>
          <cell r="M629">
            <v>0</v>
          </cell>
          <cell r="N629">
            <v>0</v>
          </cell>
          <cell r="O629" t="str">
            <v>AMIS</v>
          </cell>
          <cell r="P629" t="str">
            <v>AMIS</v>
          </cell>
          <cell r="R629">
            <v>0</v>
          </cell>
          <cell r="S629" t="str">
            <v>misc revenue</v>
          </cell>
          <cell r="T629" t="str">
            <v>1011</v>
          </cell>
          <cell r="U629" t="str">
            <v>1751000</v>
          </cell>
          <cell r="V629">
            <v>1</v>
          </cell>
          <cell r="W629" t="str">
            <v>1</v>
          </cell>
          <cell r="X629" t="str">
            <v>650</v>
          </cell>
          <cell r="Y629" t="str">
            <v>Commercial</v>
          </cell>
          <cell r="Z629" t="str">
            <v>Sales - West Europe</v>
          </cell>
          <cell r="AB629">
            <v>-1210</v>
          </cell>
          <cell r="AC629" t="str">
            <v xml:space="preserve">  23508</v>
          </cell>
          <cell r="AD629" t="str">
            <v>HIRE CHARGES</v>
          </cell>
          <cell r="AE629">
            <v>0</v>
          </cell>
          <cell r="AF629">
            <v>0</v>
          </cell>
          <cell r="AG629">
            <v>0</v>
          </cell>
          <cell r="AH629">
            <v>0</v>
          </cell>
          <cell r="AI629">
            <v>0</v>
          </cell>
          <cell r="AJ629" t="str">
            <v>GBP</v>
          </cell>
          <cell r="AK629">
            <v>0</v>
          </cell>
          <cell r="AL629" t="str">
            <v>Hire</v>
          </cell>
          <cell r="AM629" t="str">
            <v>Charges</v>
          </cell>
        </row>
        <row r="630">
          <cell r="A630" t="str">
            <v>DEC04</v>
          </cell>
          <cell r="B630" t="str">
            <v>CENT</v>
          </cell>
          <cell r="C630" t="str">
            <v>Western Europe</v>
          </cell>
          <cell r="D630" t="str">
            <v>FR</v>
          </cell>
          <cell r="E630" t="str">
            <v>BASE</v>
          </cell>
          <cell r="F630" t="str">
            <v>Cummins Diesel SA</v>
          </cell>
          <cell r="G630" t="str">
            <v>025118</v>
          </cell>
          <cell r="I630">
            <v>1</v>
          </cell>
          <cell r="J630">
            <v>5345.8826695371363</v>
          </cell>
          <cell r="K630">
            <v>0</v>
          </cell>
          <cell r="M630">
            <v>0</v>
          </cell>
          <cell r="N630">
            <v>0</v>
          </cell>
          <cell r="O630" t="str">
            <v>AMIS</v>
          </cell>
          <cell r="P630" t="str">
            <v>AMIS</v>
          </cell>
          <cell r="R630">
            <v>0</v>
          </cell>
          <cell r="S630" t="str">
            <v>misc revenue</v>
          </cell>
          <cell r="T630" t="str">
            <v>1011</v>
          </cell>
          <cell r="U630" t="str">
            <v>1751000</v>
          </cell>
          <cell r="V630">
            <v>1</v>
          </cell>
          <cell r="W630" t="str">
            <v>1</v>
          </cell>
          <cell r="X630" t="str">
            <v>650</v>
          </cell>
          <cell r="Y630" t="str">
            <v>Commercial</v>
          </cell>
          <cell r="Z630" t="str">
            <v>Sales - West Europe</v>
          </cell>
          <cell r="AA630" t="str">
            <v>System</v>
          </cell>
          <cell r="AB630">
            <v>5345.8826695371363</v>
          </cell>
          <cell r="AC630" t="str">
            <v xml:space="preserve">  42717</v>
          </cell>
          <cell r="AD630" t="str">
            <v>2020924</v>
          </cell>
          <cell r="AE630">
            <v>0</v>
          </cell>
          <cell r="AF630">
            <v>0</v>
          </cell>
          <cell r="AG630">
            <v>0</v>
          </cell>
          <cell r="AH630">
            <v>0</v>
          </cell>
          <cell r="AI630">
            <v>0</v>
          </cell>
          <cell r="AJ630" t="str">
            <v>EUR</v>
          </cell>
          <cell r="AK630">
            <v>0</v>
          </cell>
          <cell r="AL630" t="str">
            <v>MC250</v>
          </cell>
        </row>
        <row r="631">
          <cell r="A631" t="str">
            <v>DEC04</v>
          </cell>
          <cell r="B631" t="str">
            <v>CENT</v>
          </cell>
          <cell r="C631" t="str">
            <v>Middle East</v>
          </cell>
          <cell r="D631" t="str">
            <v>IR</v>
          </cell>
          <cell r="E631" t="str">
            <v>BASE</v>
          </cell>
          <cell r="F631" t="str">
            <v>Komin Zad Niroo Co Ltd</v>
          </cell>
          <cell r="G631" t="str">
            <v>003178</v>
          </cell>
          <cell r="I631">
            <v>0</v>
          </cell>
          <cell r="J631">
            <v>-1856.8353067814853</v>
          </cell>
          <cell r="K631">
            <v>0</v>
          </cell>
          <cell r="M631">
            <v>0</v>
          </cell>
          <cell r="N631">
            <v>0</v>
          </cell>
          <cell r="O631" t="str">
            <v>AMIS</v>
          </cell>
          <cell r="P631" t="str">
            <v>AMIS</v>
          </cell>
          <cell r="R631">
            <v>0</v>
          </cell>
          <cell r="S631" t="str">
            <v>misc revenue</v>
          </cell>
          <cell r="T631" t="str">
            <v>1013</v>
          </cell>
          <cell r="U631" t="str">
            <v>1751000</v>
          </cell>
          <cell r="V631">
            <v>1</v>
          </cell>
          <cell r="W631" t="str">
            <v>1</v>
          </cell>
          <cell r="X631" t="str">
            <v>650</v>
          </cell>
          <cell r="Y631" t="str">
            <v>Commercial</v>
          </cell>
          <cell r="Z631" t="str">
            <v>Sales - Middle East</v>
          </cell>
          <cell r="AB631">
            <v>-1856.8353067814853</v>
          </cell>
          <cell r="AC631" t="str">
            <v xml:space="preserve">  23479</v>
          </cell>
          <cell r="AD631" t="str">
            <v>PO75024079</v>
          </cell>
          <cell r="AE631">
            <v>0</v>
          </cell>
          <cell r="AF631">
            <v>0</v>
          </cell>
          <cell r="AG631">
            <v>0</v>
          </cell>
          <cell r="AH631">
            <v>0</v>
          </cell>
          <cell r="AI631">
            <v>0</v>
          </cell>
          <cell r="AJ631" t="str">
            <v>USD</v>
          </cell>
          <cell r="AK631">
            <v>0</v>
          </cell>
          <cell r="AL631" t="str">
            <v>Customs</v>
          </cell>
        </row>
        <row r="632">
          <cell r="A632" t="str">
            <v>DEC04</v>
          </cell>
          <cell r="B632" t="str">
            <v>CENT</v>
          </cell>
          <cell r="C632" t="str">
            <v>Middle East</v>
          </cell>
          <cell r="D632" t="str">
            <v>IR</v>
          </cell>
          <cell r="E632" t="str">
            <v>BASE</v>
          </cell>
          <cell r="F632" t="str">
            <v>Komin Zad Niroo Co Ltd</v>
          </cell>
          <cell r="G632" t="str">
            <v>003178</v>
          </cell>
          <cell r="I632">
            <v>0</v>
          </cell>
          <cell r="J632">
            <v>-131.32400430570505</v>
          </cell>
          <cell r="K632">
            <v>0</v>
          </cell>
          <cell r="M632">
            <v>0</v>
          </cell>
          <cell r="N632">
            <v>0</v>
          </cell>
          <cell r="O632" t="str">
            <v>AMIS</v>
          </cell>
          <cell r="P632" t="str">
            <v>AMIS</v>
          </cell>
          <cell r="R632">
            <v>0</v>
          </cell>
          <cell r="S632" t="str">
            <v>misc revenue</v>
          </cell>
          <cell r="T632" t="str">
            <v>1013</v>
          </cell>
          <cell r="U632" t="str">
            <v>1751000</v>
          </cell>
          <cell r="V632">
            <v>1</v>
          </cell>
          <cell r="W632" t="str">
            <v>1</v>
          </cell>
          <cell r="X632" t="str">
            <v>650</v>
          </cell>
          <cell r="Y632" t="str">
            <v>Commercial</v>
          </cell>
          <cell r="Z632" t="str">
            <v>Sales - Middle East</v>
          </cell>
          <cell r="AB632">
            <v>-131.32400430570505</v>
          </cell>
          <cell r="AC632" t="str">
            <v xml:space="preserve">  23479</v>
          </cell>
          <cell r="AD632" t="str">
            <v>PO75024079</v>
          </cell>
          <cell r="AE632">
            <v>0</v>
          </cell>
          <cell r="AF632">
            <v>0</v>
          </cell>
          <cell r="AG632">
            <v>0</v>
          </cell>
          <cell r="AH632">
            <v>0</v>
          </cell>
          <cell r="AI632">
            <v>0</v>
          </cell>
          <cell r="AJ632" t="str">
            <v>USD</v>
          </cell>
          <cell r="AK632">
            <v>0</v>
          </cell>
          <cell r="AL632" t="str">
            <v>Reduction</v>
          </cell>
          <cell r="AM632" t="str">
            <v>Inv.22764</v>
          </cell>
        </row>
        <row r="633">
          <cell r="A633" t="str">
            <v>DEC04</v>
          </cell>
          <cell r="B633" t="str">
            <v>CENT</v>
          </cell>
          <cell r="C633" t="str">
            <v>Africa</v>
          </cell>
          <cell r="D633" t="str">
            <v>UK</v>
          </cell>
          <cell r="E633" t="str">
            <v>BASE</v>
          </cell>
          <cell r="F633" t="str">
            <v>Lilleker Bros Ltd</v>
          </cell>
          <cell r="G633" t="str">
            <v>022347</v>
          </cell>
          <cell r="I633">
            <v>1</v>
          </cell>
          <cell r="J633">
            <v>1376.79</v>
          </cell>
          <cell r="K633">
            <v>0</v>
          </cell>
          <cell r="M633">
            <v>0</v>
          </cell>
          <cell r="N633">
            <v>0</v>
          </cell>
          <cell r="O633" t="str">
            <v>AIPS</v>
          </cell>
          <cell r="P633" t="str">
            <v>AIPS</v>
          </cell>
          <cell r="R633">
            <v>0</v>
          </cell>
          <cell r="S633" t="str">
            <v>initial prod support</v>
          </cell>
          <cell r="T633" t="str">
            <v>1014</v>
          </cell>
          <cell r="U633" t="str">
            <v>1751000</v>
          </cell>
          <cell r="V633">
            <v>1</v>
          </cell>
          <cell r="W633" t="str">
            <v>1</v>
          </cell>
          <cell r="X633" t="str">
            <v>650</v>
          </cell>
          <cell r="Y633" t="str">
            <v>Commercial</v>
          </cell>
          <cell r="Z633" t="str">
            <v>Sales - Africa</v>
          </cell>
          <cell r="AA633" t="str">
            <v>Large</v>
          </cell>
          <cell r="AB633">
            <v>1376.79</v>
          </cell>
          <cell r="AC633" t="str">
            <v xml:space="preserve">  33506</v>
          </cell>
          <cell r="AD633" t="str">
            <v>0780/LBL590</v>
          </cell>
          <cell r="AE633">
            <v>0</v>
          </cell>
          <cell r="AF633">
            <v>0</v>
          </cell>
          <cell r="AG633">
            <v>0</v>
          </cell>
          <cell r="AH633">
            <v>0</v>
          </cell>
          <cell r="AI633">
            <v>0</v>
          </cell>
          <cell r="AJ633" t="str">
            <v>USD</v>
          </cell>
          <cell r="AK633">
            <v>0</v>
          </cell>
          <cell r="AL633" t="str">
            <v>IPSF</v>
          </cell>
          <cell r="AM633" t="str">
            <v>released</v>
          </cell>
        </row>
        <row r="634">
          <cell r="A634" t="str">
            <v>DEC04</v>
          </cell>
          <cell r="B634" t="str">
            <v>CENT</v>
          </cell>
          <cell r="C634" t="str">
            <v>Middle East</v>
          </cell>
          <cell r="D634" t="str">
            <v>JO</v>
          </cell>
          <cell r="E634" t="str">
            <v>BASE</v>
          </cell>
          <cell r="F634" t="str">
            <v>S.E.T.I. Jordan Limited</v>
          </cell>
          <cell r="G634" t="str">
            <v>003185</v>
          </cell>
          <cell r="I634">
            <v>0</v>
          </cell>
          <cell r="J634">
            <v>-393.59526372443486</v>
          </cell>
          <cell r="K634">
            <v>0</v>
          </cell>
          <cell r="M634">
            <v>0</v>
          </cell>
          <cell r="N634">
            <v>0</v>
          </cell>
          <cell r="O634" t="str">
            <v>AMIS</v>
          </cell>
          <cell r="P634" t="str">
            <v>AMIS</v>
          </cell>
          <cell r="R634">
            <v>0</v>
          </cell>
          <cell r="S634" t="str">
            <v>misc revenue</v>
          </cell>
          <cell r="T634" t="str">
            <v>1013</v>
          </cell>
          <cell r="U634" t="str">
            <v>1751000</v>
          </cell>
          <cell r="V634">
            <v>1</v>
          </cell>
          <cell r="W634" t="str">
            <v>1</v>
          </cell>
          <cell r="X634" t="str">
            <v>650</v>
          </cell>
          <cell r="Y634" t="str">
            <v>Commercial</v>
          </cell>
          <cell r="Z634" t="str">
            <v>Sales - Middle East</v>
          </cell>
          <cell r="AA634" t="str">
            <v>Small</v>
          </cell>
          <cell r="AB634">
            <v>-393.59526372443486</v>
          </cell>
          <cell r="AC634" t="str">
            <v xml:space="preserve">  23486</v>
          </cell>
          <cell r="AD634" t="str">
            <v>1939C/2003</v>
          </cell>
          <cell r="AE634">
            <v>0</v>
          </cell>
          <cell r="AF634">
            <v>0</v>
          </cell>
          <cell r="AG634">
            <v>0</v>
          </cell>
          <cell r="AH634">
            <v>0</v>
          </cell>
          <cell r="AI634">
            <v>0</v>
          </cell>
          <cell r="AJ634" t="str">
            <v>USD</v>
          </cell>
          <cell r="AK634">
            <v>0</v>
          </cell>
          <cell r="AL634" t="str">
            <v>CO28837</v>
          </cell>
          <cell r="AM634" t="str">
            <v>Late Delivery</v>
          </cell>
        </row>
        <row r="635">
          <cell r="A635" t="str">
            <v>DEC04</v>
          </cell>
          <cell r="B635" t="str">
            <v>CENT</v>
          </cell>
          <cell r="C635" t="str">
            <v>Middle East</v>
          </cell>
          <cell r="D635" t="str">
            <v>JO</v>
          </cell>
          <cell r="E635" t="str">
            <v>BASE</v>
          </cell>
          <cell r="F635" t="str">
            <v>S.E.T.I. Jordan Limited</v>
          </cell>
          <cell r="G635" t="str">
            <v>003184</v>
          </cell>
          <cell r="I635">
            <v>0</v>
          </cell>
          <cell r="J635">
            <v>-667.38428417653392</v>
          </cell>
          <cell r="K635">
            <v>0</v>
          </cell>
          <cell r="M635">
            <v>0</v>
          </cell>
          <cell r="N635">
            <v>0</v>
          </cell>
          <cell r="O635" t="str">
            <v>AMIS</v>
          </cell>
          <cell r="P635" t="str">
            <v>AMIS</v>
          </cell>
          <cell r="R635">
            <v>0</v>
          </cell>
          <cell r="S635" t="str">
            <v>misc revenue</v>
          </cell>
          <cell r="T635" t="str">
            <v>1013</v>
          </cell>
          <cell r="U635" t="str">
            <v>1751000</v>
          </cell>
          <cell r="V635">
            <v>1</v>
          </cell>
          <cell r="W635" t="str">
            <v>1</v>
          </cell>
          <cell r="X635" t="str">
            <v>650</v>
          </cell>
          <cell r="Y635" t="str">
            <v>Commercial</v>
          </cell>
          <cell r="Z635" t="str">
            <v>Sales - Middle East</v>
          </cell>
          <cell r="AA635" t="str">
            <v>Large</v>
          </cell>
          <cell r="AB635">
            <v>-667.38428417653392</v>
          </cell>
          <cell r="AC635" t="str">
            <v xml:space="preserve">  23485</v>
          </cell>
          <cell r="AD635" t="str">
            <v>C0966</v>
          </cell>
          <cell r="AE635">
            <v>0</v>
          </cell>
          <cell r="AF635">
            <v>0</v>
          </cell>
          <cell r="AG635">
            <v>0</v>
          </cell>
          <cell r="AH635">
            <v>0</v>
          </cell>
          <cell r="AI635">
            <v>0</v>
          </cell>
          <cell r="AJ635" t="str">
            <v>USD</v>
          </cell>
          <cell r="AK635">
            <v>0</v>
          </cell>
          <cell r="AL635" t="str">
            <v>CO30132</v>
          </cell>
          <cell r="AM635" t="str">
            <v>Reimbursement Claim</v>
          </cell>
        </row>
        <row r="636">
          <cell r="A636" t="str">
            <v>DEC04</v>
          </cell>
          <cell r="B636" t="str">
            <v>CENT</v>
          </cell>
          <cell r="C636" t="str">
            <v>United Kingdom</v>
          </cell>
          <cell r="D636" t="str">
            <v>UK</v>
          </cell>
          <cell r="E636" t="str">
            <v>BASE</v>
          </cell>
          <cell r="F636" t="str">
            <v>Cummins Diesel UK</v>
          </cell>
          <cell r="G636" t="str">
            <v>025097</v>
          </cell>
          <cell r="I636">
            <v>1</v>
          </cell>
          <cell r="J636">
            <v>26850</v>
          </cell>
          <cell r="K636">
            <v>0</v>
          </cell>
          <cell r="M636">
            <v>0</v>
          </cell>
          <cell r="N636">
            <v>0</v>
          </cell>
          <cell r="O636" t="str">
            <v>AMIS</v>
          </cell>
          <cell r="P636" t="str">
            <v>AMIS</v>
          </cell>
          <cell r="R636">
            <v>0</v>
          </cell>
          <cell r="S636" t="str">
            <v>misc revenue</v>
          </cell>
          <cell r="T636" t="str">
            <v>1011</v>
          </cell>
          <cell r="U636" t="str">
            <v>1751000</v>
          </cell>
          <cell r="V636">
            <v>1</v>
          </cell>
          <cell r="W636" t="str">
            <v>1</v>
          </cell>
          <cell r="X636" t="str">
            <v>650</v>
          </cell>
          <cell r="Y636" t="str">
            <v>Commercial</v>
          </cell>
          <cell r="Z636" t="str">
            <v>Sales - West Europe</v>
          </cell>
          <cell r="AB636">
            <v>26850</v>
          </cell>
          <cell r="AC636" t="str">
            <v xml:space="preserve">  43672</v>
          </cell>
          <cell r="AD636" t="str">
            <v>4406431</v>
          </cell>
          <cell r="AE636">
            <v>0</v>
          </cell>
          <cell r="AF636">
            <v>0</v>
          </cell>
          <cell r="AG636">
            <v>0</v>
          </cell>
          <cell r="AH636">
            <v>0</v>
          </cell>
          <cell r="AI636">
            <v>0</v>
          </cell>
          <cell r="AJ636" t="str">
            <v>GBP</v>
          </cell>
          <cell r="AK636">
            <v>0</v>
          </cell>
          <cell r="AL636" t="str">
            <v>E&amp;O</v>
          </cell>
        </row>
        <row r="637">
          <cell r="A637" t="str">
            <v>DEC04</v>
          </cell>
          <cell r="B637" t="str">
            <v>CENT</v>
          </cell>
          <cell r="C637" t="str">
            <v>Western Europe</v>
          </cell>
          <cell r="D637" t="str">
            <v>IS</v>
          </cell>
          <cell r="E637" t="str">
            <v>BASE</v>
          </cell>
          <cell r="F637" t="str">
            <v>Velasalan H.F.</v>
          </cell>
          <cell r="G637" t="str">
            <v>003199</v>
          </cell>
          <cell r="I637">
            <v>0</v>
          </cell>
          <cell r="J637">
            <v>-269.99843918191601</v>
          </cell>
          <cell r="K637">
            <v>0</v>
          </cell>
          <cell r="M637">
            <v>0</v>
          </cell>
          <cell r="N637">
            <v>0</v>
          </cell>
          <cell r="O637" t="str">
            <v>AMIS</v>
          </cell>
          <cell r="P637" t="str">
            <v>AMIS</v>
          </cell>
          <cell r="R637">
            <v>0</v>
          </cell>
          <cell r="S637" t="str">
            <v>misc revenue</v>
          </cell>
          <cell r="T637" t="str">
            <v>1011</v>
          </cell>
          <cell r="U637" t="str">
            <v>1751000</v>
          </cell>
          <cell r="V637">
            <v>1</v>
          </cell>
          <cell r="W637" t="str">
            <v>1</v>
          </cell>
          <cell r="X637" t="str">
            <v>650</v>
          </cell>
          <cell r="Y637" t="str">
            <v>Commercial</v>
          </cell>
          <cell r="Z637" t="str">
            <v>Sales - West Europe</v>
          </cell>
          <cell r="AA637" t="str">
            <v>Small</v>
          </cell>
          <cell r="AB637">
            <v>-269.99843918191601</v>
          </cell>
          <cell r="AC637" t="str">
            <v xml:space="preserve">  23501</v>
          </cell>
          <cell r="AD637" t="str">
            <v>4983</v>
          </cell>
          <cell r="AE637">
            <v>0</v>
          </cell>
          <cell r="AF637">
            <v>0</v>
          </cell>
          <cell r="AG637">
            <v>0</v>
          </cell>
          <cell r="AH637">
            <v>0</v>
          </cell>
          <cell r="AI637">
            <v>0</v>
          </cell>
          <cell r="AJ637" t="str">
            <v>EUR</v>
          </cell>
          <cell r="AK637">
            <v>0</v>
          </cell>
          <cell r="AL637" t="str">
            <v>CO33842</v>
          </cell>
        </row>
        <row r="638">
          <cell r="A638" t="str">
            <v>DEC04</v>
          </cell>
          <cell r="B638" t="str">
            <v>CENT</v>
          </cell>
          <cell r="C638" t="str">
            <v>Africa</v>
          </cell>
          <cell r="D638" t="str">
            <v>NG</v>
          </cell>
          <cell r="E638" t="str">
            <v>BASE</v>
          </cell>
          <cell r="F638" t="str">
            <v>Castlat Ltd</v>
          </cell>
          <cell r="G638" t="str">
            <v>021836</v>
          </cell>
          <cell r="I638">
            <v>1</v>
          </cell>
          <cell r="J638">
            <v>3296.7</v>
          </cell>
          <cell r="K638">
            <v>0</v>
          </cell>
          <cell r="M638">
            <v>0</v>
          </cell>
          <cell r="N638">
            <v>0</v>
          </cell>
          <cell r="O638" t="str">
            <v>AIPS</v>
          </cell>
          <cell r="P638" t="str">
            <v>AIPS</v>
          </cell>
          <cell r="R638">
            <v>0</v>
          </cell>
          <cell r="S638" t="str">
            <v>initial prod support</v>
          </cell>
          <cell r="T638" t="str">
            <v>1014</v>
          </cell>
          <cell r="U638" t="str">
            <v>1751000</v>
          </cell>
          <cell r="V638">
            <v>1</v>
          </cell>
          <cell r="W638" t="str">
            <v>1</v>
          </cell>
          <cell r="X638" t="str">
            <v>650</v>
          </cell>
          <cell r="Y638" t="str">
            <v>Commercial</v>
          </cell>
          <cell r="Z638" t="str">
            <v>Sales - Africa</v>
          </cell>
          <cell r="AA638" t="str">
            <v>Large</v>
          </cell>
          <cell r="AB638">
            <v>3296.7</v>
          </cell>
          <cell r="AC638" t="str">
            <v xml:space="preserve">  32727</v>
          </cell>
          <cell r="AD638" t="str">
            <v>L/C NLC001-040008</v>
          </cell>
          <cell r="AE638">
            <v>0</v>
          </cell>
          <cell r="AF638">
            <v>0</v>
          </cell>
          <cell r="AG638">
            <v>0</v>
          </cell>
          <cell r="AH638">
            <v>0</v>
          </cell>
          <cell r="AI638">
            <v>0</v>
          </cell>
          <cell r="AJ638" t="str">
            <v>GBP</v>
          </cell>
          <cell r="AK638">
            <v>0</v>
          </cell>
          <cell r="AL638" t="str">
            <v>IPSF</v>
          </cell>
          <cell r="AM638" t="str">
            <v>released</v>
          </cell>
        </row>
        <row r="639">
          <cell r="A639" t="str">
            <v>DEC04</v>
          </cell>
          <cell r="B639" t="str">
            <v>CENT</v>
          </cell>
          <cell r="D639" t="str">
            <v>NG</v>
          </cell>
          <cell r="E639" t="str">
            <v>Base</v>
          </cell>
          <cell r="F639" t="str">
            <v>Castlat Ltd</v>
          </cell>
          <cell r="G639" t="str">
            <v>019613</v>
          </cell>
          <cell r="J639">
            <v>2940</v>
          </cell>
          <cell r="K639">
            <v>0</v>
          </cell>
          <cell r="M639">
            <v>0</v>
          </cell>
          <cell r="N639">
            <v>0</v>
          </cell>
          <cell r="R639">
            <v>0</v>
          </cell>
          <cell r="T639" t="str">
            <v>1014</v>
          </cell>
          <cell r="U639" t="str">
            <v>1751000</v>
          </cell>
          <cell r="V639">
            <v>1</v>
          </cell>
          <cell r="W639" t="str">
            <v>1</v>
          </cell>
          <cell r="X639" t="str">
            <v>650</v>
          </cell>
          <cell r="Y639" t="str">
            <v>Commercial</v>
          </cell>
          <cell r="Z639" t="str">
            <v>Sales - Africa</v>
          </cell>
          <cell r="AB639">
            <v>2940</v>
          </cell>
          <cell r="AC639" t="str">
            <v xml:space="preserve">  29737</v>
          </cell>
          <cell r="AD639" t="str">
            <v>CLC012-030735.I</v>
          </cell>
          <cell r="AE639">
            <v>0</v>
          </cell>
          <cell r="AF639">
            <v>0</v>
          </cell>
          <cell r="AG639">
            <v>0</v>
          </cell>
          <cell r="AH639">
            <v>0</v>
          </cell>
          <cell r="AI639">
            <v>0</v>
          </cell>
          <cell r="AJ639" t="str">
            <v>GBP</v>
          </cell>
          <cell r="AK639">
            <v>0</v>
          </cell>
          <cell r="AL639" t="str">
            <v>IPSF</v>
          </cell>
          <cell r="AM639" t="str">
            <v>released</v>
          </cell>
        </row>
        <row r="640">
          <cell r="A640" t="str">
            <v>DEC04</v>
          </cell>
          <cell r="B640" t="str">
            <v>CENT</v>
          </cell>
          <cell r="D640" t="str">
            <v>UK</v>
          </cell>
          <cell r="E640" t="str">
            <v>Base</v>
          </cell>
          <cell r="F640" t="str">
            <v>Gentec Energy</v>
          </cell>
          <cell r="G640" t="str">
            <v>018588</v>
          </cell>
          <cell r="J640">
            <v>2511.62</v>
          </cell>
          <cell r="K640">
            <v>0</v>
          </cell>
          <cell r="M640">
            <v>0</v>
          </cell>
          <cell r="N640">
            <v>0</v>
          </cell>
          <cell r="R640">
            <v>0</v>
          </cell>
          <cell r="T640" t="str">
            <v>1014</v>
          </cell>
          <cell r="U640" t="str">
            <v>1751000</v>
          </cell>
          <cell r="V640">
            <v>1</v>
          </cell>
          <cell r="W640" t="str">
            <v>1</v>
          </cell>
          <cell r="X640" t="str">
            <v>650</v>
          </cell>
          <cell r="Y640" t="str">
            <v>Commercial</v>
          </cell>
          <cell r="Z640" t="str">
            <v>Sales - Africa</v>
          </cell>
          <cell r="AB640">
            <v>2511.62</v>
          </cell>
          <cell r="AC640" t="str">
            <v xml:space="preserve">  27737</v>
          </cell>
          <cell r="AD640" t="str">
            <v>19320-724</v>
          </cell>
          <cell r="AE640">
            <v>0</v>
          </cell>
          <cell r="AF640">
            <v>0</v>
          </cell>
          <cell r="AG640">
            <v>0</v>
          </cell>
          <cell r="AH640">
            <v>0</v>
          </cell>
          <cell r="AI640">
            <v>0</v>
          </cell>
          <cell r="AJ640" t="str">
            <v>USD</v>
          </cell>
          <cell r="AK640">
            <v>0</v>
          </cell>
          <cell r="AL640" t="str">
            <v>IPSF</v>
          </cell>
          <cell r="AM640" t="str">
            <v>released</v>
          </cell>
        </row>
        <row r="641">
          <cell r="A641" t="str">
            <v>DEC04</v>
          </cell>
          <cell r="B641" t="str">
            <v>CENT</v>
          </cell>
          <cell r="D641" t="str">
            <v>UK</v>
          </cell>
          <cell r="E641" t="str">
            <v>Base</v>
          </cell>
          <cell r="F641" t="str">
            <v>Gentec Energy</v>
          </cell>
          <cell r="G641" t="str">
            <v>018587</v>
          </cell>
          <cell r="J641">
            <v>2511.62</v>
          </cell>
          <cell r="K641">
            <v>0</v>
          </cell>
          <cell r="M641">
            <v>0</v>
          </cell>
          <cell r="N641">
            <v>0</v>
          </cell>
          <cell r="R641">
            <v>0</v>
          </cell>
          <cell r="T641" t="str">
            <v>1014</v>
          </cell>
          <cell r="U641" t="str">
            <v>1751000</v>
          </cell>
          <cell r="V641">
            <v>1</v>
          </cell>
          <cell r="W641" t="str">
            <v>1</v>
          </cell>
          <cell r="X641" t="str">
            <v>650</v>
          </cell>
          <cell r="Y641" t="str">
            <v>Commercial</v>
          </cell>
          <cell r="Z641" t="str">
            <v>Sales - Africa</v>
          </cell>
          <cell r="AB641">
            <v>2511.62</v>
          </cell>
          <cell r="AC641" t="str">
            <v xml:space="preserve">  27735</v>
          </cell>
          <cell r="AD641" t="str">
            <v>19321-725</v>
          </cell>
          <cell r="AE641">
            <v>0</v>
          </cell>
          <cell r="AF641">
            <v>0</v>
          </cell>
          <cell r="AG641">
            <v>0</v>
          </cell>
          <cell r="AH641">
            <v>0</v>
          </cell>
          <cell r="AI641">
            <v>0</v>
          </cell>
          <cell r="AJ641" t="str">
            <v>USD</v>
          </cell>
          <cell r="AK641">
            <v>0</v>
          </cell>
          <cell r="AL641" t="str">
            <v>IPSF</v>
          </cell>
          <cell r="AM641" t="str">
            <v>released</v>
          </cell>
        </row>
        <row r="642">
          <cell r="A642" t="str">
            <v>DEC04</v>
          </cell>
          <cell r="B642" t="str">
            <v>CENT</v>
          </cell>
          <cell r="D642" t="str">
            <v>UK</v>
          </cell>
          <cell r="E642" t="str">
            <v>Base</v>
          </cell>
          <cell r="F642" t="str">
            <v>Edmundson Electrical</v>
          </cell>
          <cell r="G642" t="str">
            <v>015426</v>
          </cell>
          <cell r="J642">
            <v>1824.91</v>
          </cell>
          <cell r="M642">
            <v>0</v>
          </cell>
          <cell r="N642">
            <v>0</v>
          </cell>
          <cell r="R642">
            <v>0</v>
          </cell>
          <cell r="T642" t="str">
            <v>1014</v>
          </cell>
          <cell r="U642" t="str">
            <v>1751000</v>
          </cell>
          <cell r="V642">
            <v>1</v>
          </cell>
          <cell r="W642" t="str">
            <v>1</v>
          </cell>
          <cell r="X642" t="str">
            <v>650</v>
          </cell>
          <cell r="Y642" t="str">
            <v>Commercial</v>
          </cell>
          <cell r="Z642" t="str">
            <v>Sales - Africa</v>
          </cell>
          <cell r="AB642">
            <v>1824.91</v>
          </cell>
          <cell r="AC642" t="str">
            <v xml:space="preserve">  25702</v>
          </cell>
          <cell r="AD642" t="str">
            <v>70-912540/D</v>
          </cell>
          <cell r="AE642">
            <v>0</v>
          </cell>
          <cell r="AF642">
            <v>0</v>
          </cell>
          <cell r="AG642">
            <v>0</v>
          </cell>
          <cell r="AH642">
            <v>0</v>
          </cell>
          <cell r="AI642">
            <v>0</v>
          </cell>
          <cell r="AJ642" t="str">
            <v>GBP</v>
          </cell>
          <cell r="AK642">
            <v>0</v>
          </cell>
          <cell r="AL642" t="str">
            <v>IPSF</v>
          </cell>
          <cell r="AM642" t="str">
            <v>released</v>
          </cell>
        </row>
        <row r="643">
          <cell r="A643" t="str">
            <v>DEC04</v>
          </cell>
          <cell r="B643" t="str">
            <v>CENT</v>
          </cell>
          <cell r="C643" t="str">
            <v>Middle East</v>
          </cell>
          <cell r="D643" t="str">
            <v>JO</v>
          </cell>
          <cell r="E643" t="str">
            <v>Base</v>
          </cell>
          <cell r="F643" t="str">
            <v>S.E.T.I. Jordan Limited</v>
          </cell>
          <cell r="G643" t="str">
            <v>003251</v>
          </cell>
          <cell r="I643">
            <v>0</v>
          </cell>
          <cell r="J643">
            <v>-1440.2583423035521</v>
          </cell>
          <cell r="K643">
            <v>0</v>
          </cell>
          <cell r="M643">
            <v>0</v>
          </cell>
          <cell r="N643">
            <v>0</v>
          </cell>
          <cell r="O643" t="str">
            <v>AMIS</v>
          </cell>
          <cell r="P643" t="str">
            <v>AMIS</v>
          </cell>
          <cell r="R643">
            <v>0</v>
          </cell>
          <cell r="S643" t="str">
            <v>misc revenue</v>
          </cell>
          <cell r="T643" t="str">
            <v>1013</v>
          </cell>
          <cell r="U643" t="str">
            <v>1751000</v>
          </cell>
          <cell r="V643">
            <v>1</v>
          </cell>
          <cell r="W643" t="str">
            <v>1</v>
          </cell>
          <cell r="X643" t="str">
            <v>650</v>
          </cell>
          <cell r="Y643" t="str">
            <v>Commercial</v>
          </cell>
          <cell r="Z643" t="str">
            <v>Sales - Middle East</v>
          </cell>
          <cell r="AB643">
            <v>-1440.2583423035521</v>
          </cell>
          <cell r="AC643" t="str">
            <v xml:space="preserve">  23554</v>
          </cell>
          <cell r="AD643" t="str">
            <v>1948/2003</v>
          </cell>
          <cell r="AE643">
            <v>0</v>
          </cell>
          <cell r="AF643">
            <v>0</v>
          </cell>
          <cell r="AG643">
            <v>0</v>
          </cell>
          <cell r="AH643">
            <v>0</v>
          </cell>
          <cell r="AI643">
            <v>0</v>
          </cell>
          <cell r="AJ643" t="str">
            <v>USD</v>
          </cell>
          <cell r="AK643">
            <v>0</v>
          </cell>
          <cell r="AL643" t="str">
            <v>CO30051</v>
          </cell>
          <cell r="AM643" t="str">
            <v>Switch</v>
          </cell>
        </row>
        <row r="644">
          <cell r="A644" t="str">
            <v>DEC04</v>
          </cell>
          <cell r="B644" t="str">
            <v>CENT</v>
          </cell>
          <cell r="C644" t="str">
            <v>Middle East</v>
          </cell>
          <cell r="D644" t="str">
            <v>JO</v>
          </cell>
          <cell r="E644" t="str">
            <v>Base</v>
          </cell>
          <cell r="F644" t="str">
            <v>S.E.T.I. Jordan Limited</v>
          </cell>
          <cell r="G644" t="str">
            <v>003251</v>
          </cell>
          <cell r="I644">
            <v>0</v>
          </cell>
          <cell r="J644">
            <v>-885.89881593110863</v>
          </cell>
          <cell r="K644">
            <v>0</v>
          </cell>
          <cell r="M644">
            <v>0</v>
          </cell>
          <cell r="N644">
            <v>0</v>
          </cell>
          <cell r="O644" t="str">
            <v>AMIS</v>
          </cell>
          <cell r="P644" t="str">
            <v>AMIS</v>
          </cell>
          <cell r="R644">
            <v>0</v>
          </cell>
          <cell r="S644" t="str">
            <v>misc revenue</v>
          </cell>
          <cell r="T644" t="str">
            <v>1013</v>
          </cell>
          <cell r="U644" t="str">
            <v>1751000</v>
          </cell>
          <cell r="V644">
            <v>1</v>
          </cell>
          <cell r="W644" t="str">
            <v>1</v>
          </cell>
          <cell r="X644" t="str">
            <v>650</v>
          </cell>
          <cell r="Y644" t="str">
            <v>Commercial</v>
          </cell>
          <cell r="Z644" t="str">
            <v>Sales - Middle East</v>
          </cell>
          <cell r="AB644">
            <v>-885.89881593110863</v>
          </cell>
          <cell r="AC644" t="str">
            <v xml:space="preserve">  23554</v>
          </cell>
          <cell r="AD644" t="str">
            <v>1948/2003</v>
          </cell>
          <cell r="AE644">
            <v>0</v>
          </cell>
          <cell r="AF644">
            <v>0</v>
          </cell>
          <cell r="AG644">
            <v>0</v>
          </cell>
          <cell r="AH644">
            <v>0</v>
          </cell>
          <cell r="AI644">
            <v>0</v>
          </cell>
          <cell r="AJ644" t="str">
            <v>USD</v>
          </cell>
          <cell r="AK644">
            <v>0</v>
          </cell>
          <cell r="AL644" t="str">
            <v>CO28837</v>
          </cell>
          <cell r="AM644" t="str">
            <v>Switch</v>
          </cell>
        </row>
        <row r="645">
          <cell r="A645" t="str">
            <v>DEC04</v>
          </cell>
          <cell r="B645" t="str">
            <v>CENT</v>
          </cell>
          <cell r="C645" t="str">
            <v>Middle East</v>
          </cell>
          <cell r="D645" t="str">
            <v>JO</v>
          </cell>
          <cell r="E645" t="str">
            <v>Base</v>
          </cell>
          <cell r="F645" t="str">
            <v>S.E.T.I. Jordan Limited</v>
          </cell>
          <cell r="G645" t="str">
            <v>003251</v>
          </cell>
          <cell r="I645">
            <v>0</v>
          </cell>
          <cell r="J645">
            <v>-461.7868675995694</v>
          </cell>
          <cell r="K645">
            <v>0</v>
          </cell>
          <cell r="M645">
            <v>0</v>
          </cell>
          <cell r="N645">
            <v>0</v>
          </cell>
          <cell r="O645" t="str">
            <v>AMIS</v>
          </cell>
          <cell r="P645" t="str">
            <v>AMIS</v>
          </cell>
          <cell r="R645">
            <v>0</v>
          </cell>
          <cell r="S645" t="str">
            <v>misc revenue</v>
          </cell>
          <cell r="T645" t="str">
            <v>1013</v>
          </cell>
          <cell r="U645" t="str">
            <v>1751000</v>
          </cell>
          <cell r="V645">
            <v>1</v>
          </cell>
          <cell r="W645" t="str">
            <v>1</v>
          </cell>
          <cell r="X645" t="str">
            <v>650</v>
          </cell>
          <cell r="Y645" t="str">
            <v>Commercial</v>
          </cell>
          <cell r="Z645" t="str">
            <v>Sales - Middle East</v>
          </cell>
          <cell r="AB645">
            <v>-461.7868675995694</v>
          </cell>
          <cell r="AC645" t="str">
            <v xml:space="preserve">  23554</v>
          </cell>
          <cell r="AD645" t="str">
            <v>1948/2003</v>
          </cell>
          <cell r="AE645">
            <v>0</v>
          </cell>
          <cell r="AF645">
            <v>0</v>
          </cell>
          <cell r="AG645">
            <v>0</v>
          </cell>
          <cell r="AH645">
            <v>0</v>
          </cell>
          <cell r="AI645">
            <v>0</v>
          </cell>
          <cell r="AJ645" t="str">
            <v>USD</v>
          </cell>
          <cell r="AK645">
            <v>0</v>
          </cell>
          <cell r="AL645" t="str">
            <v>CO30489</v>
          </cell>
          <cell r="AM645" t="str">
            <v>Switch</v>
          </cell>
        </row>
        <row r="646">
          <cell r="A646" t="str">
            <v>DEC04</v>
          </cell>
          <cell r="B646" t="str">
            <v>CENT</v>
          </cell>
          <cell r="C646" t="str">
            <v>Middle East</v>
          </cell>
          <cell r="D646" t="str">
            <v>JO</v>
          </cell>
          <cell r="E646" t="str">
            <v>Base</v>
          </cell>
          <cell r="F646" t="str">
            <v>S.E.T.I. Jordan Limited</v>
          </cell>
          <cell r="G646" t="str">
            <v>003251</v>
          </cell>
          <cell r="I646">
            <v>0</v>
          </cell>
          <cell r="J646">
            <v>-1702.9063509149623</v>
          </cell>
          <cell r="K646">
            <v>0</v>
          </cell>
          <cell r="M646">
            <v>0</v>
          </cell>
          <cell r="N646">
            <v>0</v>
          </cell>
          <cell r="O646" t="str">
            <v>AMIS</v>
          </cell>
          <cell r="P646" t="str">
            <v>AMIS</v>
          </cell>
          <cell r="R646">
            <v>0</v>
          </cell>
          <cell r="S646" t="str">
            <v>misc revenue</v>
          </cell>
          <cell r="T646" t="str">
            <v>1013</v>
          </cell>
          <cell r="U646" t="str">
            <v>1751000</v>
          </cell>
          <cell r="V646">
            <v>1</v>
          </cell>
          <cell r="W646" t="str">
            <v>1</v>
          </cell>
          <cell r="X646" t="str">
            <v>650</v>
          </cell>
          <cell r="Y646" t="str">
            <v>Commercial</v>
          </cell>
          <cell r="Z646" t="str">
            <v>Sales - Middle East</v>
          </cell>
          <cell r="AB646">
            <v>-1702.9063509149623</v>
          </cell>
          <cell r="AC646" t="str">
            <v xml:space="preserve">  23554</v>
          </cell>
          <cell r="AD646" t="str">
            <v>1948/2003</v>
          </cell>
          <cell r="AE646">
            <v>0</v>
          </cell>
          <cell r="AF646">
            <v>0</v>
          </cell>
          <cell r="AG646">
            <v>0</v>
          </cell>
          <cell r="AH646">
            <v>0</v>
          </cell>
          <cell r="AI646">
            <v>0</v>
          </cell>
          <cell r="AJ646" t="str">
            <v>USD</v>
          </cell>
          <cell r="AK646">
            <v>0</v>
          </cell>
          <cell r="AL646" t="str">
            <v>CO31135</v>
          </cell>
          <cell r="AM646" t="str">
            <v>Switches</v>
          </cell>
        </row>
        <row r="647">
          <cell r="A647" t="str">
            <v>DEC04</v>
          </cell>
          <cell r="B647" t="str">
            <v>CENT</v>
          </cell>
          <cell r="C647" t="str">
            <v>Middle East</v>
          </cell>
          <cell r="D647" t="str">
            <v>JO</v>
          </cell>
          <cell r="E647" t="str">
            <v>Base</v>
          </cell>
          <cell r="F647" t="str">
            <v>S.E.T.I. Jordan Limited</v>
          </cell>
          <cell r="G647" t="str">
            <v>003250</v>
          </cell>
          <cell r="I647">
            <v>0</v>
          </cell>
          <cell r="J647">
            <v>-1418.1916038751344</v>
          </cell>
          <cell r="K647">
            <v>0</v>
          </cell>
          <cell r="M647">
            <v>0</v>
          </cell>
          <cell r="N647">
            <v>0</v>
          </cell>
          <cell r="O647" t="str">
            <v>AMIS</v>
          </cell>
          <cell r="P647" t="str">
            <v>AMIS</v>
          </cell>
          <cell r="R647">
            <v>0</v>
          </cell>
          <cell r="S647" t="str">
            <v>misc revenue</v>
          </cell>
          <cell r="T647" t="str">
            <v>1013</v>
          </cell>
          <cell r="U647" t="str">
            <v>1751000</v>
          </cell>
          <cell r="V647">
            <v>1</v>
          </cell>
          <cell r="W647" t="str">
            <v>1</v>
          </cell>
          <cell r="X647" t="str">
            <v>650</v>
          </cell>
          <cell r="Y647" t="str">
            <v>Commercial</v>
          </cell>
          <cell r="Z647" t="str">
            <v>Sales - Middle East</v>
          </cell>
          <cell r="AB647">
            <v>-1418.1916038751344</v>
          </cell>
          <cell r="AC647" t="str">
            <v xml:space="preserve">  23553</v>
          </cell>
          <cell r="AD647" t="str">
            <v>C0966</v>
          </cell>
          <cell r="AE647">
            <v>0</v>
          </cell>
          <cell r="AF647">
            <v>0</v>
          </cell>
          <cell r="AG647">
            <v>0</v>
          </cell>
          <cell r="AH647">
            <v>0</v>
          </cell>
          <cell r="AI647">
            <v>0</v>
          </cell>
          <cell r="AJ647" t="str">
            <v>USD</v>
          </cell>
          <cell r="AK647">
            <v>0</v>
          </cell>
          <cell r="AL647" t="str">
            <v>CO30132</v>
          </cell>
          <cell r="AM647" t="str">
            <v>Claim</v>
          </cell>
        </row>
        <row r="648">
          <cell r="A648" t="str">
            <v>DEC04</v>
          </cell>
          <cell r="B648" t="str">
            <v>KO</v>
          </cell>
          <cell r="D648" t="str">
            <v>KR</v>
          </cell>
          <cell r="E648" t="str">
            <v>Base</v>
          </cell>
          <cell r="F648" t="str">
            <v>CEC Korea</v>
          </cell>
          <cell r="G648" t="str">
            <v>019628</v>
          </cell>
          <cell r="J648">
            <v>3057.15</v>
          </cell>
          <cell r="K648">
            <v>0</v>
          </cell>
          <cell r="M648">
            <v>0</v>
          </cell>
          <cell r="N648">
            <v>0</v>
          </cell>
          <cell r="R648">
            <v>0</v>
          </cell>
          <cell r="T648" t="str">
            <v>1018</v>
          </cell>
          <cell r="U648" t="str">
            <v>1751000</v>
          </cell>
          <cell r="V648">
            <v>1</v>
          </cell>
          <cell r="W648" t="str">
            <v>1</v>
          </cell>
          <cell r="X648" t="str">
            <v>650</v>
          </cell>
          <cell r="Y648" t="str">
            <v>Commercial</v>
          </cell>
          <cell r="Z648" t="str">
            <v>Sales - East Asia</v>
          </cell>
          <cell r="AB648">
            <v>3057.15</v>
          </cell>
          <cell r="AC648" t="str">
            <v xml:space="preserve">  29889</v>
          </cell>
          <cell r="AD648" t="str">
            <v>CDG3-191</v>
          </cell>
          <cell r="AE648">
            <v>0</v>
          </cell>
          <cell r="AF648">
            <v>0</v>
          </cell>
          <cell r="AG648">
            <v>0</v>
          </cell>
          <cell r="AH648">
            <v>0</v>
          </cell>
          <cell r="AI648">
            <v>0</v>
          </cell>
          <cell r="AJ648" t="str">
            <v>USD</v>
          </cell>
          <cell r="AK648">
            <v>0</v>
          </cell>
          <cell r="AL648" t="str">
            <v>IPSF</v>
          </cell>
          <cell r="AM648" t="str">
            <v>released</v>
          </cell>
        </row>
        <row r="649">
          <cell r="A649" t="str">
            <v>DEC04</v>
          </cell>
          <cell r="B649" t="str">
            <v>KO</v>
          </cell>
          <cell r="C649" t="str">
            <v>Korea</v>
          </cell>
          <cell r="D649" t="str">
            <v>KR</v>
          </cell>
          <cell r="E649" t="str">
            <v>BASE</v>
          </cell>
          <cell r="F649" t="str">
            <v>Samsung Engineering Co Ltd</v>
          </cell>
          <cell r="G649" t="str">
            <v>025171</v>
          </cell>
          <cell r="I649">
            <v>1</v>
          </cell>
          <cell r="J649">
            <v>815.39</v>
          </cell>
          <cell r="K649">
            <v>0</v>
          </cell>
          <cell r="M649">
            <v>0</v>
          </cell>
          <cell r="N649">
            <v>0</v>
          </cell>
          <cell r="O649" t="str">
            <v>AIPS</v>
          </cell>
          <cell r="P649" t="str">
            <v>AIPS</v>
          </cell>
          <cell r="R649">
            <v>0</v>
          </cell>
          <cell r="S649" t="str">
            <v>initial prod support</v>
          </cell>
          <cell r="T649" t="str">
            <v>1018</v>
          </cell>
          <cell r="U649" t="str">
            <v>1751000</v>
          </cell>
          <cell r="V649">
            <v>1</v>
          </cell>
          <cell r="W649" t="str">
            <v>1</v>
          </cell>
          <cell r="X649" t="str">
            <v>650</v>
          </cell>
          <cell r="Y649" t="str">
            <v>Commercial</v>
          </cell>
          <cell r="Z649" t="str">
            <v>Sales - East Asia</v>
          </cell>
          <cell r="AA649" t="str">
            <v>Large</v>
          </cell>
          <cell r="AB649">
            <v>815.39</v>
          </cell>
          <cell r="AC649" t="str">
            <v xml:space="preserve">  37064</v>
          </cell>
          <cell r="AD649" t="str">
            <v>CDG4-062</v>
          </cell>
          <cell r="AE649">
            <v>0</v>
          </cell>
          <cell r="AF649">
            <v>0</v>
          </cell>
          <cell r="AG649">
            <v>0</v>
          </cell>
          <cell r="AH649">
            <v>0</v>
          </cell>
          <cell r="AI649">
            <v>0</v>
          </cell>
          <cell r="AJ649" t="str">
            <v>USD</v>
          </cell>
          <cell r="AK649">
            <v>0</v>
          </cell>
          <cell r="AL649" t="str">
            <v>JV-released</v>
          </cell>
        </row>
        <row r="650">
          <cell r="A650" t="str">
            <v>DEC04</v>
          </cell>
          <cell r="B650" t="str">
            <v>SEA</v>
          </cell>
          <cell r="C650" t="str">
            <v>South East Asia</v>
          </cell>
          <cell r="D650" t="str">
            <v>UK</v>
          </cell>
          <cell r="E650" t="str">
            <v>BASE</v>
          </cell>
          <cell r="F650" t="str">
            <v>Samsung Corporation</v>
          </cell>
          <cell r="G650" t="str">
            <v>021647</v>
          </cell>
          <cell r="I650">
            <v>1</v>
          </cell>
          <cell r="J650">
            <v>650.07000000000005</v>
          </cell>
          <cell r="K650">
            <v>0</v>
          </cell>
          <cell r="M650">
            <v>0</v>
          </cell>
          <cell r="N650">
            <v>0</v>
          </cell>
          <cell r="O650" t="str">
            <v>AIPS</v>
          </cell>
          <cell r="P650" t="str">
            <v>AIPS</v>
          </cell>
          <cell r="R650">
            <v>0</v>
          </cell>
          <cell r="S650" t="str">
            <v>initial prod support</v>
          </cell>
          <cell r="T650" t="str">
            <v>1018</v>
          </cell>
          <cell r="U650" t="str">
            <v>1751000</v>
          </cell>
          <cell r="V650">
            <v>1</v>
          </cell>
          <cell r="W650" t="str">
            <v>1</v>
          </cell>
          <cell r="X650" t="str">
            <v>650</v>
          </cell>
          <cell r="Y650" t="str">
            <v>Commercial</v>
          </cell>
          <cell r="Z650" t="str">
            <v>Sales - East Asia</v>
          </cell>
          <cell r="AA650" t="str">
            <v>System</v>
          </cell>
          <cell r="AB650">
            <v>650.07000000000005</v>
          </cell>
          <cell r="AC650" t="str">
            <v xml:space="preserve">  30330</v>
          </cell>
          <cell r="AD650" t="str">
            <v>CDG3-069-01P</v>
          </cell>
          <cell r="AE650">
            <v>0</v>
          </cell>
          <cell r="AF650">
            <v>0</v>
          </cell>
          <cell r="AG650">
            <v>0</v>
          </cell>
          <cell r="AH650">
            <v>0</v>
          </cell>
          <cell r="AI650">
            <v>0</v>
          </cell>
          <cell r="AJ650" t="str">
            <v>USD</v>
          </cell>
          <cell r="AK650">
            <v>0</v>
          </cell>
          <cell r="AL650" t="str">
            <v>IPSF</v>
          </cell>
          <cell r="AM650" t="str">
            <v>released</v>
          </cell>
        </row>
        <row r="651">
          <cell r="A651" t="str">
            <v>DEC04</v>
          </cell>
          <cell r="B651" t="str">
            <v>SEA</v>
          </cell>
          <cell r="C651" t="str">
            <v>South East Asia</v>
          </cell>
          <cell r="D651" t="str">
            <v>UK</v>
          </cell>
          <cell r="E651" t="str">
            <v>BASE</v>
          </cell>
          <cell r="F651" t="str">
            <v>Samsung Corporation</v>
          </cell>
          <cell r="G651" t="str">
            <v>021646</v>
          </cell>
          <cell r="I651">
            <v>1</v>
          </cell>
          <cell r="J651">
            <v>5532.5</v>
          </cell>
          <cell r="K651">
            <v>0</v>
          </cell>
          <cell r="M651">
            <v>0</v>
          </cell>
          <cell r="N651">
            <v>0</v>
          </cell>
          <cell r="O651" t="str">
            <v>AIPS</v>
          </cell>
          <cell r="P651" t="str">
            <v>AIPS</v>
          </cell>
          <cell r="R651">
            <v>0</v>
          </cell>
          <cell r="S651" t="str">
            <v>initial prod support</v>
          </cell>
          <cell r="T651" t="str">
            <v>1018</v>
          </cell>
          <cell r="U651" t="str">
            <v>1751000</v>
          </cell>
          <cell r="V651">
            <v>1</v>
          </cell>
          <cell r="W651" t="str">
            <v>1</v>
          </cell>
          <cell r="X651" t="str">
            <v>650</v>
          </cell>
          <cell r="Y651" t="str">
            <v>Commercial</v>
          </cell>
          <cell r="Z651" t="str">
            <v>Sales - East Asia</v>
          </cell>
          <cell r="AA651" t="str">
            <v>Large</v>
          </cell>
          <cell r="AB651">
            <v>5532.5</v>
          </cell>
          <cell r="AC651" t="str">
            <v xml:space="preserve">  30328</v>
          </cell>
          <cell r="AD651" t="str">
            <v>CDG3-069-01</v>
          </cell>
          <cell r="AE651">
            <v>0</v>
          </cell>
          <cell r="AF651">
            <v>0</v>
          </cell>
          <cell r="AG651">
            <v>0</v>
          </cell>
          <cell r="AH651">
            <v>0</v>
          </cell>
          <cell r="AI651">
            <v>0</v>
          </cell>
          <cell r="AJ651" t="str">
            <v>USD</v>
          </cell>
          <cell r="AK651">
            <v>0</v>
          </cell>
          <cell r="AL651" t="str">
            <v>IPSF</v>
          </cell>
          <cell r="AM651" t="str">
            <v>released</v>
          </cell>
        </row>
        <row r="652">
          <cell r="A652" t="str">
            <v>DEC04</v>
          </cell>
          <cell r="B652" t="str">
            <v>CENT</v>
          </cell>
          <cell r="C652" t="str">
            <v>Middle East</v>
          </cell>
          <cell r="D652" t="str">
            <v>IR</v>
          </cell>
          <cell r="E652" t="str">
            <v>BASE</v>
          </cell>
          <cell r="F652" t="str">
            <v>Komin Zad Niroo Co Ltd</v>
          </cell>
          <cell r="G652" t="str">
            <v>003182</v>
          </cell>
          <cell r="I652">
            <v>0</v>
          </cell>
          <cell r="J652">
            <v>-761.57158234660926</v>
          </cell>
          <cell r="K652">
            <v>0</v>
          </cell>
          <cell r="M652">
            <v>0</v>
          </cell>
          <cell r="N652">
            <v>0</v>
          </cell>
          <cell r="O652" t="str">
            <v>ACOM</v>
          </cell>
          <cell r="P652" t="str">
            <v>ACOM</v>
          </cell>
          <cell r="R652">
            <v>0</v>
          </cell>
          <cell r="S652" t="str">
            <v>commission</v>
          </cell>
          <cell r="T652" t="str">
            <v>1013</v>
          </cell>
          <cell r="U652" t="str">
            <v>2706000</v>
          </cell>
          <cell r="V652">
            <v>2</v>
          </cell>
          <cell r="W652" t="str">
            <v>1</v>
          </cell>
          <cell r="X652" t="str">
            <v>650</v>
          </cell>
          <cell r="Y652" t="str">
            <v>Commercial</v>
          </cell>
          <cell r="Z652" t="str">
            <v>Sales - Middle East</v>
          </cell>
          <cell r="AA652" t="str">
            <v>Small</v>
          </cell>
          <cell r="AB652">
            <v>-761.57158234660926</v>
          </cell>
          <cell r="AC652" t="str">
            <v xml:space="preserve">  23483</v>
          </cell>
          <cell r="AD652" t="str">
            <v>04/0248KNC</v>
          </cell>
          <cell r="AE652">
            <v>0</v>
          </cell>
          <cell r="AF652">
            <v>0</v>
          </cell>
          <cell r="AG652">
            <v>0</v>
          </cell>
          <cell r="AH652">
            <v>0</v>
          </cell>
          <cell r="AI652">
            <v>0</v>
          </cell>
          <cell r="AJ652" t="str">
            <v>USD</v>
          </cell>
          <cell r="AK652">
            <v>0</v>
          </cell>
          <cell r="AL652" t="str">
            <v>CO36453</v>
          </cell>
          <cell r="AM652" t="str">
            <v>Inv.24130</v>
          </cell>
        </row>
        <row r="653">
          <cell r="A653" t="str">
            <v>DEC04</v>
          </cell>
          <cell r="B653" t="str">
            <v>CENT</v>
          </cell>
          <cell r="C653" t="str">
            <v>Africa</v>
          </cell>
          <cell r="D653" t="str">
            <v>GH</v>
          </cell>
          <cell r="E653" t="str">
            <v>Base</v>
          </cell>
          <cell r="F653" t="str">
            <v>G and J Technical Services</v>
          </cell>
          <cell r="G653" t="str">
            <v>003197</v>
          </cell>
          <cell r="I653">
            <v>0</v>
          </cell>
          <cell r="J653">
            <v>-26759.956942949408</v>
          </cell>
          <cell r="K653">
            <v>0</v>
          </cell>
          <cell r="M653">
            <v>0</v>
          </cell>
          <cell r="N653">
            <v>0</v>
          </cell>
          <cell r="O653" t="str">
            <v>ACOM</v>
          </cell>
          <cell r="P653" t="str">
            <v>ACOM</v>
          </cell>
          <cell r="R653">
            <v>0</v>
          </cell>
          <cell r="S653" t="str">
            <v>commission</v>
          </cell>
          <cell r="T653" t="str">
            <v>1014</v>
          </cell>
          <cell r="U653" t="str">
            <v>2706000</v>
          </cell>
          <cell r="V653">
            <v>2</v>
          </cell>
          <cell r="W653" t="str">
            <v>1</v>
          </cell>
          <cell r="X653" t="str">
            <v>650</v>
          </cell>
          <cell r="Y653" t="str">
            <v>Commercial</v>
          </cell>
          <cell r="Z653" t="str">
            <v>Sales - Africa</v>
          </cell>
          <cell r="AA653" t="str">
            <v>Large</v>
          </cell>
          <cell r="AB653">
            <v>-26759.956942949408</v>
          </cell>
          <cell r="AC653" t="str">
            <v xml:space="preserve">  23499</v>
          </cell>
          <cell r="AD653" t="str">
            <v>04/04409</v>
          </cell>
          <cell r="AE653">
            <v>0</v>
          </cell>
          <cell r="AF653">
            <v>0</v>
          </cell>
          <cell r="AG653">
            <v>0</v>
          </cell>
          <cell r="AH653">
            <v>0</v>
          </cell>
          <cell r="AI653">
            <v>0</v>
          </cell>
          <cell r="AJ653" t="str">
            <v>USD</v>
          </cell>
          <cell r="AK653">
            <v>0</v>
          </cell>
          <cell r="AL653" t="str">
            <v>CO35559</v>
          </cell>
          <cell r="AM653" t="str">
            <v>Inv.24448</v>
          </cell>
        </row>
        <row r="654">
          <cell r="A654" t="str">
            <v>DEC04</v>
          </cell>
          <cell r="B654" t="str">
            <v>CENT</v>
          </cell>
          <cell r="C654" t="str">
            <v>Middle East</v>
          </cell>
          <cell r="D654" t="str">
            <v>PK</v>
          </cell>
          <cell r="E654" t="str">
            <v>Base</v>
          </cell>
          <cell r="F654" t="str">
            <v>Cummins Sales &amp; Service (Pakistan)</v>
          </cell>
          <cell r="G654" t="str">
            <v>025352</v>
          </cell>
          <cell r="I654">
            <v>1</v>
          </cell>
          <cell r="J654">
            <v>0</v>
          </cell>
          <cell r="K654">
            <v>0</v>
          </cell>
          <cell r="M654">
            <v>0</v>
          </cell>
          <cell r="N654">
            <v>0</v>
          </cell>
          <cell r="O654" t="str">
            <v>AMIS</v>
          </cell>
          <cell r="P654" t="str">
            <v>AMIS</v>
          </cell>
          <cell r="R654">
            <v>0</v>
          </cell>
          <cell r="S654" t="str">
            <v>misc revenue</v>
          </cell>
          <cell r="T654" t="str">
            <v>1013</v>
          </cell>
          <cell r="U654" t="str">
            <v>2706000</v>
          </cell>
          <cell r="V654">
            <v>2</v>
          </cell>
          <cell r="W654" t="str">
            <v>1</v>
          </cell>
          <cell r="X654" t="str">
            <v>650</v>
          </cell>
          <cell r="Y654" t="str">
            <v>Commercial</v>
          </cell>
          <cell r="Z654" t="str">
            <v>Sales - Middle East</v>
          </cell>
          <cell r="AA654" t="str">
            <v>Medium</v>
          </cell>
          <cell r="AB654">
            <v>4830.4628632938638</v>
          </cell>
          <cell r="AC654" t="str">
            <v xml:space="preserve">  44140</v>
          </cell>
          <cell r="AD654" t="str">
            <v>INVOICE DIFFERENCE</v>
          </cell>
          <cell r="AE654">
            <v>0</v>
          </cell>
          <cell r="AF654">
            <v>0</v>
          </cell>
          <cell r="AG654">
            <v>0</v>
          </cell>
          <cell r="AH654">
            <v>0</v>
          </cell>
          <cell r="AI654">
            <v>0</v>
          </cell>
          <cell r="AJ654" t="str">
            <v>USD</v>
          </cell>
          <cell r="AK654">
            <v>0</v>
          </cell>
          <cell r="AL654" t="str">
            <v>CO34821</v>
          </cell>
          <cell r="AM654" t="str">
            <v>LC Diff Inv.25229</v>
          </cell>
        </row>
        <row r="655">
          <cell r="A655" t="str">
            <v>DEC04</v>
          </cell>
          <cell r="B655" t="str">
            <v>KO</v>
          </cell>
          <cell r="C655" t="str">
            <v>Korea</v>
          </cell>
          <cell r="D655" t="str">
            <v>KR</v>
          </cell>
          <cell r="E655" t="str">
            <v>BASE</v>
          </cell>
          <cell r="F655" t="str">
            <v>Cummins Diesel Sales &amp; Service Co</v>
          </cell>
          <cell r="G655" t="str">
            <v>003183</v>
          </cell>
          <cell r="I655">
            <v>0</v>
          </cell>
          <cell r="J655">
            <v>-4911.7330462863292</v>
          </cell>
          <cell r="K655">
            <v>0</v>
          </cell>
          <cell r="M655">
            <v>0</v>
          </cell>
          <cell r="N655">
            <v>0</v>
          </cell>
          <cell r="O655" t="str">
            <v>ACOM</v>
          </cell>
          <cell r="P655" t="str">
            <v>ACOM</v>
          </cell>
          <cell r="R655">
            <v>0</v>
          </cell>
          <cell r="S655" t="str">
            <v>commission</v>
          </cell>
          <cell r="T655" t="str">
            <v>1018</v>
          </cell>
          <cell r="U655" t="str">
            <v>2706000</v>
          </cell>
          <cell r="V655">
            <v>2</v>
          </cell>
          <cell r="W655" t="str">
            <v>1</v>
          </cell>
          <cell r="X655" t="str">
            <v>650</v>
          </cell>
          <cell r="Y655" t="str">
            <v>Commercial</v>
          </cell>
          <cell r="Z655" t="str">
            <v>Sales - East Asia</v>
          </cell>
          <cell r="AA655" t="str">
            <v>Large</v>
          </cell>
          <cell r="AB655">
            <v>-4911.7330462863292</v>
          </cell>
          <cell r="AC655" t="str">
            <v xml:space="preserve">  23484</v>
          </cell>
          <cell r="AD655" t="str">
            <v>CDE4-052</v>
          </cell>
          <cell r="AE655">
            <v>0</v>
          </cell>
          <cell r="AF655">
            <v>0</v>
          </cell>
          <cell r="AG655">
            <v>0</v>
          </cell>
          <cell r="AH655">
            <v>0</v>
          </cell>
          <cell r="AI655">
            <v>0</v>
          </cell>
          <cell r="AJ655" t="str">
            <v>USD</v>
          </cell>
          <cell r="AK655">
            <v>0</v>
          </cell>
          <cell r="AL655" t="str">
            <v>CO3331</v>
          </cell>
          <cell r="AM655" t="str">
            <v>Inv.22776</v>
          </cell>
        </row>
        <row r="656">
          <cell r="A656" t="str">
            <v>DEC04</v>
          </cell>
          <cell r="B656" t="str">
            <v>CENT</v>
          </cell>
          <cell r="C656" t="str">
            <v>Africa</v>
          </cell>
          <cell r="D656" t="str">
            <v>AO</v>
          </cell>
          <cell r="E656" t="str">
            <v>BASE</v>
          </cell>
          <cell r="F656" t="str">
            <v>Uniao Comercial De Automoveis</v>
          </cell>
          <cell r="G656" t="str">
            <v>003158</v>
          </cell>
          <cell r="I656">
            <v>1</v>
          </cell>
          <cell r="J656">
            <v>0</v>
          </cell>
          <cell r="K656">
            <v>0</v>
          </cell>
          <cell r="M656">
            <v>0</v>
          </cell>
          <cell r="N656">
            <v>0</v>
          </cell>
          <cell r="O656" t="str">
            <v>ASSL</v>
          </cell>
          <cell r="P656" t="str">
            <v>ASSL</v>
          </cell>
          <cell r="R656">
            <v>0</v>
          </cell>
          <cell r="S656" t="str">
            <v>SSA CENTRAL</v>
          </cell>
          <cell r="T656" t="str">
            <v>1014</v>
          </cell>
          <cell r="U656" t="str">
            <v>2716000</v>
          </cell>
          <cell r="V656">
            <v>2</v>
          </cell>
          <cell r="W656" t="str">
            <v>1</v>
          </cell>
          <cell r="X656" t="str">
            <v>650</v>
          </cell>
          <cell r="Y656" t="str">
            <v>Commercial</v>
          </cell>
          <cell r="Z656" t="str">
            <v>Sales - Africa</v>
          </cell>
          <cell r="AA656" t="str">
            <v>Large</v>
          </cell>
          <cell r="AB656">
            <v>4378</v>
          </cell>
          <cell r="AC656" t="str">
            <v xml:space="preserve">  23458</v>
          </cell>
          <cell r="AD656" t="str">
            <v>J/N016116, J/N016117</v>
          </cell>
          <cell r="AE656">
            <v>0</v>
          </cell>
          <cell r="AF656">
            <v>0</v>
          </cell>
          <cell r="AG656">
            <v>0</v>
          </cell>
          <cell r="AH656">
            <v>0</v>
          </cell>
          <cell r="AI656">
            <v>0</v>
          </cell>
          <cell r="AJ656" t="str">
            <v>GBP</v>
          </cell>
          <cell r="AK656">
            <v>0</v>
          </cell>
        </row>
        <row r="657">
          <cell r="A657" t="str">
            <v>DEC04</v>
          </cell>
          <cell r="B657" t="str">
            <v>CENT</v>
          </cell>
          <cell r="C657" t="str">
            <v>Middle East</v>
          </cell>
          <cell r="D657" t="str">
            <v>EG</v>
          </cell>
          <cell r="E657" t="str">
            <v>BASE</v>
          </cell>
          <cell r="F657" t="str">
            <v>Egyptian International Investment</v>
          </cell>
          <cell r="G657" t="str">
            <v>024825</v>
          </cell>
          <cell r="I657">
            <v>0</v>
          </cell>
          <cell r="J657">
            <v>0</v>
          </cell>
          <cell r="K657">
            <v>0</v>
          </cell>
          <cell r="M657">
            <v>0</v>
          </cell>
          <cell r="N657">
            <v>0</v>
          </cell>
          <cell r="O657" t="str">
            <v>ASSL</v>
          </cell>
          <cell r="P657" t="str">
            <v>ASSL</v>
          </cell>
          <cell r="R657">
            <v>0</v>
          </cell>
          <cell r="S657" t="str">
            <v>SSA CENTRAL</v>
          </cell>
          <cell r="T657" t="str">
            <v>1013</v>
          </cell>
          <cell r="U657" t="str">
            <v>2716000</v>
          </cell>
          <cell r="V657">
            <v>2</v>
          </cell>
          <cell r="W657" t="str">
            <v>1</v>
          </cell>
          <cell r="X657" t="str">
            <v>650</v>
          </cell>
          <cell r="Y657" t="str">
            <v>Commercial</v>
          </cell>
          <cell r="Z657" t="str">
            <v>Sales - Middle East</v>
          </cell>
          <cell r="AA657" t="str">
            <v>Small</v>
          </cell>
          <cell r="AB657">
            <v>-871.36706135629709</v>
          </cell>
          <cell r="AC657" t="str">
            <v xml:space="preserve">  37778</v>
          </cell>
          <cell r="AD657" t="str">
            <v>CM16/062004</v>
          </cell>
          <cell r="AE657">
            <v>0</v>
          </cell>
          <cell r="AF657">
            <v>0</v>
          </cell>
          <cell r="AG657">
            <v>0</v>
          </cell>
          <cell r="AH657">
            <v>0</v>
          </cell>
          <cell r="AI657">
            <v>0</v>
          </cell>
          <cell r="AJ657" t="str">
            <v>USD</v>
          </cell>
          <cell r="AK657">
            <v>0</v>
          </cell>
        </row>
        <row r="658">
          <cell r="A658" t="str">
            <v>DEC04</v>
          </cell>
          <cell r="B658" t="str">
            <v>CENT</v>
          </cell>
          <cell r="C658" t="str">
            <v>Middle East</v>
          </cell>
          <cell r="D658" t="str">
            <v>EG</v>
          </cell>
          <cell r="E658" t="str">
            <v>BASE</v>
          </cell>
          <cell r="F658" t="str">
            <v>Egyptian International Investment</v>
          </cell>
          <cell r="G658" t="str">
            <v>024824</v>
          </cell>
          <cell r="I658">
            <v>0</v>
          </cell>
          <cell r="J658">
            <v>0</v>
          </cell>
          <cell r="K658">
            <v>0</v>
          </cell>
          <cell r="M658">
            <v>0</v>
          </cell>
          <cell r="N658">
            <v>0</v>
          </cell>
          <cell r="O658" t="str">
            <v>ASSL</v>
          </cell>
          <cell r="P658" t="str">
            <v>ASSL</v>
          </cell>
          <cell r="R658">
            <v>0</v>
          </cell>
          <cell r="S658" t="str">
            <v>SSA CENTRAL</v>
          </cell>
          <cell r="T658" t="str">
            <v>1013</v>
          </cell>
          <cell r="U658" t="str">
            <v>2716000</v>
          </cell>
          <cell r="V658">
            <v>2</v>
          </cell>
          <cell r="W658" t="str">
            <v>1</v>
          </cell>
          <cell r="X658" t="str">
            <v>650</v>
          </cell>
          <cell r="Y658" t="str">
            <v>Commercial</v>
          </cell>
          <cell r="Z658" t="str">
            <v>Sales - Middle East</v>
          </cell>
          <cell r="AA658" t="str">
            <v>Medium</v>
          </cell>
          <cell r="AB658">
            <v>-4632.9386437029061</v>
          </cell>
          <cell r="AC658" t="str">
            <v xml:space="preserve">  37748</v>
          </cell>
          <cell r="AD658" t="str">
            <v>CM19/072004</v>
          </cell>
          <cell r="AE658">
            <v>0</v>
          </cell>
          <cell r="AF658">
            <v>0</v>
          </cell>
          <cell r="AG658">
            <v>0</v>
          </cell>
          <cell r="AH658">
            <v>0</v>
          </cell>
          <cell r="AI658">
            <v>0</v>
          </cell>
          <cell r="AJ658" t="str">
            <v>USD</v>
          </cell>
          <cell r="AK658">
            <v>0</v>
          </cell>
        </row>
        <row r="659">
          <cell r="A659" t="str">
            <v>DEC04</v>
          </cell>
          <cell r="B659" t="str">
            <v>CENT</v>
          </cell>
          <cell r="C659" t="str">
            <v>Middle East</v>
          </cell>
          <cell r="D659" t="str">
            <v>EG</v>
          </cell>
          <cell r="E659" t="str">
            <v>BASE</v>
          </cell>
          <cell r="F659" t="str">
            <v>Egyptian International Investment</v>
          </cell>
          <cell r="G659" t="str">
            <v>024823</v>
          </cell>
          <cell r="I659">
            <v>0</v>
          </cell>
          <cell r="J659">
            <v>0</v>
          </cell>
          <cell r="K659">
            <v>0</v>
          </cell>
          <cell r="M659">
            <v>0</v>
          </cell>
          <cell r="N659">
            <v>0</v>
          </cell>
          <cell r="O659" t="str">
            <v>ASSL</v>
          </cell>
          <cell r="P659" t="str">
            <v>ASSL</v>
          </cell>
          <cell r="R659">
            <v>0</v>
          </cell>
          <cell r="S659" t="str">
            <v>SSA CENTRAL</v>
          </cell>
          <cell r="T659" t="str">
            <v>1013</v>
          </cell>
          <cell r="U659" t="str">
            <v>2716000</v>
          </cell>
          <cell r="V659">
            <v>2</v>
          </cell>
          <cell r="W659" t="str">
            <v>1</v>
          </cell>
          <cell r="X659" t="str">
            <v>650</v>
          </cell>
          <cell r="Y659" t="str">
            <v>Commercial</v>
          </cell>
          <cell r="Z659" t="str">
            <v>Sales - Middle East</v>
          </cell>
          <cell r="AA659" t="str">
            <v>Medium</v>
          </cell>
          <cell r="AB659">
            <v>-4632.9386437029061</v>
          </cell>
          <cell r="AC659" t="str">
            <v xml:space="preserve">  37747</v>
          </cell>
          <cell r="AD659" t="str">
            <v>CM19/072004</v>
          </cell>
          <cell r="AE659">
            <v>0</v>
          </cell>
          <cell r="AF659">
            <v>0</v>
          </cell>
          <cell r="AG659">
            <v>0</v>
          </cell>
          <cell r="AH659">
            <v>0</v>
          </cell>
          <cell r="AI659">
            <v>0</v>
          </cell>
          <cell r="AJ659" t="str">
            <v>USD</v>
          </cell>
          <cell r="AK659">
            <v>0</v>
          </cell>
        </row>
        <row r="660">
          <cell r="A660" t="str">
            <v>DEC04</v>
          </cell>
          <cell r="B660" t="str">
            <v>CENT</v>
          </cell>
          <cell r="C660" t="str">
            <v>Middle East</v>
          </cell>
          <cell r="D660" t="str">
            <v>EG</v>
          </cell>
          <cell r="E660" t="str">
            <v>BASE</v>
          </cell>
          <cell r="F660" t="str">
            <v>Egyptian International Investment</v>
          </cell>
          <cell r="G660" t="str">
            <v>024642</v>
          </cell>
          <cell r="I660">
            <v>0</v>
          </cell>
          <cell r="J660">
            <v>0</v>
          </cell>
          <cell r="K660">
            <v>0</v>
          </cell>
          <cell r="M660">
            <v>0</v>
          </cell>
          <cell r="N660">
            <v>0</v>
          </cell>
          <cell r="O660" t="str">
            <v>AINF</v>
          </cell>
          <cell r="P660" t="str">
            <v>AINF</v>
          </cell>
          <cell r="R660">
            <v>0</v>
          </cell>
          <cell r="S660" t="str">
            <v>AWAITING INFORMATION</v>
          </cell>
          <cell r="T660" t="str">
            <v>1013</v>
          </cell>
          <cell r="U660" t="str">
            <v>2716000</v>
          </cell>
          <cell r="V660">
            <v>2</v>
          </cell>
          <cell r="W660" t="str">
            <v>1</v>
          </cell>
          <cell r="X660" t="str">
            <v>650</v>
          </cell>
          <cell r="Y660" t="str">
            <v>Commercial</v>
          </cell>
          <cell r="Z660" t="str">
            <v>Sales - Middle East</v>
          </cell>
          <cell r="AA660" t="str">
            <v>Small</v>
          </cell>
          <cell r="AB660">
            <v>-1543.0570505920343</v>
          </cell>
          <cell r="AC660" t="str">
            <v xml:space="preserve">  37794</v>
          </cell>
          <cell r="AD660" t="str">
            <v>CM16/062004</v>
          </cell>
          <cell r="AE660">
            <v>0</v>
          </cell>
          <cell r="AF660">
            <v>0</v>
          </cell>
          <cell r="AG660">
            <v>0</v>
          </cell>
          <cell r="AH660">
            <v>0</v>
          </cell>
          <cell r="AI660">
            <v>0</v>
          </cell>
          <cell r="AJ660" t="str">
            <v>USD</v>
          </cell>
          <cell r="AK660">
            <v>0</v>
          </cell>
        </row>
        <row r="661">
          <cell r="A661" t="str">
            <v>DEC04</v>
          </cell>
          <cell r="B661" t="str">
            <v>CENT</v>
          </cell>
          <cell r="C661" t="str">
            <v>Middle East</v>
          </cell>
          <cell r="D661" t="str">
            <v>EG</v>
          </cell>
          <cell r="E661" t="str">
            <v>BASE</v>
          </cell>
          <cell r="F661" t="str">
            <v>Egyptian International Investment</v>
          </cell>
          <cell r="G661" t="str">
            <v>024641</v>
          </cell>
          <cell r="I661">
            <v>0</v>
          </cell>
          <cell r="J661">
            <v>0</v>
          </cell>
          <cell r="K661">
            <v>0</v>
          </cell>
          <cell r="M661">
            <v>0</v>
          </cell>
          <cell r="N661">
            <v>0</v>
          </cell>
          <cell r="O661" t="str">
            <v>ASSL</v>
          </cell>
          <cell r="P661" t="str">
            <v>ASSL</v>
          </cell>
          <cell r="R661">
            <v>0</v>
          </cell>
          <cell r="S661" t="str">
            <v>SSA CENTRAL</v>
          </cell>
          <cell r="T661" t="str">
            <v>1013</v>
          </cell>
          <cell r="U661" t="str">
            <v>2716000</v>
          </cell>
          <cell r="V661">
            <v>2</v>
          </cell>
          <cell r="W661" t="str">
            <v>1</v>
          </cell>
          <cell r="X661" t="str">
            <v>650</v>
          </cell>
          <cell r="Y661" t="str">
            <v>Commercial</v>
          </cell>
          <cell r="Z661" t="str">
            <v>Sales - Middle East</v>
          </cell>
          <cell r="AA661" t="str">
            <v>Medium</v>
          </cell>
          <cell r="AB661">
            <v>-975.45748116254038</v>
          </cell>
          <cell r="AC661" t="str">
            <v xml:space="preserve">  35540</v>
          </cell>
          <cell r="AD661" t="str">
            <v>CM13/052004</v>
          </cell>
          <cell r="AE661">
            <v>0</v>
          </cell>
          <cell r="AF661">
            <v>0</v>
          </cell>
          <cell r="AG661">
            <v>0</v>
          </cell>
          <cell r="AH661">
            <v>0</v>
          </cell>
          <cell r="AI661">
            <v>0</v>
          </cell>
          <cell r="AJ661" t="str">
            <v>USD</v>
          </cell>
          <cell r="AK661">
            <v>0</v>
          </cell>
        </row>
        <row r="662">
          <cell r="A662" t="str">
            <v>DEC04</v>
          </cell>
          <cell r="B662" t="str">
            <v>CENT</v>
          </cell>
          <cell r="C662" t="str">
            <v>Middle East</v>
          </cell>
          <cell r="D662" t="str">
            <v>EG</v>
          </cell>
          <cell r="E662" t="str">
            <v>BASE</v>
          </cell>
          <cell r="F662" t="str">
            <v>Egyptian International Investment</v>
          </cell>
          <cell r="G662" t="str">
            <v>024640</v>
          </cell>
          <cell r="I662">
            <v>0</v>
          </cell>
          <cell r="J662">
            <v>0</v>
          </cell>
          <cell r="K662">
            <v>0</v>
          </cell>
          <cell r="M662">
            <v>0</v>
          </cell>
          <cell r="N662">
            <v>0</v>
          </cell>
          <cell r="O662" t="str">
            <v>ASSL</v>
          </cell>
          <cell r="P662" t="str">
            <v>ASSL</v>
          </cell>
          <cell r="R662">
            <v>0</v>
          </cell>
          <cell r="S662" t="str">
            <v>SSA CENTRAL</v>
          </cell>
          <cell r="T662" t="str">
            <v>1013</v>
          </cell>
          <cell r="U662" t="str">
            <v>2716000</v>
          </cell>
          <cell r="V662">
            <v>2</v>
          </cell>
          <cell r="W662" t="str">
            <v>1</v>
          </cell>
          <cell r="X662" t="str">
            <v>650</v>
          </cell>
          <cell r="Y662" t="str">
            <v>Commercial</v>
          </cell>
          <cell r="Z662" t="str">
            <v>Sales - Middle East</v>
          </cell>
          <cell r="AA662" t="str">
            <v>Medium</v>
          </cell>
          <cell r="AB662">
            <v>-969.53713670613558</v>
          </cell>
          <cell r="AC662" t="str">
            <v xml:space="preserve">  35533</v>
          </cell>
          <cell r="AD662" t="str">
            <v>CM13/052004</v>
          </cell>
          <cell r="AE662">
            <v>0</v>
          </cell>
          <cell r="AF662">
            <v>0</v>
          </cell>
          <cell r="AG662">
            <v>0</v>
          </cell>
          <cell r="AH662">
            <v>0</v>
          </cell>
          <cell r="AI662">
            <v>0</v>
          </cell>
          <cell r="AJ662" t="str">
            <v>USD</v>
          </cell>
          <cell r="AK662">
            <v>0</v>
          </cell>
        </row>
        <row r="663">
          <cell r="A663" t="str">
            <v>DEC04</v>
          </cell>
          <cell r="B663" t="str">
            <v>CENT</v>
          </cell>
          <cell r="C663" t="str">
            <v>Western Europe</v>
          </cell>
          <cell r="D663" t="str">
            <v>IE</v>
          </cell>
          <cell r="E663" t="str">
            <v>BASE</v>
          </cell>
          <cell r="F663" t="str">
            <v>Cummins Engine Co</v>
          </cell>
          <cell r="G663" t="str">
            <v>024909</v>
          </cell>
          <cell r="I663">
            <v>0</v>
          </cell>
          <cell r="J663">
            <v>0</v>
          </cell>
          <cell r="K663">
            <v>0</v>
          </cell>
          <cell r="M663">
            <v>0</v>
          </cell>
          <cell r="N663">
            <v>0</v>
          </cell>
          <cell r="O663" t="str">
            <v>ASSR</v>
          </cell>
          <cell r="P663" t="str">
            <v>ASSR</v>
          </cell>
          <cell r="R663">
            <v>0</v>
          </cell>
          <cell r="S663" t="str">
            <v>SSA REST OF WORLD</v>
          </cell>
          <cell r="T663" t="str">
            <v>1011</v>
          </cell>
          <cell r="U663" t="str">
            <v>2716000</v>
          </cell>
          <cell r="V663">
            <v>2</v>
          </cell>
          <cell r="W663" t="str">
            <v>1</v>
          </cell>
          <cell r="X663" t="str">
            <v>650</v>
          </cell>
          <cell r="Y663" t="str">
            <v>Commercial</v>
          </cell>
          <cell r="Z663" t="str">
            <v>Sales - West Europe</v>
          </cell>
          <cell r="AA663" t="str">
            <v>Medium</v>
          </cell>
          <cell r="AB663">
            <v>-1345.182992465016</v>
          </cell>
          <cell r="AC663" t="str">
            <v xml:space="preserve">  35823</v>
          </cell>
          <cell r="AD663" t="str">
            <v>G0207</v>
          </cell>
          <cell r="AE663">
            <v>0</v>
          </cell>
          <cell r="AF663">
            <v>0</v>
          </cell>
          <cell r="AG663">
            <v>0</v>
          </cell>
          <cell r="AH663">
            <v>0</v>
          </cell>
          <cell r="AI663">
            <v>0</v>
          </cell>
          <cell r="AJ663" t="str">
            <v>EUR</v>
          </cell>
          <cell r="AK663">
            <v>0</v>
          </cell>
        </row>
        <row r="664">
          <cell r="A664" t="str">
            <v>DEC04</v>
          </cell>
          <cell r="B664" t="str">
            <v>CENT</v>
          </cell>
          <cell r="C664" t="str">
            <v>Eastern Europe</v>
          </cell>
          <cell r="D664" t="str">
            <v>HU</v>
          </cell>
          <cell r="E664" t="str">
            <v>BASE</v>
          </cell>
          <cell r="F664" t="str">
            <v>CAD Server</v>
          </cell>
          <cell r="G664" t="str">
            <v>024761</v>
          </cell>
          <cell r="I664">
            <v>0</v>
          </cell>
          <cell r="J664">
            <v>0</v>
          </cell>
          <cell r="K664">
            <v>0</v>
          </cell>
          <cell r="M664">
            <v>0</v>
          </cell>
          <cell r="N664">
            <v>0</v>
          </cell>
          <cell r="O664" t="str">
            <v>ASSR</v>
          </cell>
          <cell r="P664" t="str">
            <v>ASSR</v>
          </cell>
          <cell r="R664">
            <v>0</v>
          </cell>
          <cell r="S664" t="str">
            <v>SSA REST OF WORLD</v>
          </cell>
          <cell r="T664" t="str">
            <v>1012</v>
          </cell>
          <cell r="U664" t="str">
            <v>2716000</v>
          </cell>
          <cell r="V664">
            <v>2</v>
          </cell>
          <cell r="W664" t="str">
            <v>1</v>
          </cell>
          <cell r="X664" t="str">
            <v>650</v>
          </cell>
          <cell r="Y664" t="str">
            <v>Commercial</v>
          </cell>
          <cell r="Z664" t="str">
            <v>Sales - East Europe</v>
          </cell>
          <cell r="AA664" t="str">
            <v>Large</v>
          </cell>
          <cell r="AB664">
            <v>-2662.7304897739505</v>
          </cell>
          <cell r="AC664" t="str">
            <v xml:space="preserve">  35469</v>
          </cell>
          <cell r="AD664" t="str">
            <v>CPG203</v>
          </cell>
          <cell r="AE664">
            <v>0</v>
          </cell>
          <cell r="AF664">
            <v>0</v>
          </cell>
          <cell r="AG664">
            <v>0</v>
          </cell>
          <cell r="AH664">
            <v>0</v>
          </cell>
          <cell r="AI664">
            <v>0</v>
          </cell>
          <cell r="AJ664" t="str">
            <v>EUR</v>
          </cell>
          <cell r="AK664">
            <v>0</v>
          </cell>
        </row>
        <row r="665">
          <cell r="A665" t="str">
            <v>DEC04</v>
          </cell>
          <cell r="B665" t="str">
            <v>CENT</v>
          </cell>
          <cell r="C665" t="str">
            <v>Middle East</v>
          </cell>
          <cell r="D665" t="str">
            <v>IL</v>
          </cell>
          <cell r="E665" t="str">
            <v>BASE</v>
          </cell>
          <cell r="F665" t="str">
            <v>Israel Engines &amp; Trailers</v>
          </cell>
          <cell r="G665" t="str">
            <v>024748</v>
          </cell>
          <cell r="I665">
            <v>0</v>
          </cell>
          <cell r="J665">
            <v>0</v>
          </cell>
          <cell r="K665">
            <v>0</v>
          </cell>
          <cell r="M665">
            <v>0</v>
          </cell>
          <cell r="N665">
            <v>0</v>
          </cell>
          <cell r="O665" t="str">
            <v>ASSL</v>
          </cell>
          <cell r="P665" t="str">
            <v>ASSL</v>
          </cell>
          <cell r="R665">
            <v>0</v>
          </cell>
          <cell r="S665" t="str">
            <v>SSA CENTRAL</v>
          </cell>
          <cell r="T665" t="str">
            <v>1013</v>
          </cell>
          <cell r="U665" t="str">
            <v>2716000</v>
          </cell>
          <cell r="V665">
            <v>2</v>
          </cell>
          <cell r="W665" t="str">
            <v>1</v>
          </cell>
          <cell r="X665" t="str">
            <v>650</v>
          </cell>
          <cell r="Y665" t="str">
            <v>Commercial</v>
          </cell>
          <cell r="Z665" t="str">
            <v>Sales - Middle East</v>
          </cell>
          <cell r="AA665" t="str">
            <v>Large</v>
          </cell>
          <cell r="AB665">
            <v>-2343.3799784714747</v>
          </cell>
          <cell r="AC665" t="str">
            <v xml:space="preserve">  34536</v>
          </cell>
          <cell r="AD665" t="str">
            <v>240019</v>
          </cell>
          <cell r="AE665">
            <v>0</v>
          </cell>
          <cell r="AF665">
            <v>0</v>
          </cell>
          <cell r="AG665">
            <v>0</v>
          </cell>
          <cell r="AH665">
            <v>0</v>
          </cell>
          <cell r="AI665">
            <v>0</v>
          </cell>
          <cell r="AJ665" t="str">
            <v>USD</v>
          </cell>
          <cell r="AK665">
            <v>0</v>
          </cell>
        </row>
        <row r="666">
          <cell r="A666" t="str">
            <v>DEC04</v>
          </cell>
          <cell r="B666" t="str">
            <v>CENT</v>
          </cell>
          <cell r="C666" t="str">
            <v>Eastern Europe</v>
          </cell>
          <cell r="D666" t="str">
            <v>CZ</v>
          </cell>
          <cell r="E666" t="str">
            <v>BASE</v>
          </cell>
          <cell r="F666" t="str">
            <v>EuroSystems A.S.</v>
          </cell>
          <cell r="G666" t="str">
            <v>024935</v>
          </cell>
          <cell r="I666">
            <v>0</v>
          </cell>
          <cell r="J666">
            <v>0</v>
          </cell>
          <cell r="K666">
            <v>0</v>
          </cell>
          <cell r="M666">
            <v>0</v>
          </cell>
          <cell r="N666">
            <v>0</v>
          </cell>
          <cell r="O666" t="str">
            <v>ASSL</v>
          </cell>
          <cell r="P666" t="str">
            <v>ASSL</v>
          </cell>
          <cell r="R666">
            <v>0</v>
          </cell>
          <cell r="S666" t="str">
            <v>SSA CENTRAL</v>
          </cell>
          <cell r="T666" t="str">
            <v>1012</v>
          </cell>
          <cell r="U666" t="str">
            <v>2716000</v>
          </cell>
          <cell r="V666">
            <v>2</v>
          </cell>
          <cell r="W666" t="str">
            <v>1</v>
          </cell>
          <cell r="X666" t="str">
            <v>650</v>
          </cell>
          <cell r="Y666" t="str">
            <v>Commercial</v>
          </cell>
          <cell r="Z666" t="str">
            <v>Sales - East Europe</v>
          </cell>
          <cell r="AA666" t="str">
            <v>Small</v>
          </cell>
          <cell r="AB666">
            <v>-198.64101184068889</v>
          </cell>
          <cell r="AC666" t="str">
            <v xml:space="preserve">  35123</v>
          </cell>
          <cell r="AD666" t="str">
            <v>C200-34197</v>
          </cell>
          <cell r="AE666">
            <v>0</v>
          </cell>
          <cell r="AF666">
            <v>0</v>
          </cell>
          <cell r="AG666">
            <v>0</v>
          </cell>
          <cell r="AH666">
            <v>0</v>
          </cell>
          <cell r="AI666">
            <v>0</v>
          </cell>
          <cell r="AJ666" t="str">
            <v>EUR</v>
          </cell>
          <cell r="AK666">
            <v>0</v>
          </cell>
        </row>
        <row r="667">
          <cell r="A667" t="str">
            <v>DEC04</v>
          </cell>
          <cell r="B667" t="str">
            <v>CENT</v>
          </cell>
          <cell r="C667" t="str">
            <v>Africa</v>
          </cell>
          <cell r="D667" t="str">
            <v>UK</v>
          </cell>
          <cell r="E667" t="str">
            <v>BASE</v>
          </cell>
          <cell r="F667" t="str">
            <v>Gentec Energy Ltd</v>
          </cell>
          <cell r="G667" t="str">
            <v>024676</v>
          </cell>
          <cell r="I667">
            <v>0</v>
          </cell>
          <cell r="J667">
            <v>0</v>
          </cell>
          <cell r="K667">
            <v>0</v>
          </cell>
          <cell r="M667">
            <v>0</v>
          </cell>
          <cell r="N667">
            <v>0</v>
          </cell>
          <cell r="O667" t="str">
            <v>ASSL</v>
          </cell>
          <cell r="P667" t="str">
            <v>ASSL</v>
          </cell>
          <cell r="R667">
            <v>0</v>
          </cell>
          <cell r="S667" t="str">
            <v>SSA CENTRAL</v>
          </cell>
          <cell r="T667" t="str">
            <v>1014</v>
          </cell>
          <cell r="U667" t="str">
            <v>2716000</v>
          </cell>
          <cell r="V667">
            <v>2</v>
          </cell>
          <cell r="W667" t="str">
            <v>1</v>
          </cell>
          <cell r="X667" t="str">
            <v>650</v>
          </cell>
          <cell r="Y667" t="str">
            <v>Commercial</v>
          </cell>
          <cell r="Z667" t="str">
            <v>Sales - Africa</v>
          </cell>
          <cell r="AA667" t="str">
            <v>Large</v>
          </cell>
          <cell r="AB667">
            <v>-13133.476856835307</v>
          </cell>
          <cell r="AC667" t="str">
            <v xml:space="preserve">  33539</v>
          </cell>
          <cell r="AD667" t="str">
            <v>19929/975</v>
          </cell>
          <cell r="AE667">
            <v>0</v>
          </cell>
          <cell r="AF667">
            <v>0</v>
          </cell>
          <cell r="AG667">
            <v>0</v>
          </cell>
          <cell r="AH667">
            <v>0</v>
          </cell>
          <cell r="AI667">
            <v>0</v>
          </cell>
          <cell r="AJ667" t="str">
            <v>USD</v>
          </cell>
          <cell r="AK667">
            <v>0</v>
          </cell>
        </row>
        <row r="668">
          <cell r="A668" t="str">
            <v>DEC04</v>
          </cell>
          <cell r="B668" t="str">
            <v>CENT</v>
          </cell>
          <cell r="C668" t="str">
            <v>Western Europe</v>
          </cell>
          <cell r="D668" t="str">
            <v>ES</v>
          </cell>
          <cell r="E668" t="str">
            <v>BASE</v>
          </cell>
          <cell r="F668" t="str">
            <v>Cummins Ventas y Servicio S.A.</v>
          </cell>
          <cell r="G668" t="str">
            <v>025223</v>
          </cell>
          <cell r="I668">
            <v>0</v>
          </cell>
          <cell r="J668">
            <v>0</v>
          </cell>
          <cell r="K668">
            <v>0</v>
          </cell>
          <cell r="M668">
            <v>0</v>
          </cell>
          <cell r="N668">
            <v>0</v>
          </cell>
          <cell r="O668" t="str">
            <v>ASSR</v>
          </cell>
          <cell r="P668" t="str">
            <v>ASSR</v>
          </cell>
          <cell r="R668">
            <v>0</v>
          </cell>
          <cell r="S668" t="str">
            <v>SSA REST OF WORLD</v>
          </cell>
          <cell r="T668" t="str">
            <v>1011</v>
          </cell>
          <cell r="U668" t="str">
            <v>2716000</v>
          </cell>
          <cell r="V668">
            <v>2</v>
          </cell>
          <cell r="W668" t="str">
            <v>1</v>
          </cell>
          <cell r="X668" t="str">
            <v>650</v>
          </cell>
          <cell r="Y668" t="str">
            <v>Commercial</v>
          </cell>
          <cell r="Z668" t="str">
            <v>Sales - West Europe</v>
          </cell>
          <cell r="AA668" t="str">
            <v>Medium</v>
          </cell>
          <cell r="AB668">
            <v>-344.31108719052742</v>
          </cell>
          <cell r="AC668" t="str">
            <v xml:space="preserve">  35710</v>
          </cell>
          <cell r="AD668" t="str">
            <v>CPG9022</v>
          </cell>
          <cell r="AE668">
            <v>0</v>
          </cell>
          <cell r="AF668">
            <v>0</v>
          </cell>
          <cell r="AG668">
            <v>0</v>
          </cell>
          <cell r="AH668">
            <v>0</v>
          </cell>
          <cell r="AI668">
            <v>0</v>
          </cell>
          <cell r="AJ668" t="str">
            <v>EUR</v>
          </cell>
          <cell r="AK668">
            <v>0</v>
          </cell>
        </row>
        <row r="669">
          <cell r="A669" t="str">
            <v>DEC04</v>
          </cell>
          <cell r="B669" t="str">
            <v>CENT</v>
          </cell>
          <cell r="C669" t="str">
            <v>United Kingdom</v>
          </cell>
          <cell r="D669" t="str">
            <v>UK</v>
          </cell>
          <cell r="E669" t="str">
            <v>BASE</v>
          </cell>
          <cell r="F669" t="str">
            <v>Cummins Diesel UK</v>
          </cell>
          <cell r="G669" t="str">
            <v>025035</v>
          </cell>
          <cell r="I669">
            <v>0</v>
          </cell>
          <cell r="J669">
            <v>0</v>
          </cell>
          <cell r="K669">
            <v>0</v>
          </cell>
          <cell r="M669">
            <v>0</v>
          </cell>
          <cell r="N669">
            <v>0</v>
          </cell>
          <cell r="O669" t="str">
            <v>ASSL</v>
          </cell>
          <cell r="P669" t="str">
            <v>ASSL</v>
          </cell>
          <cell r="R669">
            <v>0</v>
          </cell>
          <cell r="S669" t="str">
            <v>SSA CENTRAL</v>
          </cell>
          <cell r="T669" t="str">
            <v>1011</v>
          </cell>
          <cell r="U669" t="str">
            <v>2716000</v>
          </cell>
          <cell r="V669">
            <v>2</v>
          </cell>
          <cell r="W669" t="str">
            <v>1</v>
          </cell>
          <cell r="X669" t="str">
            <v>650</v>
          </cell>
          <cell r="Y669" t="str">
            <v>Commercial</v>
          </cell>
          <cell r="Z669" t="str">
            <v>Sales - West Europe</v>
          </cell>
          <cell r="AA669" t="str">
            <v>Large</v>
          </cell>
          <cell r="AB669">
            <v>-10096</v>
          </cell>
          <cell r="AC669" t="str">
            <v xml:space="preserve">  30333</v>
          </cell>
          <cell r="AD669" t="str">
            <v>C00645</v>
          </cell>
          <cell r="AE669">
            <v>0</v>
          </cell>
          <cell r="AF669">
            <v>0</v>
          </cell>
          <cell r="AG669">
            <v>0</v>
          </cell>
          <cell r="AH669">
            <v>0</v>
          </cell>
          <cell r="AI669">
            <v>0</v>
          </cell>
          <cell r="AJ669" t="str">
            <v>GBP</v>
          </cell>
          <cell r="AK669">
            <v>0</v>
          </cell>
        </row>
        <row r="670">
          <cell r="A670" t="str">
            <v>DEC04</v>
          </cell>
          <cell r="B670" t="str">
            <v>CENT</v>
          </cell>
          <cell r="C670" t="str">
            <v>Western Europe</v>
          </cell>
          <cell r="D670" t="str">
            <v>SD</v>
          </cell>
          <cell r="E670" t="str">
            <v>BASE</v>
          </cell>
          <cell r="F670" t="str">
            <v>General Medicines Co Ltd</v>
          </cell>
          <cell r="G670" t="str">
            <v>025212</v>
          </cell>
          <cell r="I670">
            <v>1</v>
          </cell>
          <cell r="J670">
            <v>0</v>
          </cell>
          <cell r="K670">
            <v>0</v>
          </cell>
          <cell r="M670">
            <v>0</v>
          </cell>
          <cell r="N670">
            <v>0</v>
          </cell>
          <cell r="O670" t="str">
            <v>ASSA</v>
          </cell>
          <cell r="P670" t="str">
            <v>ASSA</v>
          </cell>
          <cell r="R670">
            <v>0</v>
          </cell>
          <cell r="S670" t="str">
            <v>SSA ASIA</v>
          </cell>
          <cell r="T670" t="str">
            <v>1013</v>
          </cell>
          <cell r="U670" t="str">
            <v>2716000</v>
          </cell>
          <cell r="V670">
            <v>2</v>
          </cell>
          <cell r="W670" t="str">
            <v>1</v>
          </cell>
          <cell r="X670" t="str">
            <v>650</v>
          </cell>
          <cell r="Y670" t="str">
            <v>Commercial</v>
          </cell>
          <cell r="Z670" t="str">
            <v>Sales - Middle East</v>
          </cell>
          <cell r="AA670" t="str">
            <v>Large</v>
          </cell>
          <cell r="AB670">
            <v>-2043.56</v>
          </cell>
          <cell r="AC670" t="str">
            <v xml:space="preserve">  34537</v>
          </cell>
          <cell r="AD670" t="str">
            <v>MBB/ADV/259/2004</v>
          </cell>
          <cell r="AE670">
            <v>0</v>
          </cell>
          <cell r="AF670">
            <v>0</v>
          </cell>
          <cell r="AG670">
            <v>0</v>
          </cell>
          <cell r="AH670">
            <v>0</v>
          </cell>
          <cell r="AI670">
            <v>0</v>
          </cell>
          <cell r="AJ670" t="str">
            <v>EUR</v>
          </cell>
          <cell r="AK670">
            <v>0</v>
          </cell>
        </row>
        <row r="671">
          <cell r="A671" t="str">
            <v>DEC04</v>
          </cell>
          <cell r="B671" t="str">
            <v>CENT</v>
          </cell>
          <cell r="C671" t="str">
            <v>Western Europe</v>
          </cell>
          <cell r="D671" t="str">
            <v>ES</v>
          </cell>
          <cell r="E671" t="str">
            <v>Base</v>
          </cell>
          <cell r="F671" t="str">
            <v>Cummins Ventas y Servicio S.A.</v>
          </cell>
          <cell r="G671" t="str">
            <v>025354</v>
          </cell>
          <cell r="I671">
            <v>0</v>
          </cell>
          <cell r="J671">
            <v>0</v>
          </cell>
          <cell r="K671">
            <v>0</v>
          </cell>
          <cell r="M671">
            <v>0</v>
          </cell>
          <cell r="N671">
            <v>0</v>
          </cell>
          <cell r="O671" t="str">
            <v>ASSL</v>
          </cell>
          <cell r="P671" t="str">
            <v>ASSL</v>
          </cell>
          <cell r="R671">
            <v>0</v>
          </cell>
          <cell r="S671" t="str">
            <v>SSA CENTRAL</v>
          </cell>
          <cell r="T671" t="str">
            <v>1011</v>
          </cell>
          <cell r="U671" t="str">
            <v>2716000</v>
          </cell>
          <cell r="V671">
            <v>2</v>
          </cell>
          <cell r="W671" t="str">
            <v>1</v>
          </cell>
          <cell r="X671" t="str">
            <v>650</v>
          </cell>
          <cell r="Y671" t="str">
            <v>Commercial</v>
          </cell>
          <cell r="Z671" t="str">
            <v>Sales - West Europe</v>
          </cell>
          <cell r="AA671" t="str">
            <v>Large</v>
          </cell>
          <cell r="AB671">
            <v>-13775.231431646931</v>
          </cell>
          <cell r="AC671" t="str">
            <v xml:space="preserve">  44142</v>
          </cell>
          <cell r="AD671" t="str">
            <v>CPG9044</v>
          </cell>
          <cell r="AE671">
            <v>0</v>
          </cell>
          <cell r="AF671">
            <v>0</v>
          </cell>
          <cell r="AG671">
            <v>0</v>
          </cell>
          <cell r="AH671">
            <v>0</v>
          </cell>
          <cell r="AI671">
            <v>0</v>
          </cell>
          <cell r="AJ671" t="str">
            <v>EUR</v>
          </cell>
          <cell r="AK671">
            <v>0</v>
          </cell>
        </row>
        <row r="672">
          <cell r="A672" t="str">
            <v>DEC04</v>
          </cell>
          <cell r="B672" t="str">
            <v>CENT</v>
          </cell>
          <cell r="C672" t="str">
            <v>Western Europe</v>
          </cell>
          <cell r="D672" t="str">
            <v>ES</v>
          </cell>
          <cell r="E672" t="str">
            <v>Base</v>
          </cell>
          <cell r="F672" t="str">
            <v>Cummins Ventas y Servicio S.A.</v>
          </cell>
          <cell r="G672" t="str">
            <v>003258</v>
          </cell>
          <cell r="H672" t="str">
            <v>K50</v>
          </cell>
          <cell r="I672">
            <v>-1</v>
          </cell>
          <cell r="J672">
            <v>0</v>
          </cell>
          <cell r="K672">
            <v>0</v>
          </cell>
          <cell r="M672">
            <v>0</v>
          </cell>
          <cell r="N672">
            <v>0</v>
          </cell>
          <cell r="O672" t="str">
            <v>8034</v>
          </cell>
          <cell r="P672" t="str">
            <v>8034</v>
          </cell>
          <cell r="R672">
            <v>0</v>
          </cell>
          <cell r="S672" t="str">
            <v>KTA50G8            Genset</v>
          </cell>
          <cell r="T672" t="str">
            <v>1011</v>
          </cell>
          <cell r="U672" t="str">
            <v>2716000</v>
          </cell>
          <cell r="V672">
            <v>2</v>
          </cell>
          <cell r="W672" t="str">
            <v>1</v>
          </cell>
          <cell r="X672" t="str">
            <v>650</v>
          </cell>
          <cell r="Y672" t="str">
            <v>Commercial</v>
          </cell>
          <cell r="Z672" t="str">
            <v>Sales - West Europe</v>
          </cell>
          <cell r="AA672" t="str">
            <v>Large</v>
          </cell>
          <cell r="AB672">
            <v>13775.23</v>
          </cell>
          <cell r="AC672" t="str">
            <v xml:space="preserve">  23562</v>
          </cell>
          <cell r="AD672" t="str">
            <v>CANCEL INVOICE 25334</v>
          </cell>
          <cell r="AE672">
            <v>0</v>
          </cell>
          <cell r="AF672">
            <v>0</v>
          </cell>
          <cell r="AG672">
            <v>0</v>
          </cell>
          <cell r="AH672">
            <v>0</v>
          </cell>
          <cell r="AI672">
            <v>0</v>
          </cell>
          <cell r="AJ672" t="str">
            <v>EUR</v>
          </cell>
          <cell r="AK672">
            <v>0</v>
          </cell>
        </row>
        <row r="673">
          <cell r="A673" t="str">
            <v>DEC04</v>
          </cell>
          <cell r="B673" t="str">
            <v>CENT</v>
          </cell>
          <cell r="C673" t="str">
            <v>Western Europe</v>
          </cell>
          <cell r="D673" t="str">
            <v>ES</v>
          </cell>
          <cell r="E673" t="str">
            <v>Base</v>
          </cell>
          <cell r="F673" t="str">
            <v>Cummins Ventas y Servicio S.A.</v>
          </cell>
          <cell r="G673" t="str">
            <v>003257</v>
          </cell>
          <cell r="H673" t="str">
            <v>K50</v>
          </cell>
          <cell r="I673">
            <v>-1</v>
          </cell>
          <cell r="J673">
            <v>0</v>
          </cell>
          <cell r="K673">
            <v>0</v>
          </cell>
          <cell r="M673">
            <v>0</v>
          </cell>
          <cell r="N673">
            <v>0</v>
          </cell>
          <cell r="O673" t="str">
            <v>8034</v>
          </cell>
          <cell r="P673" t="str">
            <v>8034</v>
          </cell>
          <cell r="R673">
            <v>0</v>
          </cell>
          <cell r="S673" t="str">
            <v>KTA50G8            Genset</v>
          </cell>
          <cell r="T673" t="str">
            <v>1011</v>
          </cell>
          <cell r="U673" t="str">
            <v>2716000</v>
          </cell>
          <cell r="V673">
            <v>2</v>
          </cell>
          <cell r="W673" t="str">
            <v>1</v>
          </cell>
          <cell r="X673" t="str">
            <v>650</v>
          </cell>
          <cell r="Y673" t="str">
            <v>Commercial</v>
          </cell>
          <cell r="Z673" t="str">
            <v>Sales - West Europe</v>
          </cell>
          <cell r="AA673" t="str">
            <v>Large</v>
          </cell>
          <cell r="AB673">
            <v>13775.23</v>
          </cell>
          <cell r="AC673" t="str">
            <v xml:space="preserve">  23561</v>
          </cell>
          <cell r="AD673" t="str">
            <v>CANCEL INVOICE 25333</v>
          </cell>
          <cell r="AE673">
            <v>0</v>
          </cell>
          <cell r="AF673">
            <v>0</v>
          </cell>
          <cell r="AG673">
            <v>0</v>
          </cell>
          <cell r="AH673">
            <v>0</v>
          </cell>
          <cell r="AI673">
            <v>0</v>
          </cell>
          <cell r="AJ673" t="str">
            <v>EUR</v>
          </cell>
          <cell r="AK673">
            <v>0</v>
          </cell>
        </row>
        <row r="674">
          <cell r="A674" t="str">
            <v>DEC04</v>
          </cell>
          <cell r="B674" t="str">
            <v>CENT</v>
          </cell>
          <cell r="C674" t="str">
            <v>Western Europe</v>
          </cell>
          <cell r="D674" t="str">
            <v>ES</v>
          </cell>
          <cell r="E674" t="str">
            <v>Base</v>
          </cell>
          <cell r="F674" t="str">
            <v>Cummins Ventas y Servicio S.A.</v>
          </cell>
          <cell r="G674" t="str">
            <v>025356</v>
          </cell>
          <cell r="I674">
            <v>0</v>
          </cell>
          <cell r="J674">
            <v>0</v>
          </cell>
          <cell r="K674">
            <v>0</v>
          </cell>
          <cell r="M674">
            <v>0</v>
          </cell>
          <cell r="N674">
            <v>0</v>
          </cell>
          <cell r="O674" t="str">
            <v>ASSL</v>
          </cell>
          <cell r="P674" t="str">
            <v>ASSL</v>
          </cell>
          <cell r="R674">
            <v>0</v>
          </cell>
          <cell r="S674" t="str">
            <v>SSA CENTRAL</v>
          </cell>
          <cell r="T674" t="str">
            <v>1011</v>
          </cell>
          <cell r="U674" t="str">
            <v>2716000</v>
          </cell>
          <cell r="V674">
            <v>2</v>
          </cell>
          <cell r="W674" t="str">
            <v>1</v>
          </cell>
          <cell r="X674" t="str">
            <v>650</v>
          </cell>
          <cell r="Y674" t="str">
            <v>Commercial</v>
          </cell>
          <cell r="Z674" t="str">
            <v>Sales - West Europe</v>
          </cell>
          <cell r="AA674" t="str">
            <v>Large</v>
          </cell>
          <cell r="AB674">
            <v>-13775.231431646931</v>
          </cell>
          <cell r="AC674" t="str">
            <v xml:space="preserve">  44144</v>
          </cell>
          <cell r="AD674" t="str">
            <v>CPG9035</v>
          </cell>
          <cell r="AE674">
            <v>0</v>
          </cell>
          <cell r="AF674">
            <v>0</v>
          </cell>
          <cell r="AG674">
            <v>0</v>
          </cell>
          <cell r="AH674">
            <v>0</v>
          </cell>
          <cell r="AI674">
            <v>0</v>
          </cell>
          <cell r="AJ674" t="str">
            <v>EUR</v>
          </cell>
          <cell r="AK674">
            <v>0</v>
          </cell>
        </row>
        <row r="675">
          <cell r="A675" t="str">
            <v>DEC04</v>
          </cell>
          <cell r="B675" t="str">
            <v>EA</v>
          </cell>
          <cell r="C675" t="str">
            <v>East Asia</v>
          </cell>
          <cell r="D675" t="str">
            <v>PK</v>
          </cell>
          <cell r="E675" t="str">
            <v>Base</v>
          </cell>
          <cell r="F675" t="str">
            <v>AR-Rahman Glass (Pvt) Ltd</v>
          </cell>
          <cell r="G675" t="str">
            <v>024730</v>
          </cell>
          <cell r="I675">
            <v>1</v>
          </cell>
          <cell r="J675">
            <v>0</v>
          </cell>
          <cell r="K675">
            <v>0</v>
          </cell>
          <cell r="M675">
            <v>0</v>
          </cell>
          <cell r="N675">
            <v>0</v>
          </cell>
          <cell r="O675" t="str">
            <v>ADIS</v>
          </cell>
          <cell r="P675" t="str">
            <v>ADIS</v>
          </cell>
          <cell r="R675">
            <v>0</v>
          </cell>
          <cell r="S675" t="str">
            <v>discount</v>
          </cell>
          <cell r="T675" t="str">
            <v>1013</v>
          </cell>
          <cell r="U675" t="str">
            <v>2716000</v>
          </cell>
          <cell r="V675">
            <v>2</v>
          </cell>
          <cell r="W675" t="str">
            <v>1</v>
          </cell>
          <cell r="X675" t="str">
            <v>650</v>
          </cell>
          <cell r="Y675" t="str">
            <v>Commercial</v>
          </cell>
          <cell r="Z675" t="str">
            <v>Sales - Middle East</v>
          </cell>
          <cell r="AA675" t="str">
            <v>Large</v>
          </cell>
          <cell r="AB675">
            <v>16124.375672766415</v>
          </cell>
          <cell r="AC675" t="str">
            <v xml:space="preserve">  43218</v>
          </cell>
          <cell r="AE675">
            <v>0</v>
          </cell>
          <cell r="AF675">
            <v>0</v>
          </cell>
          <cell r="AG675">
            <v>0</v>
          </cell>
          <cell r="AH675">
            <v>0</v>
          </cell>
          <cell r="AI675">
            <v>0</v>
          </cell>
          <cell r="AJ675" t="str">
            <v>USD</v>
          </cell>
          <cell r="AK675">
            <v>0</v>
          </cell>
          <cell r="AL675" t="str">
            <v>CO34418</v>
          </cell>
          <cell r="AM675" t="str">
            <v>Inv.3131</v>
          </cell>
        </row>
        <row r="676">
          <cell r="A676" t="str">
            <v>DEC04</v>
          </cell>
          <cell r="B676" t="str">
            <v>EA</v>
          </cell>
          <cell r="C676" t="str">
            <v>East Asia</v>
          </cell>
          <cell r="D676" t="str">
            <v>PK</v>
          </cell>
          <cell r="E676" t="str">
            <v>Base</v>
          </cell>
          <cell r="F676" t="str">
            <v>AR-Rahman Glass (Pvt) Ltd</v>
          </cell>
          <cell r="G676" t="str">
            <v>024731</v>
          </cell>
          <cell r="I676">
            <v>1</v>
          </cell>
          <cell r="J676">
            <v>0</v>
          </cell>
          <cell r="K676">
            <v>0</v>
          </cell>
          <cell r="M676">
            <v>0</v>
          </cell>
          <cell r="N676">
            <v>0</v>
          </cell>
          <cell r="O676" t="str">
            <v>ADIS</v>
          </cell>
          <cell r="P676" t="str">
            <v>ADIS</v>
          </cell>
          <cell r="R676">
            <v>0</v>
          </cell>
          <cell r="S676" t="str">
            <v>discount</v>
          </cell>
          <cell r="T676" t="str">
            <v>1013</v>
          </cell>
          <cell r="U676" t="str">
            <v>2716000</v>
          </cell>
          <cell r="V676">
            <v>2</v>
          </cell>
          <cell r="W676" t="str">
            <v>1</v>
          </cell>
          <cell r="X676" t="str">
            <v>650</v>
          </cell>
          <cell r="Y676" t="str">
            <v>Commercial</v>
          </cell>
          <cell r="Z676" t="str">
            <v>Sales - Middle East</v>
          </cell>
          <cell r="AA676" t="str">
            <v>Large</v>
          </cell>
          <cell r="AB676">
            <v>16124.375672766415</v>
          </cell>
          <cell r="AC676" t="str">
            <v xml:space="preserve">  43219</v>
          </cell>
          <cell r="AE676">
            <v>0</v>
          </cell>
          <cell r="AF676">
            <v>0</v>
          </cell>
          <cell r="AG676">
            <v>0</v>
          </cell>
          <cell r="AH676">
            <v>0</v>
          </cell>
          <cell r="AI676">
            <v>0</v>
          </cell>
          <cell r="AJ676" t="str">
            <v>USD</v>
          </cell>
          <cell r="AK676">
            <v>0</v>
          </cell>
          <cell r="AL676" t="str">
            <v>CO34421</v>
          </cell>
          <cell r="AM676" t="str">
            <v>CR3132 (Inv.24535</v>
          </cell>
        </row>
        <row r="677">
          <cell r="A677" t="str">
            <v>DEC04</v>
          </cell>
          <cell r="B677" t="str">
            <v>EA</v>
          </cell>
          <cell r="C677" t="str">
            <v>East Asia</v>
          </cell>
          <cell r="D677" t="str">
            <v>PK</v>
          </cell>
          <cell r="E677" t="str">
            <v>BASE</v>
          </cell>
          <cell r="F677" t="str">
            <v>AR-Rahman Glass (Pvt) Ltd</v>
          </cell>
          <cell r="G677" t="str">
            <v>024724</v>
          </cell>
          <cell r="I677">
            <v>0</v>
          </cell>
          <cell r="J677">
            <v>0</v>
          </cell>
          <cell r="K677">
            <v>0</v>
          </cell>
          <cell r="M677">
            <v>0</v>
          </cell>
          <cell r="N677">
            <v>0</v>
          </cell>
          <cell r="O677" t="str">
            <v>ASSL</v>
          </cell>
          <cell r="P677" t="str">
            <v>ASSL</v>
          </cell>
          <cell r="R677">
            <v>0</v>
          </cell>
          <cell r="S677" t="str">
            <v>SSA CENTRAL</v>
          </cell>
          <cell r="T677" t="str">
            <v>1013</v>
          </cell>
          <cell r="U677" t="str">
            <v>2716000</v>
          </cell>
          <cell r="V677">
            <v>2</v>
          </cell>
          <cell r="W677" t="str">
            <v>1</v>
          </cell>
          <cell r="X677" t="str">
            <v>650</v>
          </cell>
          <cell r="Y677" t="str">
            <v>Commercial</v>
          </cell>
          <cell r="Z677" t="str">
            <v>Sales - Middle East</v>
          </cell>
          <cell r="AA677" t="str">
            <v>Large</v>
          </cell>
          <cell r="AB677">
            <v>-16124.375672766415</v>
          </cell>
          <cell r="AC677" t="str">
            <v xml:space="preserve">  34423</v>
          </cell>
          <cell r="AD677" t="str">
            <v>LC0109015600000109</v>
          </cell>
          <cell r="AE677">
            <v>0</v>
          </cell>
          <cell r="AF677">
            <v>0</v>
          </cell>
          <cell r="AG677">
            <v>0</v>
          </cell>
          <cell r="AH677">
            <v>0</v>
          </cell>
          <cell r="AI677">
            <v>0</v>
          </cell>
          <cell r="AJ677" t="str">
            <v>USD</v>
          </cell>
          <cell r="AK677">
            <v>0</v>
          </cell>
        </row>
        <row r="678">
          <cell r="A678" t="str">
            <v>DEC04</v>
          </cell>
          <cell r="B678" t="str">
            <v>EA</v>
          </cell>
          <cell r="C678" t="str">
            <v>East Asia</v>
          </cell>
          <cell r="D678" t="str">
            <v>PK</v>
          </cell>
          <cell r="E678" t="str">
            <v>Base</v>
          </cell>
          <cell r="F678" t="str">
            <v>AR-Rahman Glass (Pvt) Ltd</v>
          </cell>
          <cell r="G678" t="str">
            <v>024729</v>
          </cell>
          <cell r="I678">
            <v>1</v>
          </cell>
          <cell r="J678">
            <v>0</v>
          </cell>
          <cell r="K678">
            <v>0</v>
          </cell>
          <cell r="M678">
            <v>0</v>
          </cell>
          <cell r="N678">
            <v>0</v>
          </cell>
          <cell r="O678" t="str">
            <v>ADIS</v>
          </cell>
          <cell r="P678" t="str">
            <v>ADIS</v>
          </cell>
          <cell r="R678">
            <v>0</v>
          </cell>
          <cell r="S678" t="str">
            <v>discount</v>
          </cell>
          <cell r="T678" t="str">
            <v>1013</v>
          </cell>
          <cell r="U678" t="str">
            <v>2716000</v>
          </cell>
          <cell r="V678">
            <v>2</v>
          </cell>
          <cell r="W678" t="str">
            <v>1</v>
          </cell>
          <cell r="X678" t="str">
            <v>650</v>
          </cell>
          <cell r="Y678" t="str">
            <v>Commercial</v>
          </cell>
          <cell r="Z678" t="str">
            <v>Sales - Middle East</v>
          </cell>
          <cell r="AA678" t="str">
            <v>Large</v>
          </cell>
          <cell r="AB678">
            <v>16124.375672766415</v>
          </cell>
          <cell r="AC678" t="str">
            <v xml:space="preserve">  43217</v>
          </cell>
          <cell r="AE678">
            <v>0</v>
          </cell>
          <cell r="AF678">
            <v>0</v>
          </cell>
          <cell r="AG678">
            <v>0</v>
          </cell>
          <cell r="AH678">
            <v>0</v>
          </cell>
          <cell r="AI678">
            <v>0</v>
          </cell>
          <cell r="AJ678" t="str">
            <v>USD</v>
          </cell>
          <cell r="AK678">
            <v>0</v>
          </cell>
          <cell r="AL678" t="str">
            <v>CO34423</v>
          </cell>
          <cell r="AM678" t="str">
            <v>CR.3130 Inv.24724</v>
          </cell>
        </row>
        <row r="679">
          <cell r="A679" t="str">
            <v>DEC04</v>
          </cell>
          <cell r="B679" t="str">
            <v>KO</v>
          </cell>
          <cell r="C679" t="str">
            <v>Korea</v>
          </cell>
          <cell r="D679" t="str">
            <v>KR</v>
          </cell>
          <cell r="E679" t="str">
            <v>BASE</v>
          </cell>
          <cell r="F679" t="str">
            <v>Cummins Diesel Sales &amp; Service Co</v>
          </cell>
          <cell r="G679" t="str">
            <v>025347</v>
          </cell>
          <cell r="I679">
            <v>0</v>
          </cell>
          <cell r="J679">
            <v>-3403.1216361679221</v>
          </cell>
          <cell r="K679">
            <v>0</v>
          </cell>
          <cell r="M679">
            <v>0</v>
          </cell>
          <cell r="N679">
            <v>0</v>
          </cell>
          <cell r="O679" t="str">
            <v>ASSA</v>
          </cell>
          <cell r="P679" t="str">
            <v>ASSA</v>
          </cell>
          <cell r="R679">
            <v>0</v>
          </cell>
          <cell r="S679" t="str">
            <v>SSA ASIA</v>
          </cell>
          <cell r="T679" t="str">
            <v>0472</v>
          </cell>
          <cell r="U679" t="str">
            <v>2716000</v>
          </cell>
          <cell r="V679">
            <v>2</v>
          </cell>
          <cell r="W679" t="str">
            <v>0</v>
          </cell>
          <cell r="X679" t="str">
            <v>472</v>
          </cell>
          <cell r="Y679" t="str">
            <v>Korea SSA</v>
          </cell>
          <cell r="Z679" t="str">
            <v>RC472</v>
          </cell>
          <cell r="AA679" t="str">
            <v>Large</v>
          </cell>
          <cell r="AB679">
            <v>-3403.1216361679221</v>
          </cell>
          <cell r="AC679" t="str">
            <v xml:space="preserve">  33951</v>
          </cell>
          <cell r="AD679" t="str">
            <v>CDE4-080</v>
          </cell>
          <cell r="AE679">
            <v>0</v>
          </cell>
          <cell r="AF679">
            <v>0</v>
          </cell>
          <cell r="AG679">
            <v>0</v>
          </cell>
          <cell r="AH679">
            <v>0</v>
          </cell>
          <cell r="AI679">
            <v>0</v>
          </cell>
          <cell r="AJ679" t="str">
            <v>USD</v>
          </cell>
          <cell r="AK679">
            <v>0</v>
          </cell>
        </row>
        <row r="680">
          <cell r="A680" t="str">
            <v>DEC04</v>
          </cell>
          <cell r="B680" t="str">
            <v>SEA</v>
          </cell>
          <cell r="C680" t="str">
            <v>South East Asia</v>
          </cell>
          <cell r="D680" t="str">
            <v>TH</v>
          </cell>
          <cell r="E680" t="str">
            <v>BASE</v>
          </cell>
          <cell r="F680" t="str">
            <v>Diethelm &amp; Co</v>
          </cell>
          <cell r="G680" t="str">
            <v>025028</v>
          </cell>
          <cell r="I680">
            <v>0</v>
          </cell>
          <cell r="J680">
            <v>-1883.4230355220666</v>
          </cell>
          <cell r="K680">
            <v>0</v>
          </cell>
          <cell r="M680">
            <v>0</v>
          </cell>
          <cell r="N680">
            <v>0</v>
          </cell>
          <cell r="O680" t="str">
            <v>ASSA</v>
          </cell>
          <cell r="P680" t="str">
            <v>ASSA</v>
          </cell>
          <cell r="R680">
            <v>0</v>
          </cell>
          <cell r="S680" t="str">
            <v>SSA ASIA</v>
          </cell>
          <cell r="T680" t="str">
            <v>0591</v>
          </cell>
          <cell r="U680" t="str">
            <v>2716000</v>
          </cell>
          <cell r="V680">
            <v>2</v>
          </cell>
          <cell r="W680" t="str">
            <v>0</v>
          </cell>
          <cell r="X680" t="str">
            <v>591</v>
          </cell>
          <cell r="Y680" t="str">
            <v>China SSA</v>
          </cell>
          <cell r="Z680" t="str">
            <v>RC591</v>
          </cell>
          <cell r="AA680" t="str">
            <v>Large</v>
          </cell>
          <cell r="AB680">
            <v>-1883.4230355220666</v>
          </cell>
          <cell r="AC680" t="str">
            <v xml:space="preserve">  34435</v>
          </cell>
          <cell r="AD680" t="str">
            <v>6-700-4178 (REV B)</v>
          </cell>
          <cell r="AE680">
            <v>0</v>
          </cell>
          <cell r="AF680">
            <v>0</v>
          </cell>
          <cell r="AG680">
            <v>0</v>
          </cell>
          <cell r="AH680">
            <v>0</v>
          </cell>
          <cell r="AI680">
            <v>0</v>
          </cell>
          <cell r="AJ680" t="str">
            <v>USD</v>
          </cell>
          <cell r="AK680">
            <v>0</v>
          </cell>
        </row>
        <row r="681">
          <cell r="A681" t="str">
            <v>DEC04</v>
          </cell>
          <cell r="B681" t="str">
            <v>CENT</v>
          </cell>
          <cell r="C681" t="str">
            <v>Africa</v>
          </cell>
          <cell r="D681" t="str">
            <v>ZA</v>
          </cell>
          <cell r="E681" t="str">
            <v>BASE</v>
          </cell>
          <cell r="F681" t="str">
            <v>CD S&amp;S South Africa</v>
          </cell>
          <cell r="G681" t="str">
            <v>025324</v>
          </cell>
          <cell r="I681">
            <v>1</v>
          </cell>
          <cell r="J681">
            <v>0</v>
          </cell>
          <cell r="K681">
            <v>0</v>
          </cell>
          <cell r="M681">
            <v>0</v>
          </cell>
          <cell r="N681">
            <v>0</v>
          </cell>
          <cell r="O681" t="str">
            <v>INSP</v>
          </cell>
          <cell r="P681" t="str">
            <v>INSP</v>
          </cell>
          <cell r="R681">
            <v>0</v>
          </cell>
          <cell r="S681" t="str">
            <v>Inspection - Third Party</v>
          </cell>
          <cell r="T681" t="str">
            <v>1***</v>
          </cell>
          <cell r="U681" t="str">
            <v>1*****</v>
          </cell>
          <cell r="V681">
            <v>1</v>
          </cell>
          <cell r="W681" t="str">
            <v>1</v>
          </cell>
          <cell r="AA681" t="str">
            <v>Small</v>
          </cell>
          <cell r="AB681">
            <v>0</v>
          </cell>
          <cell r="AC681" t="str">
            <v xml:space="preserve">  36928</v>
          </cell>
          <cell r="AD681" t="str">
            <v>J/N017167</v>
          </cell>
          <cell r="AE681">
            <v>0</v>
          </cell>
          <cell r="AF681">
            <v>0</v>
          </cell>
          <cell r="AG681">
            <v>0</v>
          </cell>
          <cell r="AH681">
            <v>0</v>
          </cell>
          <cell r="AI681">
            <v>0</v>
          </cell>
          <cell r="AJ681" t="str">
            <v>USD</v>
          </cell>
          <cell r="AK681">
            <v>0</v>
          </cell>
        </row>
        <row r="682">
          <cell r="A682" t="str">
            <v>DEC04</v>
          </cell>
          <cell r="B682" t="str">
            <v>CENT</v>
          </cell>
          <cell r="C682" t="str">
            <v>Africa</v>
          </cell>
          <cell r="D682" t="str">
            <v>AO</v>
          </cell>
          <cell r="E682" t="str">
            <v>BASE</v>
          </cell>
          <cell r="F682" t="str">
            <v>Uniao Comercial De Automoveis</v>
          </cell>
          <cell r="G682" t="str">
            <v>003158</v>
          </cell>
          <cell r="I682">
            <v>-1</v>
          </cell>
          <cell r="J682">
            <v>0</v>
          </cell>
          <cell r="K682">
            <v>0</v>
          </cell>
          <cell r="M682">
            <v>0</v>
          </cell>
          <cell r="N682">
            <v>0</v>
          </cell>
          <cell r="O682" t="str">
            <v>AMIS</v>
          </cell>
          <cell r="P682" t="str">
            <v>AMIS</v>
          </cell>
          <cell r="R682">
            <v>0</v>
          </cell>
          <cell r="S682" t="str">
            <v>misc revenue</v>
          </cell>
          <cell r="T682" t="str">
            <v>1***</v>
          </cell>
          <cell r="U682" t="str">
            <v>1******</v>
          </cell>
          <cell r="V682">
            <v>1</v>
          </cell>
          <cell r="W682" t="str">
            <v>1</v>
          </cell>
          <cell r="AA682" t="str">
            <v>Large</v>
          </cell>
          <cell r="AB682">
            <v>0</v>
          </cell>
          <cell r="AC682" t="str">
            <v xml:space="preserve">  23458</v>
          </cell>
          <cell r="AD682" t="str">
            <v>J/N016116, J/N016117</v>
          </cell>
          <cell r="AE682">
            <v>0</v>
          </cell>
          <cell r="AF682">
            <v>0</v>
          </cell>
          <cell r="AG682">
            <v>0</v>
          </cell>
          <cell r="AH682">
            <v>0</v>
          </cell>
          <cell r="AI682">
            <v>0</v>
          </cell>
          <cell r="AJ682" t="str">
            <v>GBP</v>
          </cell>
          <cell r="AK682">
            <v>0</v>
          </cell>
        </row>
        <row r="683">
          <cell r="A683" t="str">
            <v>DEC04</v>
          </cell>
          <cell r="B683" t="str">
            <v>CENT</v>
          </cell>
          <cell r="C683" t="str">
            <v>United Kingdom</v>
          </cell>
          <cell r="D683" t="str">
            <v>UK</v>
          </cell>
          <cell r="E683" t="str">
            <v>BASE</v>
          </cell>
          <cell r="F683" t="str">
            <v>Cummins Diesel UK</v>
          </cell>
          <cell r="G683" t="str">
            <v>024960</v>
          </cell>
          <cell r="I683">
            <v>2</v>
          </cell>
          <cell r="J683">
            <v>0</v>
          </cell>
          <cell r="K683">
            <v>0</v>
          </cell>
          <cell r="M683">
            <v>0</v>
          </cell>
          <cell r="N683">
            <v>0</v>
          </cell>
          <cell r="O683" t="str">
            <v>AWIT</v>
          </cell>
          <cell r="P683" t="str">
            <v>AWIT</v>
          </cell>
          <cell r="R683">
            <v>0</v>
          </cell>
          <cell r="S683" t="str">
            <v>witness test</v>
          </cell>
          <cell r="T683" t="str">
            <v>1***</v>
          </cell>
          <cell r="U683" t="str">
            <v>1******</v>
          </cell>
          <cell r="V683">
            <v>1</v>
          </cell>
          <cell r="W683" t="str">
            <v>1</v>
          </cell>
          <cell r="AA683" t="str">
            <v>Large</v>
          </cell>
          <cell r="AB683">
            <v>0</v>
          </cell>
          <cell r="AC683" t="str">
            <v xml:space="preserve">  33080</v>
          </cell>
          <cell r="AD683" t="str">
            <v>C00672</v>
          </cell>
          <cell r="AE683">
            <v>0</v>
          </cell>
          <cell r="AF683">
            <v>0</v>
          </cell>
          <cell r="AG683">
            <v>0</v>
          </cell>
          <cell r="AH683">
            <v>0</v>
          </cell>
          <cell r="AI683">
            <v>0</v>
          </cell>
          <cell r="AJ683" t="str">
            <v>EUR</v>
          </cell>
          <cell r="AK683">
            <v>0</v>
          </cell>
        </row>
        <row r="684">
          <cell r="A684" t="str">
            <v>DEC04</v>
          </cell>
          <cell r="B684" t="str">
            <v>CENT</v>
          </cell>
          <cell r="C684" t="str">
            <v>Middle East</v>
          </cell>
          <cell r="D684" t="str">
            <v>IR</v>
          </cell>
          <cell r="E684" t="str">
            <v>BASE</v>
          </cell>
          <cell r="F684" t="str">
            <v>Komin Zad Niroo Co Ltd</v>
          </cell>
          <cell r="G684" t="str">
            <v>024963</v>
          </cell>
          <cell r="I684">
            <v>1</v>
          </cell>
          <cell r="J684">
            <v>0</v>
          </cell>
          <cell r="K684">
            <v>0</v>
          </cell>
          <cell r="M684">
            <v>0</v>
          </cell>
          <cell r="N684">
            <v>0</v>
          </cell>
          <cell r="O684" t="str">
            <v>CONS</v>
          </cell>
          <cell r="P684" t="str">
            <v>CONS</v>
          </cell>
          <cell r="R684">
            <v>0</v>
          </cell>
          <cell r="S684" t="str">
            <v>Consolidation</v>
          </cell>
          <cell r="T684" t="str">
            <v>1***</v>
          </cell>
          <cell r="U684" t="str">
            <v>1******</v>
          </cell>
          <cell r="V684">
            <v>1</v>
          </cell>
          <cell r="W684" t="str">
            <v>1</v>
          </cell>
          <cell r="AA684" t="str">
            <v>Large</v>
          </cell>
          <cell r="AB684">
            <v>0</v>
          </cell>
          <cell r="AC684" t="str">
            <v xml:space="preserve">  33898</v>
          </cell>
          <cell r="AD684" t="str">
            <v>04/0246KNC</v>
          </cell>
          <cell r="AE684">
            <v>0</v>
          </cell>
          <cell r="AF684">
            <v>0</v>
          </cell>
          <cell r="AG684">
            <v>0</v>
          </cell>
          <cell r="AH684">
            <v>0</v>
          </cell>
          <cell r="AI684">
            <v>0</v>
          </cell>
          <cell r="AJ684" t="str">
            <v>USD</v>
          </cell>
          <cell r="AK684">
            <v>0</v>
          </cell>
        </row>
        <row r="685">
          <cell r="A685" t="str">
            <v>DEC04</v>
          </cell>
          <cell r="B685" t="str">
            <v>CENT</v>
          </cell>
          <cell r="C685" t="str">
            <v>Africa</v>
          </cell>
          <cell r="D685" t="str">
            <v>FR</v>
          </cell>
          <cell r="E685" t="str">
            <v>BASE</v>
          </cell>
          <cell r="F685" t="str">
            <v>SCOA Inter</v>
          </cell>
          <cell r="G685" t="str">
            <v>024942</v>
          </cell>
          <cell r="I685">
            <v>1</v>
          </cell>
          <cell r="J685">
            <v>0</v>
          </cell>
          <cell r="K685">
            <v>0</v>
          </cell>
          <cell r="M685">
            <v>0</v>
          </cell>
          <cell r="N685">
            <v>0</v>
          </cell>
          <cell r="O685" t="str">
            <v>INSP</v>
          </cell>
          <cell r="P685" t="str">
            <v>INSP</v>
          </cell>
          <cell r="R685">
            <v>0</v>
          </cell>
          <cell r="S685" t="str">
            <v>Inspection - Third Party</v>
          </cell>
          <cell r="T685" t="str">
            <v>1***</v>
          </cell>
          <cell r="U685" t="str">
            <v>1******</v>
          </cell>
          <cell r="V685">
            <v>1</v>
          </cell>
          <cell r="W685" t="str">
            <v>1</v>
          </cell>
          <cell r="AA685" t="str">
            <v>Small</v>
          </cell>
          <cell r="AB685">
            <v>0</v>
          </cell>
          <cell r="AC685" t="str">
            <v xml:space="preserve">  36210</v>
          </cell>
          <cell r="AD685" t="str">
            <v>23904715</v>
          </cell>
          <cell r="AE685">
            <v>0</v>
          </cell>
          <cell r="AF685">
            <v>0</v>
          </cell>
          <cell r="AG685">
            <v>0</v>
          </cell>
          <cell r="AH685">
            <v>0</v>
          </cell>
          <cell r="AI685">
            <v>0</v>
          </cell>
          <cell r="AJ685" t="str">
            <v>USD</v>
          </cell>
          <cell r="AK685">
            <v>0</v>
          </cell>
        </row>
        <row r="686">
          <cell r="A686" t="str">
            <v>DEC04</v>
          </cell>
          <cell r="B686" t="str">
            <v>CENT</v>
          </cell>
          <cell r="C686" t="str">
            <v>United Kingdom</v>
          </cell>
          <cell r="D686" t="str">
            <v>UK</v>
          </cell>
          <cell r="E686" t="str">
            <v>BASE</v>
          </cell>
          <cell r="F686" t="str">
            <v>Cummins Diesel UK</v>
          </cell>
          <cell r="G686" t="str">
            <v>024739</v>
          </cell>
          <cell r="I686">
            <v>3</v>
          </cell>
          <cell r="J686">
            <v>0</v>
          </cell>
          <cell r="K686">
            <v>0</v>
          </cell>
          <cell r="M686">
            <v>0</v>
          </cell>
          <cell r="N686">
            <v>0</v>
          </cell>
          <cell r="O686" t="str">
            <v>AWIT</v>
          </cell>
          <cell r="P686" t="str">
            <v>AWIT</v>
          </cell>
          <cell r="R686">
            <v>0</v>
          </cell>
          <cell r="S686" t="str">
            <v>witness test</v>
          </cell>
          <cell r="T686" t="str">
            <v>1***</v>
          </cell>
          <cell r="U686" t="str">
            <v>1******</v>
          </cell>
          <cell r="V686">
            <v>1</v>
          </cell>
          <cell r="W686" t="str">
            <v>1</v>
          </cell>
          <cell r="AA686" t="str">
            <v>Large</v>
          </cell>
          <cell r="AB686">
            <v>0</v>
          </cell>
          <cell r="AC686" t="str">
            <v xml:space="preserve">  35874</v>
          </cell>
          <cell r="AD686" t="str">
            <v>C00703</v>
          </cell>
          <cell r="AE686">
            <v>0</v>
          </cell>
          <cell r="AF686">
            <v>0</v>
          </cell>
          <cell r="AG686">
            <v>0</v>
          </cell>
          <cell r="AH686">
            <v>0</v>
          </cell>
          <cell r="AI686">
            <v>0</v>
          </cell>
          <cell r="AJ686" t="str">
            <v>EUR</v>
          </cell>
          <cell r="AK686">
            <v>0</v>
          </cell>
        </row>
        <row r="687">
          <cell r="A687" t="str">
            <v>DEC04</v>
          </cell>
          <cell r="B687" t="str">
            <v>CENT</v>
          </cell>
          <cell r="C687" t="str">
            <v>United Kingdom</v>
          </cell>
          <cell r="D687" t="str">
            <v>UK</v>
          </cell>
          <cell r="E687" t="str">
            <v>BASE</v>
          </cell>
          <cell r="F687" t="str">
            <v>Cummins Diesel UK</v>
          </cell>
          <cell r="G687" t="str">
            <v>025008</v>
          </cell>
          <cell r="I687">
            <v>1</v>
          </cell>
          <cell r="J687">
            <v>0</v>
          </cell>
          <cell r="K687">
            <v>0</v>
          </cell>
          <cell r="M687">
            <v>0</v>
          </cell>
          <cell r="N687">
            <v>0</v>
          </cell>
          <cell r="O687" t="str">
            <v>AINF</v>
          </cell>
          <cell r="P687" t="str">
            <v>AINF</v>
          </cell>
          <cell r="R687">
            <v>0</v>
          </cell>
          <cell r="S687" t="str">
            <v>AWAITING INFORMATION</v>
          </cell>
          <cell r="T687" t="str">
            <v>1***</v>
          </cell>
          <cell r="U687" t="str">
            <v>1******</v>
          </cell>
          <cell r="V687">
            <v>1</v>
          </cell>
          <cell r="W687" t="str">
            <v>1</v>
          </cell>
          <cell r="AA687" t="str">
            <v>Large</v>
          </cell>
          <cell r="AB687">
            <v>0</v>
          </cell>
          <cell r="AC687" t="str">
            <v xml:space="preserve">  43081</v>
          </cell>
          <cell r="AD687" t="str">
            <v>X00747</v>
          </cell>
          <cell r="AE687">
            <v>0</v>
          </cell>
          <cell r="AF687">
            <v>0</v>
          </cell>
          <cell r="AG687">
            <v>0</v>
          </cell>
          <cell r="AH687">
            <v>0</v>
          </cell>
          <cell r="AI687">
            <v>0</v>
          </cell>
          <cell r="AJ687" t="str">
            <v>EUR</v>
          </cell>
          <cell r="AK687">
            <v>0</v>
          </cell>
        </row>
        <row r="688">
          <cell r="A688" t="str">
            <v>DEC04</v>
          </cell>
          <cell r="B688" t="str">
            <v>CENT</v>
          </cell>
          <cell r="C688" t="str">
            <v>Eastern Europe</v>
          </cell>
          <cell r="D688" t="str">
            <v>RU</v>
          </cell>
          <cell r="E688" t="str">
            <v>BASE</v>
          </cell>
          <cell r="F688" t="str">
            <v>OOO Cummins</v>
          </cell>
          <cell r="G688" t="str">
            <v>024863</v>
          </cell>
          <cell r="I688">
            <v>1</v>
          </cell>
          <cell r="J688">
            <v>0</v>
          </cell>
          <cell r="K688">
            <v>0</v>
          </cell>
          <cell r="M688">
            <v>0</v>
          </cell>
          <cell r="N688">
            <v>0</v>
          </cell>
          <cell r="O688" t="str">
            <v>CONS</v>
          </cell>
          <cell r="P688" t="str">
            <v>CONS</v>
          </cell>
          <cell r="R688">
            <v>0</v>
          </cell>
          <cell r="S688" t="str">
            <v>Consolidation</v>
          </cell>
          <cell r="T688" t="str">
            <v>1***</v>
          </cell>
          <cell r="U688" t="str">
            <v>1******</v>
          </cell>
          <cell r="V688">
            <v>1</v>
          </cell>
          <cell r="W688" t="str">
            <v>1</v>
          </cell>
          <cell r="AA688" t="str">
            <v>Small</v>
          </cell>
          <cell r="AB688">
            <v>0</v>
          </cell>
          <cell r="AC688" t="str">
            <v xml:space="preserve">  36261</v>
          </cell>
          <cell r="AD688" t="str">
            <v>269-CUM</v>
          </cell>
          <cell r="AE688">
            <v>0</v>
          </cell>
          <cell r="AF688">
            <v>0</v>
          </cell>
          <cell r="AG688">
            <v>0</v>
          </cell>
          <cell r="AH688">
            <v>0</v>
          </cell>
          <cell r="AI688">
            <v>0</v>
          </cell>
          <cell r="AJ688" t="str">
            <v>USD</v>
          </cell>
          <cell r="AK688">
            <v>0</v>
          </cell>
        </row>
        <row r="689">
          <cell r="A689" t="str">
            <v>DEC04</v>
          </cell>
          <cell r="B689" t="str">
            <v>CENT</v>
          </cell>
          <cell r="C689" t="str">
            <v>Eastern Europe</v>
          </cell>
          <cell r="D689" t="str">
            <v>RU</v>
          </cell>
          <cell r="E689" t="str">
            <v>BASE</v>
          </cell>
          <cell r="F689" t="str">
            <v>OOO Cummins</v>
          </cell>
          <cell r="G689" t="str">
            <v>024862</v>
          </cell>
          <cell r="I689">
            <v>1</v>
          </cell>
          <cell r="J689">
            <v>0</v>
          </cell>
          <cell r="K689">
            <v>0</v>
          </cell>
          <cell r="M689">
            <v>0</v>
          </cell>
          <cell r="N689">
            <v>0</v>
          </cell>
          <cell r="O689" t="str">
            <v>CONS</v>
          </cell>
          <cell r="P689" t="str">
            <v>CONS</v>
          </cell>
          <cell r="R689">
            <v>0</v>
          </cell>
          <cell r="S689" t="str">
            <v>Consolidation</v>
          </cell>
          <cell r="T689" t="str">
            <v>1***</v>
          </cell>
          <cell r="U689" t="str">
            <v>1******</v>
          </cell>
          <cell r="V689">
            <v>1</v>
          </cell>
          <cell r="W689" t="str">
            <v>1</v>
          </cell>
          <cell r="AA689" t="str">
            <v>Small</v>
          </cell>
          <cell r="AB689">
            <v>0</v>
          </cell>
          <cell r="AC689" t="str">
            <v xml:space="preserve">  36109</v>
          </cell>
          <cell r="AD689" t="str">
            <v>268-CUM</v>
          </cell>
          <cell r="AE689">
            <v>0</v>
          </cell>
          <cell r="AF689">
            <v>0</v>
          </cell>
          <cell r="AG689">
            <v>0</v>
          </cell>
          <cell r="AH689">
            <v>0</v>
          </cell>
          <cell r="AI689">
            <v>0</v>
          </cell>
          <cell r="AJ689" t="str">
            <v>USD</v>
          </cell>
          <cell r="AK689">
            <v>0</v>
          </cell>
        </row>
        <row r="690">
          <cell r="A690" t="str">
            <v>DEC04</v>
          </cell>
          <cell r="B690" t="str">
            <v>CENT</v>
          </cell>
          <cell r="C690" t="str">
            <v>Eastern Europe</v>
          </cell>
          <cell r="D690" t="str">
            <v>RU</v>
          </cell>
          <cell r="E690" t="str">
            <v>BASE</v>
          </cell>
          <cell r="F690" t="str">
            <v>OOO Cummins</v>
          </cell>
          <cell r="G690" t="str">
            <v>024861</v>
          </cell>
          <cell r="I690">
            <v>1</v>
          </cell>
          <cell r="J690">
            <v>0</v>
          </cell>
          <cell r="K690">
            <v>0</v>
          </cell>
          <cell r="M690">
            <v>0</v>
          </cell>
          <cell r="N690">
            <v>0</v>
          </cell>
          <cell r="O690" t="str">
            <v>CONS</v>
          </cell>
          <cell r="P690" t="str">
            <v>CONS</v>
          </cell>
          <cell r="R690">
            <v>0</v>
          </cell>
          <cell r="S690" t="str">
            <v>Consolidation</v>
          </cell>
          <cell r="T690" t="str">
            <v>1***</v>
          </cell>
          <cell r="U690" t="str">
            <v>1******</v>
          </cell>
          <cell r="V690">
            <v>1</v>
          </cell>
          <cell r="W690" t="str">
            <v>1</v>
          </cell>
          <cell r="AA690" t="str">
            <v>Small</v>
          </cell>
          <cell r="AB690">
            <v>0</v>
          </cell>
          <cell r="AC690" t="str">
            <v xml:space="preserve">  36065</v>
          </cell>
          <cell r="AD690" t="str">
            <v>272-CUM</v>
          </cell>
          <cell r="AE690">
            <v>0</v>
          </cell>
          <cell r="AF690">
            <v>0</v>
          </cell>
          <cell r="AG690">
            <v>0</v>
          </cell>
          <cell r="AH690">
            <v>0</v>
          </cell>
          <cell r="AI690">
            <v>0</v>
          </cell>
          <cell r="AJ690" t="str">
            <v>USD</v>
          </cell>
          <cell r="AK690">
            <v>0</v>
          </cell>
        </row>
        <row r="691">
          <cell r="A691" t="str">
            <v>DEC04</v>
          </cell>
          <cell r="B691" t="str">
            <v>CENT</v>
          </cell>
          <cell r="C691" t="str">
            <v>Eastern Europe</v>
          </cell>
          <cell r="D691" t="str">
            <v>RU</v>
          </cell>
          <cell r="E691" t="str">
            <v>BASE</v>
          </cell>
          <cell r="F691" t="str">
            <v>OOO Cummins</v>
          </cell>
          <cell r="G691" t="str">
            <v>024859</v>
          </cell>
          <cell r="I691">
            <v>1</v>
          </cell>
          <cell r="J691">
            <v>0</v>
          </cell>
          <cell r="K691">
            <v>0</v>
          </cell>
          <cell r="M691">
            <v>0</v>
          </cell>
          <cell r="N691">
            <v>0</v>
          </cell>
          <cell r="O691" t="str">
            <v>CONS</v>
          </cell>
          <cell r="P691" t="str">
            <v>CONS</v>
          </cell>
          <cell r="R691">
            <v>0</v>
          </cell>
          <cell r="S691" t="str">
            <v>Consolidation</v>
          </cell>
          <cell r="T691" t="str">
            <v>1***</v>
          </cell>
          <cell r="U691" t="str">
            <v>1******</v>
          </cell>
          <cell r="V691">
            <v>1</v>
          </cell>
          <cell r="W691" t="str">
            <v>1</v>
          </cell>
          <cell r="AA691" t="str">
            <v>Small</v>
          </cell>
          <cell r="AB691">
            <v>0</v>
          </cell>
          <cell r="AC691" t="str">
            <v xml:space="preserve">  34043</v>
          </cell>
          <cell r="AD691" t="str">
            <v>273-CUM</v>
          </cell>
          <cell r="AE691">
            <v>0</v>
          </cell>
          <cell r="AF691">
            <v>0</v>
          </cell>
          <cell r="AG691">
            <v>0</v>
          </cell>
          <cell r="AH691">
            <v>0</v>
          </cell>
          <cell r="AI691">
            <v>0</v>
          </cell>
          <cell r="AJ691" t="str">
            <v>USD</v>
          </cell>
          <cell r="AK691">
            <v>0</v>
          </cell>
        </row>
        <row r="692">
          <cell r="A692" t="str">
            <v>DEC04</v>
          </cell>
          <cell r="B692" t="str">
            <v>CENT</v>
          </cell>
          <cell r="C692" t="str">
            <v>Eastern Europe</v>
          </cell>
          <cell r="D692" t="str">
            <v>RU</v>
          </cell>
          <cell r="E692" t="str">
            <v>BASE</v>
          </cell>
          <cell r="F692" t="str">
            <v>OOO Cummins</v>
          </cell>
          <cell r="G692" t="str">
            <v>024864</v>
          </cell>
          <cell r="I692">
            <v>1</v>
          </cell>
          <cell r="J692">
            <v>0</v>
          </cell>
          <cell r="K692">
            <v>0</v>
          </cell>
          <cell r="M692">
            <v>0</v>
          </cell>
          <cell r="N692">
            <v>0</v>
          </cell>
          <cell r="O692" t="str">
            <v>CONS</v>
          </cell>
          <cell r="P692" t="str">
            <v>CONS</v>
          </cell>
          <cell r="R692">
            <v>0</v>
          </cell>
          <cell r="S692" t="str">
            <v>Consolidation</v>
          </cell>
          <cell r="T692" t="str">
            <v>1***</v>
          </cell>
          <cell r="U692" t="str">
            <v>1******</v>
          </cell>
          <cell r="V692">
            <v>1</v>
          </cell>
          <cell r="W692" t="str">
            <v>1</v>
          </cell>
          <cell r="AA692" t="str">
            <v>Small</v>
          </cell>
          <cell r="AB692">
            <v>0</v>
          </cell>
          <cell r="AC692" t="str">
            <v xml:space="preserve">  36536</v>
          </cell>
          <cell r="AD692" t="str">
            <v>270-CUM</v>
          </cell>
          <cell r="AE692">
            <v>0</v>
          </cell>
          <cell r="AF692">
            <v>0</v>
          </cell>
          <cell r="AG692">
            <v>0</v>
          </cell>
          <cell r="AH692">
            <v>0</v>
          </cell>
          <cell r="AI692">
            <v>0</v>
          </cell>
          <cell r="AJ692" t="str">
            <v>USD</v>
          </cell>
          <cell r="AK692">
            <v>0</v>
          </cell>
        </row>
        <row r="693">
          <cell r="A693" t="str">
            <v>DEC04</v>
          </cell>
          <cell r="B693" t="str">
            <v>CENT</v>
          </cell>
          <cell r="C693" t="str">
            <v>Middle East</v>
          </cell>
          <cell r="D693" t="str">
            <v>IR</v>
          </cell>
          <cell r="E693" t="str">
            <v>BASE</v>
          </cell>
          <cell r="F693" t="str">
            <v>Komin Zad Niroo Co Ltd</v>
          </cell>
          <cell r="G693" t="str">
            <v>024881</v>
          </cell>
          <cell r="I693">
            <v>1</v>
          </cell>
          <cell r="J693">
            <v>0</v>
          </cell>
          <cell r="K693">
            <v>0</v>
          </cell>
          <cell r="M693">
            <v>0</v>
          </cell>
          <cell r="N693">
            <v>0</v>
          </cell>
          <cell r="O693" t="str">
            <v>CONS</v>
          </cell>
          <cell r="P693" t="str">
            <v>CONS</v>
          </cell>
          <cell r="R693">
            <v>0</v>
          </cell>
          <cell r="S693" t="str">
            <v>Consolidation</v>
          </cell>
          <cell r="T693" t="str">
            <v>1***</v>
          </cell>
          <cell r="U693" t="str">
            <v>1******</v>
          </cell>
          <cell r="V693">
            <v>1</v>
          </cell>
          <cell r="W693" t="str">
            <v>1</v>
          </cell>
          <cell r="AA693" t="str">
            <v>Large</v>
          </cell>
          <cell r="AB693">
            <v>0</v>
          </cell>
          <cell r="AC693" t="str">
            <v xml:space="preserve">  33899</v>
          </cell>
          <cell r="AD693" t="str">
            <v>04/0246KNC</v>
          </cell>
          <cell r="AE693">
            <v>0</v>
          </cell>
          <cell r="AF693">
            <v>0</v>
          </cell>
          <cell r="AG693">
            <v>0</v>
          </cell>
          <cell r="AH693">
            <v>0</v>
          </cell>
          <cell r="AI693">
            <v>0</v>
          </cell>
          <cell r="AJ693" t="str">
            <v>USD</v>
          </cell>
          <cell r="AK693">
            <v>0</v>
          </cell>
        </row>
        <row r="694">
          <cell r="A694" t="str">
            <v>DEC04</v>
          </cell>
          <cell r="B694" t="str">
            <v>CENT</v>
          </cell>
          <cell r="C694" t="str">
            <v>Eastern Europe</v>
          </cell>
          <cell r="D694" t="str">
            <v>RU</v>
          </cell>
          <cell r="E694" t="str">
            <v>BASE</v>
          </cell>
          <cell r="F694" t="str">
            <v>OOO Cummins</v>
          </cell>
          <cell r="G694" t="str">
            <v>024865</v>
          </cell>
          <cell r="I694">
            <v>1</v>
          </cell>
          <cell r="J694">
            <v>0</v>
          </cell>
          <cell r="K694">
            <v>0</v>
          </cell>
          <cell r="M694">
            <v>0</v>
          </cell>
          <cell r="N694">
            <v>0</v>
          </cell>
          <cell r="O694" t="str">
            <v>CONS</v>
          </cell>
          <cell r="P694" t="str">
            <v>CONS</v>
          </cell>
          <cell r="R694">
            <v>0</v>
          </cell>
          <cell r="S694" t="str">
            <v>Consolidation</v>
          </cell>
          <cell r="T694" t="str">
            <v>1***</v>
          </cell>
          <cell r="U694" t="str">
            <v>1******</v>
          </cell>
          <cell r="V694">
            <v>1</v>
          </cell>
          <cell r="W694" t="str">
            <v>1</v>
          </cell>
          <cell r="AA694" t="str">
            <v>Small</v>
          </cell>
          <cell r="AB694">
            <v>0</v>
          </cell>
          <cell r="AC694" t="str">
            <v xml:space="preserve">  37020</v>
          </cell>
          <cell r="AD694" t="str">
            <v>271-CUM</v>
          </cell>
          <cell r="AE694">
            <v>0</v>
          </cell>
          <cell r="AF694">
            <v>0</v>
          </cell>
          <cell r="AG694">
            <v>0</v>
          </cell>
          <cell r="AH694">
            <v>0</v>
          </cell>
          <cell r="AI694">
            <v>0</v>
          </cell>
          <cell r="AJ694" t="str">
            <v>USD</v>
          </cell>
          <cell r="AK694">
            <v>0</v>
          </cell>
        </row>
        <row r="695">
          <cell r="A695" t="str">
            <v>DEC04</v>
          </cell>
          <cell r="B695" t="str">
            <v>CENT</v>
          </cell>
          <cell r="C695" t="str">
            <v>Africa</v>
          </cell>
          <cell r="D695" t="str">
            <v>UK</v>
          </cell>
          <cell r="E695" t="str">
            <v>BASE</v>
          </cell>
          <cell r="F695" t="str">
            <v>Gentec Energy Ltd</v>
          </cell>
          <cell r="G695" t="str">
            <v>024676</v>
          </cell>
          <cell r="I695">
            <v>1</v>
          </cell>
          <cell r="J695">
            <v>0</v>
          </cell>
          <cell r="K695">
            <v>0</v>
          </cell>
          <cell r="M695">
            <v>0</v>
          </cell>
          <cell r="N695">
            <v>0</v>
          </cell>
          <cell r="O695" t="str">
            <v>INSP</v>
          </cell>
          <cell r="P695" t="str">
            <v>INSP</v>
          </cell>
          <cell r="R695">
            <v>0</v>
          </cell>
          <cell r="S695" t="str">
            <v>Inspection - Third Party</v>
          </cell>
          <cell r="T695" t="str">
            <v>1***</v>
          </cell>
          <cell r="U695" t="str">
            <v>1******</v>
          </cell>
          <cell r="V695">
            <v>1</v>
          </cell>
          <cell r="W695" t="str">
            <v>1</v>
          </cell>
          <cell r="AA695" t="str">
            <v>Large</v>
          </cell>
          <cell r="AB695">
            <v>0</v>
          </cell>
          <cell r="AC695" t="str">
            <v xml:space="preserve">  33539</v>
          </cell>
          <cell r="AD695" t="str">
            <v>19929/975</v>
          </cell>
          <cell r="AE695">
            <v>0</v>
          </cell>
          <cell r="AF695">
            <v>0</v>
          </cell>
          <cell r="AG695">
            <v>0</v>
          </cell>
          <cell r="AH695">
            <v>0</v>
          </cell>
          <cell r="AI695">
            <v>0</v>
          </cell>
          <cell r="AJ695" t="str">
            <v>USD</v>
          </cell>
          <cell r="AK695">
            <v>0</v>
          </cell>
        </row>
        <row r="696">
          <cell r="A696" t="str">
            <v>DEC04</v>
          </cell>
          <cell r="B696" t="str">
            <v>CENT</v>
          </cell>
          <cell r="C696" t="str">
            <v>Africa</v>
          </cell>
          <cell r="D696" t="str">
            <v>SN</v>
          </cell>
          <cell r="E696" t="str">
            <v>BASE</v>
          </cell>
          <cell r="F696" t="str">
            <v>Matforce S.A.</v>
          </cell>
          <cell r="G696" t="str">
            <v>024674</v>
          </cell>
          <cell r="I696">
            <v>1</v>
          </cell>
          <cell r="J696">
            <v>0</v>
          </cell>
          <cell r="K696">
            <v>0</v>
          </cell>
          <cell r="M696">
            <v>0</v>
          </cell>
          <cell r="N696">
            <v>0</v>
          </cell>
          <cell r="O696" t="str">
            <v>INSP</v>
          </cell>
          <cell r="P696" t="str">
            <v>INSP</v>
          </cell>
          <cell r="R696">
            <v>0</v>
          </cell>
          <cell r="S696" t="str">
            <v>Inspection - Third Party</v>
          </cell>
          <cell r="T696" t="str">
            <v>1***</v>
          </cell>
          <cell r="U696" t="str">
            <v>1******</v>
          </cell>
          <cell r="V696">
            <v>1</v>
          </cell>
          <cell r="W696" t="str">
            <v>1</v>
          </cell>
          <cell r="AA696" t="str">
            <v>Small</v>
          </cell>
          <cell r="AB696">
            <v>0</v>
          </cell>
          <cell r="AC696" t="str">
            <v xml:space="preserve">  36202</v>
          </cell>
          <cell r="AD696" t="str">
            <v>635</v>
          </cell>
          <cell r="AE696">
            <v>0</v>
          </cell>
          <cell r="AF696">
            <v>0</v>
          </cell>
          <cell r="AG696">
            <v>0</v>
          </cell>
          <cell r="AH696">
            <v>0</v>
          </cell>
          <cell r="AI696">
            <v>0</v>
          </cell>
          <cell r="AJ696" t="str">
            <v>EUR</v>
          </cell>
          <cell r="AK696">
            <v>0</v>
          </cell>
        </row>
        <row r="697">
          <cell r="A697" t="str">
            <v>DEC04</v>
          </cell>
          <cell r="B697" t="str">
            <v>CENT</v>
          </cell>
          <cell r="C697" t="str">
            <v>Africa</v>
          </cell>
          <cell r="D697" t="str">
            <v>SN</v>
          </cell>
          <cell r="E697" t="str">
            <v>BASE</v>
          </cell>
          <cell r="F697" t="str">
            <v>Matforce S.A.</v>
          </cell>
          <cell r="G697" t="str">
            <v>024673</v>
          </cell>
          <cell r="I697">
            <v>1</v>
          </cell>
          <cell r="J697">
            <v>0</v>
          </cell>
          <cell r="K697">
            <v>0</v>
          </cell>
          <cell r="M697">
            <v>0</v>
          </cell>
          <cell r="N697">
            <v>0</v>
          </cell>
          <cell r="O697" t="str">
            <v>INSP</v>
          </cell>
          <cell r="P697" t="str">
            <v>INSP</v>
          </cell>
          <cell r="R697">
            <v>0</v>
          </cell>
          <cell r="S697" t="str">
            <v>Inspection - Third Party</v>
          </cell>
          <cell r="T697" t="str">
            <v>1***</v>
          </cell>
          <cell r="U697" t="str">
            <v>1******</v>
          </cell>
          <cell r="V697">
            <v>1</v>
          </cell>
          <cell r="W697" t="str">
            <v>1</v>
          </cell>
          <cell r="AA697" t="str">
            <v>Small</v>
          </cell>
          <cell r="AB697">
            <v>0</v>
          </cell>
          <cell r="AC697" t="str">
            <v xml:space="preserve">  36074</v>
          </cell>
          <cell r="AD697" t="str">
            <v>632</v>
          </cell>
          <cell r="AE697">
            <v>0</v>
          </cell>
          <cell r="AF697">
            <v>0</v>
          </cell>
          <cell r="AG697">
            <v>0</v>
          </cell>
          <cell r="AH697">
            <v>0</v>
          </cell>
          <cell r="AI697">
            <v>0</v>
          </cell>
          <cell r="AJ697" t="str">
            <v>EUR</v>
          </cell>
          <cell r="AK697">
            <v>0</v>
          </cell>
        </row>
        <row r="698">
          <cell r="A698" t="str">
            <v>DEC04</v>
          </cell>
          <cell r="B698" t="str">
            <v>CENT</v>
          </cell>
          <cell r="C698" t="str">
            <v>Africa</v>
          </cell>
          <cell r="D698" t="str">
            <v>SN</v>
          </cell>
          <cell r="E698" t="str">
            <v>BASE</v>
          </cell>
          <cell r="F698" t="str">
            <v>Matforce S.A.</v>
          </cell>
          <cell r="G698" t="str">
            <v>024672</v>
          </cell>
          <cell r="I698">
            <v>1</v>
          </cell>
          <cell r="J698">
            <v>0</v>
          </cell>
          <cell r="K698">
            <v>0</v>
          </cell>
          <cell r="M698">
            <v>0</v>
          </cell>
          <cell r="N698">
            <v>0</v>
          </cell>
          <cell r="O698" t="str">
            <v>INSP</v>
          </cell>
          <cell r="P698" t="str">
            <v>INSP</v>
          </cell>
          <cell r="R698">
            <v>0</v>
          </cell>
          <cell r="S698" t="str">
            <v>Inspection - Third Party</v>
          </cell>
          <cell r="T698" t="str">
            <v>1***</v>
          </cell>
          <cell r="U698" t="str">
            <v>1******</v>
          </cell>
          <cell r="V698">
            <v>1</v>
          </cell>
          <cell r="W698" t="str">
            <v>1</v>
          </cell>
          <cell r="AA698" t="str">
            <v>Small</v>
          </cell>
          <cell r="AB698">
            <v>0</v>
          </cell>
          <cell r="AC698" t="str">
            <v xml:space="preserve">  34213</v>
          </cell>
          <cell r="AD698" t="str">
            <v>639</v>
          </cell>
          <cell r="AE698">
            <v>0</v>
          </cell>
          <cell r="AF698">
            <v>0</v>
          </cell>
          <cell r="AG698">
            <v>0</v>
          </cell>
          <cell r="AH698">
            <v>0</v>
          </cell>
          <cell r="AI698">
            <v>0</v>
          </cell>
          <cell r="AJ698" t="str">
            <v>EUR</v>
          </cell>
          <cell r="AK698">
            <v>0</v>
          </cell>
        </row>
        <row r="699">
          <cell r="A699" t="str">
            <v>DEC04</v>
          </cell>
          <cell r="B699" t="str">
            <v>CENT</v>
          </cell>
          <cell r="C699" t="str">
            <v>Middle East</v>
          </cell>
          <cell r="D699" t="str">
            <v>IR</v>
          </cell>
          <cell r="E699" t="str">
            <v>BASE</v>
          </cell>
          <cell r="F699" t="str">
            <v>Komin Zad Niroo Co Ltd</v>
          </cell>
          <cell r="G699" t="str">
            <v>025167</v>
          </cell>
          <cell r="I699">
            <v>1</v>
          </cell>
          <cell r="J699">
            <v>0</v>
          </cell>
          <cell r="K699">
            <v>0</v>
          </cell>
          <cell r="M699">
            <v>0</v>
          </cell>
          <cell r="N699">
            <v>0</v>
          </cell>
          <cell r="O699" t="str">
            <v>CONS</v>
          </cell>
          <cell r="P699" t="str">
            <v>CONS</v>
          </cell>
          <cell r="R699">
            <v>0</v>
          </cell>
          <cell r="S699" t="str">
            <v>Consolidation</v>
          </cell>
          <cell r="T699" t="str">
            <v>1***</v>
          </cell>
          <cell r="U699" t="str">
            <v>1******</v>
          </cell>
          <cell r="V699">
            <v>1</v>
          </cell>
          <cell r="W699" t="str">
            <v>1</v>
          </cell>
          <cell r="AA699" t="str">
            <v>System</v>
          </cell>
          <cell r="AB699">
            <v>0</v>
          </cell>
          <cell r="AC699" t="str">
            <v xml:space="preserve">  33901</v>
          </cell>
          <cell r="AD699" t="str">
            <v>04/0246KNC</v>
          </cell>
          <cell r="AE699">
            <v>0</v>
          </cell>
          <cell r="AF699">
            <v>0</v>
          </cell>
          <cell r="AG699">
            <v>0</v>
          </cell>
          <cell r="AH699">
            <v>0</v>
          </cell>
          <cell r="AI699">
            <v>0</v>
          </cell>
          <cell r="AJ699" t="str">
            <v>USD</v>
          </cell>
          <cell r="AK699">
            <v>0</v>
          </cell>
        </row>
        <row r="700">
          <cell r="A700" t="str">
            <v>DEC04</v>
          </cell>
          <cell r="B700" t="str">
            <v>CENT</v>
          </cell>
          <cell r="C700" t="str">
            <v>Middle East</v>
          </cell>
          <cell r="D700" t="str">
            <v>IR</v>
          </cell>
          <cell r="E700" t="str">
            <v>BASE</v>
          </cell>
          <cell r="F700" t="str">
            <v>Komin Zad Niroo Co Ltd</v>
          </cell>
          <cell r="G700" t="str">
            <v>025166</v>
          </cell>
          <cell r="I700">
            <v>1</v>
          </cell>
          <cell r="J700">
            <v>0</v>
          </cell>
          <cell r="K700">
            <v>0</v>
          </cell>
          <cell r="M700">
            <v>0</v>
          </cell>
          <cell r="N700">
            <v>0</v>
          </cell>
          <cell r="O700" t="str">
            <v>CONS</v>
          </cell>
          <cell r="P700" t="str">
            <v>CONS</v>
          </cell>
          <cell r="R700">
            <v>0</v>
          </cell>
          <cell r="S700" t="str">
            <v>Consolidation</v>
          </cell>
          <cell r="T700" t="str">
            <v>1***</v>
          </cell>
          <cell r="U700" t="str">
            <v>1******</v>
          </cell>
          <cell r="V700">
            <v>1</v>
          </cell>
          <cell r="W700" t="str">
            <v>1</v>
          </cell>
          <cell r="AA700" t="str">
            <v>System</v>
          </cell>
          <cell r="AB700">
            <v>0</v>
          </cell>
          <cell r="AC700" t="str">
            <v xml:space="preserve">  33900</v>
          </cell>
          <cell r="AD700" t="str">
            <v>04/0246KNC</v>
          </cell>
          <cell r="AE700">
            <v>0</v>
          </cell>
          <cell r="AF700">
            <v>0</v>
          </cell>
          <cell r="AG700">
            <v>0</v>
          </cell>
          <cell r="AH700">
            <v>0</v>
          </cell>
          <cell r="AI700">
            <v>0</v>
          </cell>
          <cell r="AJ700" t="str">
            <v>USD</v>
          </cell>
          <cell r="AK700">
            <v>0</v>
          </cell>
        </row>
        <row r="701">
          <cell r="A701" t="str">
            <v>DEC04</v>
          </cell>
          <cell r="B701" t="str">
            <v>CENT</v>
          </cell>
          <cell r="C701" t="str">
            <v>Middle East</v>
          </cell>
          <cell r="D701" t="str">
            <v>IR</v>
          </cell>
          <cell r="E701" t="str">
            <v>BASE</v>
          </cell>
          <cell r="F701" t="str">
            <v>Komin Zad Niroo Co Ltd</v>
          </cell>
          <cell r="G701" t="str">
            <v>025164</v>
          </cell>
          <cell r="I701">
            <v>1</v>
          </cell>
          <cell r="J701">
            <v>0</v>
          </cell>
          <cell r="K701">
            <v>0</v>
          </cell>
          <cell r="M701">
            <v>0</v>
          </cell>
          <cell r="N701">
            <v>0</v>
          </cell>
          <cell r="O701" t="str">
            <v>CONS</v>
          </cell>
          <cell r="P701" t="str">
            <v>CONS</v>
          </cell>
          <cell r="R701">
            <v>0</v>
          </cell>
          <cell r="S701" t="str">
            <v>Consolidation</v>
          </cell>
          <cell r="T701" t="str">
            <v>1***</v>
          </cell>
          <cell r="U701" t="str">
            <v>1******</v>
          </cell>
          <cell r="V701">
            <v>1</v>
          </cell>
          <cell r="W701" t="str">
            <v>1</v>
          </cell>
          <cell r="AA701" t="str">
            <v>System</v>
          </cell>
          <cell r="AB701">
            <v>0</v>
          </cell>
          <cell r="AC701" t="str">
            <v xml:space="preserve">  33852</v>
          </cell>
          <cell r="AD701" t="str">
            <v>04/0246KNC</v>
          </cell>
          <cell r="AE701">
            <v>0</v>
          </cell>
          <cell r="AF701">
            <v>0</v>
          </cell>
          <cell r="AG701">
            <v>0</v>
          </cell>
          <cell r="AH701">
            <v>0</v>
          </cell>
          <cell r="AI701">
            <v>0</v>
          </cell>
          <cell r="AJ701" t="str">
            <v>USD</v>
          </cell>
          <cell r="AK701">
            <v>0</v>
          </cell>
        </row>
        <row r="702">
          <cell r="A702" t="str">
            <v>DEC04</v>
          </cell>
          <cell r="B702" t="str">
            <v>CENT</v>
          </cell>
          <cell r="C702" t="str">
            <v>Middle East</v>
          </cell>
          <cell r="D702" t="str">
            <v>IR</v>
          </cell>
          <cell r="E702" t="str">
            <v>BASE</v>
          </cell>
          <cell r="F702" t="str">
            <v>Komin Zad Niroo Co Ltd</v>
          </cell>
          <cell r="G702" t="str">
            <v>025163</v>
          </cell>
          <cell r="I702">
            <v>1</v>
          </cell>
          <cell r="J702">
            <v>0</v>
          </cell>
          <cell r="K702">
            <v>0</v>
          </cell>
          <cell r="M702">
            <v>0</v>
          </cell>
          <cell r="N702">
            <v>0</v>
          </cell>
          <cell r="O702" t="str">
            <v>CONS</v>
          </cell>
          <cell r="P702" t="str">
            <v>CONS</v>
          </cell>
          <cell r="R702">
            <v>0</v>
          </cell>
          <cell r="S702" t="str">
            <v>Consolidation</v>
          </cell>
          <cell r="T702" t="str">
            <v>1***</v>
          </cell>
          <cell r="U702" t="str">
            <v>1******</v>
          </cell>
          <cell r="V702">
            <v>1</v>
          </cell>
          <cell r="W702" t="str">
            <v>1</v>
          </cell>
          <cell r="AA702" t="str">
            <v>System</v>
          </cell>
          <cell r="AB702">
            <v>0</v>
          </cell>
          <cell r="AC702" t="str">
            <v xml:space="preserve">  33851</v>
          </cell>
          <cell r="AD702" t="str">
            <v>04/0246KNC</v>
          </cell>
          <cell r="AE702">
            <v>0</v>
          </cell>
          <cell r="AF702">
            <v>0</v>
          </cell>
          <cell r="AG702">
            <v>0</v>
          </cell>
          <cell r="AH702">
            <v>0</v>
          </cell>
          <cell r="AI702">
            <v>0</v>
          </cell>
          <cell r="AJ702" t="str">
            <v>USD</v>
          </cell>
          <cell r="AK702">
            <v>0</v>
          </cell>
        </row>
        <row r="703">
          <cell r="A703" t="str">
            <v>DEC04</v>
          </cell>
          <cell r="B703" t="str">
            <v>CENT</v>
          </cell>
          <cell r="C703" t="str">
            <v>Middle East</v>
          </cell>
          <cell r="D703" t="str">
            <v>AE</v>
          </cell>
          <cell r="E703" t="str">
            <v>BASE</v>
          </cell>
          <cell r="F703" t="str">
            <v>Cummins FZE</v>
          </cell>
          <cell r="G703" t="str">
            <v>025083</v>
          </cell>
          <cell r="I703">
            <v>1</v>
          </cell>
          <cell r="J703">
            <v>0</v>
          </cell>
          <cell r="K703">
            <v>0</v>
          </cell>
          <cell r="M703">
            <v>0</v>
          </cell>
          <cell r="N703">
            <v>0</v>
          </cell>
          <cell r="O703" t="str">
            <v>CONS</v>
          </cell>
          <cell r="P703" t="str">
            <v>CONS</v>
          </cell>
          <cell r="R703">
            <v>0</v>
          </cell>
          <cell r="S703" t="str">
            <v>Consolidation</v>
          </cell>
          <cell r="T703" t="str">
            <v>1***</v>
          </cell>
          <cell r="U703" t="str">
            <v>1******</v>
          </cell>
          <cell r="V703">
            <v>1</v>
          </cell>
          <cell r="W703" t="str">
            <v>1</v>
          </cell>
          <cell r="AA703" t="str">
            <v>Large</v>
          </cell>
          <cell r="AB703">
            <v>0</v>
          </cell>
          <cell r="AC703" t="str">
            <v xml:space="preserve">  34539</v>
          </cell>
          <cell r="AD703" t="str">
            <v>CDFZE/1935/04/PG</v>
          </cell>
          <cell r="AE703">
            <v>0</v>
          </cell>
          <cell r="AF703">
            <v>0</v>
          </cell>
          <cell r="AG703">
            <v>0</v>
          </cell>
          <cell r="AH703">
            <v>0</v>
          </cell>
          <cell r="AI703">
            <v>0</v>
          </cell>
          <cell r="AJ703" t="str">
            <v>USD</v>
          </cell>
          <cell r="AK703">
            <v>0</v>
          </cell>
        </row>
        <row r="704">
          <cell r="A704" t="str">
            <v>DEC04</v>
          </cell>
          <cell r="B704" t="str">
            <v>CENT</v>
          </cell>
          <cell r="C704" t="str">
            <v>Middle East</v>
          </cell>
          <cell r="D704" t="str">
            <v>AE</v>
          </cell>
          <cell r="E704" t="str">
            <v>BASE</v>
          </cell>
          <cell r="F704" t="str">
            <v>Cummins FZE</v>
          </cell>
          <cell r="G704" t="str">
            <v>025318</v>
          </cell>
          <cell r="I704">
            <v>1</v>
          </cell>
          <cell r="J704">
            <v>0</v>
          </cell>
          <cell r="K704">
            <v>0</v>
          </cell>
          <cell r="M704">
            <v>0</v>
          </cell>
          <cell r="N704">
            <v>0</v>
          </cell>
          <cell r="O704" t="str">
            <v>AWIT</v>
          </cell>
          <cell r="P704" t="str">
            <v>AWIT</v>
          </cell>
          <cell r="R704">
            <v>0</v>
          </cell>
          <cell r="S704" t="str">
            <v>witness test</v>
          </cell>
          <cell r="T704" t="str">
            <v>1***</v>
          </cell>
          <cell r="U704" t="str">
            <v>1******</v>
          </cell>
          <cell r="V704">
            <v>1</v>
          </cell>
          <cell r="W704" t="str">
            <v>1</v>
          </cell>
          <cell r="AA704" t="str">
            <v>Large</v>
          </cell>
          <cell r="AB704">
            <v>0</v>
          </cell>
          <cell r="AC704" t="str">
            <v xml:space="preserve">  37603</v>
          </cell>
          <cell r="AD704" t="str">
            <v>CDFZE/1953/04/PG</v>
          </cell>
          <cell r="AE704">
            <v>0</v>
          </cell>
          <cell r="AF704">
            <v>0</v>
          </cell>
          <cell r="AG704">
            <v>0</v>
          </cell>
          <cell r="AH704">
            <v>0</v>
          </cell>
          <cell r="AI704">
            <v>0</v>
          </cell>
          <cell r="AJ704" t="str">
            <v>USD</v>
          </cell>
          <cell r="AK704">
            <v>0</v>
          </cell>
        </row>
        <row r="705">
          <cell r="A705" t="str">
            <v>DEC04</v>
          </cell>
          <cell r="B705" t="str">
            <v>CENT</v>
          </cell>
          <cell r="C705" t="str">
            <v>Middle East</v>
          </cell>
          <cell r="D705" t="str">
            <v>IR</v>
          </cell>
          <cell r="E705" t="str">
            <v>BASE</v>
          </cell>
          <cell r="F705" t="str">
            <v>Yasaman Porcelain Inds Co</v>
          </cell>
          <cell r="G705" t="str">
            <v>025292</v>
          </cell>
          <cell r="I705">
            <v>1</v>
          </cell>
          <cell r="J705">
            <v>0</v>
          </cell>
          <cell r="K705">
            <v>0</v>
          </cell>
          <cell r="M705">
            <v>0</v>
          </cell>
          <cell r="N705">
            <v>0</v>
          </cell>
          <cell r="O705" t="str">
            <v>CONS</v>
          </cell>
          <cell r="P705" t="str">
            <v>CONS</v>
          </cell>
          <cell r="R705">
            <v>0</v>
          </cell>
          <cell r="S705" t="str">
            <v>Consolidation</v>
          </cell>
          <cell r="T705" t="str">
            <v>1***</v>
          </cell>
          <cell r="U705" t="str">
            <v>1******</v>
          </cell>
          <cell r="V705">
            <v>1</v>
          </cell>
          <cell r="W705" t="str">
            <v>1</v>
          </cell>
          <cell r="AA705" t="str">
            <v>System</v>
          </cell>
          <cell r="AB705">
            <v>0</v>
          </cell>
          <cell r="AC705" t="str">
            <v xml:space="preserve">  37701</v>
          </cell>
          <cell r="AD705" t="str">
            <v>Yasaman - B</v>
          </cell>
          <cell r="AE705">
            <v>0</v>
          </cell>
          <cell r="AF705">
            <v>0</v>
          </cell>
          <cell r="AG705">
            <v>0</v>
          </cell>
          <cell r="AH705">
            <v>0</v>
          </cell>
          <cell r="AI705">
            <v>0</v>
          </cell>
          <cell r="AJ705" t="str">
            <v>USD</v>
          </cell>
          <cell r="AK705">
            <v>0</v>
          </cell>
        </row>
        <row r="706">
          <cell r="A706" t="str">
            <v>DEC04</v>
          </cell>
          <cell r="B706" t="str">
            <v>CENT</v>
          </cell>
          <cell r="C706" t="str">
            <v>Africa</v>
          </cell>
          <cell r="D706" t="str">
            <v>ZA</v>
          </cell>
          <cell r="E706" t="str">
            <v>BASE</v>
          </cell>
          <cell r="F706" t="str">
            <v>CD S&amp;S South Africa</v>
          </cell>
          <cell r="G706" t="str">
            <v>025319</v>
          </cell>
          <cell r="I706">
            <v>1</v>
          </cell>
          <cell r="J706">
            <v>0</v>
          </cell>
          <cell r="K706">
            <v>0</v>
          </cell>
          <cell r="M706">
            <v>0</v>
          </cell>
          <cell r="N706">
            <v>0</v>
          </cell>
          <cell r="O706" t="str">
            <v>INSP</v>
          </cell>
          <cell r="P706" t="str">
            <v>INSP</v>
          </cell>
          <cell r="R706">
            <v>0</v>
          </cell>
          <cell r="S706" t="str">
            <v>Inspection - Third Party</v>
          </cell>
          <cell r="T706" t="str">
            <v>1***</v>
          </cell>
          <cell r="U706" t="str">
            <v>1******</v>
          </cell>
          <cell r="V706">
            <v>1</v>
          </cell>
          <cell r="W706" t="str">
            <v>1</v>
          </cell>
          <cell r="AA706" t="str">
            <v>Small</v>
          </cell>
          <cell r="AB706">
            <v>0</v>
          </cell>
          <cell r="AC706" t="str">
            <v xml:space="preserve">  36909</v>
          </cell>
          <cell r="AD706" t="str">
            <v>J/N017167</v>
          </cell>
          <cell r="AE706">
            <v>0</v>
          </cell>
          <cell r="AF706">
            <v>0</v>
          </cell>
          <cell r="AG706">
            <v>0</v>
          </cell>
          <cell r="AH706">
            <v>0</v>
          </cell>
          <cell r="AI706">
            <v>0</v>
          </cell>
          <cell r="AJ706" t="str">
            <v>USD</v>
          </cell>
          <cell r="AK706">
            <v>0</v>
          </cell>
        </row>
        <row r="707">
          <cell r="A707" t="str">
            <v>DEC04</v>
          </cell>
          <cell r="B707" t="str">
            <v>CENT</v>
          </cell>
          <cell r="C707" t="str">
            <v>Africa</v>
          </cell>
          <cell r="D707" t="str">
            <v>FR</v>
          </cell>
          <cell r="E707" t="str">
            <v>BASE</v>
          </cell>
          <cell r="F707" t="str">
            <v>SCOA Inter</v>
          </cell>
          <cell r="G707" t="str">
            <v>025346</v>
          </cell>
          <cell r="I707">
            <v>1</v>
          </cell>
          <cell r="J707">
            <v>0</v>
          </cell>
          <cell r="K707">
            <v>0</v>
          </cell>
          <cell r="M707">
            <v>0</v>
          </cell>
          <cell r="N707">
            <v>0</v>
          </cell>
          <cell r="O707" t="str">
            <v>INSP</v>
          </cell>
          <cell r="P707" t="str">
            <v>INSP</v>
          </cell>
          <cell r="R707">
            <v>0</v>
          </cell>
          <cell r="S707" t="str">
            <v>Inspection - Third Party</v>
          </cell>
          <cell r="T707" t="str">
            <v>1***</v>
          </cell>
          <cell r="U707" t="str">
            <v>1******</v>
          </cell>
          <cell r="V707">
            <v>1</v>
          </cell>
          <cell r="W707" t="str">
            <v>1</v>
          </cell>
          <cell r="AA707" t="str">
            <v>Small</v>
          </cell>
          <cell r="AB707">
            <v>0</v>
          </cell>
          <cell r="AC707" t="str">
            <v xml:space="preserve">  42290</v>
          </cell>
          <cell r="AD707" t="str">
            <v>2004/235027</v>
          </cell>
          <cell r="AE707">
            <v>0</v>
          </cell>
          <cell r="AF707">
            <v>0</v>
          </cell>
          <cell r="AG707">
            <v>0</v>
          </cell>
          <cell r="AH707">
            <v>0</v>
          </cell>
          <cell r="AI707">
            <v>0</v>
          </cell>
          <cell r="AJ707" t="str">
            <v>USD</v>
          </cell>
          <cell r="AK707">
            <v>0</v>
          </cell>
        </row>
        <row r="708">
          <cell r="A708" t="str">
            <v>DEC04</v>
          </cell>
          <cell r="B708" t="str">
            <v>CENT</v>
          </cell>
          <cell r="C708" t="str">
            <v>Africa</v>
          </cell>
          <cell r="D708" t="str">
            <v>FR</v>
          </cell>
          <cell r="E708" t="str">
            <v>BASE</v>
          </cell>
          <cell r="F708" t="str">
            <v>SCOA Inter</v>
          </cell>
          <cell r="G708" t="str">
            <v>025345</v>
          </cell>
          <cell r="I708">
            <v>3</v>
          </cell>
          <cell r="J708">
            <v>0</v>
          </cell>
          <cell r="K708">
            <v>0</v>
          </cell>
          <cell r="M708">
            <v>0</v>
          </cell>
          <cell r="N708">
            <v>0</v>
          </cell>
          <cell r="O708" t="str">
            <v>INSP</v>
          </cell>
          <cell r="P708" t="str">
            <v>INSP</v>
          </cell>
          <cell r="R708">
            <v>0</v>
          </cell>
          <cell r="S708" t="str">
            <v>Inspection - Third Party</v>
          </cell>
          <cell r="T708" t="str">
            <v>1***</v>
          </cell>
          <cell r="U708" t="str">
            <v>1******</v>
          </cell>
          <cell r="V708">
            <v>1</v>
          </cell>
          <cell r="W708" t="str">
            <v>1</v>
          </cell>
          <cell r="AA708" t="str">
            <v>Small</v>
          </cell>
          <cell r="AB708">
            <v>0</v>
          </cell>
          <cell r="AC708" t="str">
            <v xml:space="preserve">  42289</v>
          </cell>
          <cell r="AD708" t="str">
            <v>2004/235027</v>
          </cell>
          <cell r="AE708">
            <v>0</v>
          </cell>
          <cell r="AF708">
            <v>0</v>
          </cell>
          <cell r="AG708">
            <v>0</v>
          </cell>
          <cell r="AH708">
            <v>0</v>
          </cell>
          <cell r="AI708">
            <v>0</v>
          </cell>
          <cell r="AJ708" t="str">
            <v>USD</v>
          </cell>
          <cell r="AK708">
            <v>0</v>
          </cell>
        </row>
        <row r="709">
          <cell r="A709" t="str">
            <v>DEC04</v>
          </cell>
          <cell r="B709" t="str">
            <v>CENT</v>
          </cell>
          <cell r="C709" t="str">
            <v>Africa</v>
          </cell>
          <cell r="D709" t="str">
            <v>FR</v>
          </cell>
          <cell r="E709" t="str">
            <v>BASE</v>
          </cell>
          <cell r="F709" t="str">
            <v>SCOA Inter</v>
          </cell>
          <cell r="G709" t="str">
            <v>025344</v>
          </cell>
          <cell r="I709">
            <v>2</v>
          </cell>
          <cell r="J709">
            <v>0</v>
          </cell>
          <cell r="K709">
            <v>0</v>
          </cell>
          <cell r="M709">
            <v>0</v>
          </cell>
          <cell r="N709">
            <v>0</v>
          </cell>
          <cell r="O709" t="str">
            <v>INSP</v>
          </cell>
          <cell r="P709" t="str">
            <v>INSP</v>
          </cell>
          <cell r="R709">
            <v>0</v>
          </cell>
          <cell r="S709" t="str">
            <v>Inspection - Third Party</v>
          </cell>
          <cell r="T709" t="str">
            <v>1***</v>
          </cell>
          <cell r="U709" t="str">
            <v>1******</v>
          </cell>
          <cell r="V709">
            <v>1</v>
          </cell>
          <cell r="W709" t="str">
            <v>1</v>
          </cell>
          <cell r="AA709" t="str">
            <v>Small</v>
          </cell>
          <cell r="AB709">
            <v>0</v>
          </cell>
          <cell r="AC709" t="str">
            <v xml:space="preserve">  42288</v>
          </cell>
          <cell r="AD709" t="str">
            <v>2004/235027</v>
          </cell>
          <cell r="AE709">
            <v>0</v>
          </cell>
          <cell r="AF709">
            <v>0</v>
          </cell>
          <cell r="AG709">
            <v>0</v>
          </cell>
          <cell r="AH709">
            <v>0</v>
          </cell>
          <cell r="AI709">
            <v>0</v>
          </cell>
          <cell r="AJ709" t="str">
            <v>USD</v>
          </cell>
          <cell r="AK709">
            <v>0</v>
          </cell>
        </row>
        <row r="710">
          <cell r="A710" t="str">
            <v>DEC04</v>
          </cell>
          <cell r="B710" t="str">
            <v>CENT</v>
          </cell>
          <cell r="C710" t="str">
            <v>Africa</v>
          </cell>
          <cell r="D710" t="str">
            <v>FR</v>
          </cell>
          <cell r="E710" t="str">
            <v>BASE</v>
          </cell>
          <cell r="F710" t="str">
            <v>SCOA Inter</v>
          </cell>
          <cell r="G710" t="str">
            <v>025343</v>
          </cell>
          <cell r="I710">
            <v>1</v>
          </cell>
          <cell r="J710">
            <v>0</v>
          </cell>
          <cell r="K710">
            <v>0</v>
          </cell>
          <cell r="M710">
            <v>0</v>
          </cell>
          <cell r="N710">
            <v>0</v>
          </cell>
          <cell r="O710" t="str">
            <v>INSP</v>
          </cell>
          <cell r="P710" t="str">
            <v>INSP</v>
          </cell>
          <cell r="R710">
            <v>0</v>
          </cell>
          <cell r="S710" t="str">
            <v>Inspection - Third Party</v>
          </cell>
          <cell r="T710" t="str">
            <v>1***</v>
          </cell>
          <cell r="U710" t="str">
            <v>1******</v>
          </cell>
          <cell r="V710">
            <v>1</v>
          </cell>
          <cell r="W710" t="str">
            <v>1</v>
          </cell>
          <cell r="AA710" t="str">
            <v>Small</v>
          </cell>
          <cell r="AB710">
            <v>0</v>
          </cell>
          <cell r="AC710" t="str">
            <v xml:space="preserve">  42282</v>
          </cell>
          <cell r="AD710" t="str">
            <v>2004/235027</v>
          </cell>
          <cell r="AE710">
            <v>0</v>
          </cell>
          <cell r="AF710">
            <v>0</v>
          </cell>
          <cell r="AG710">
            <v>0</v>
          </cell>
          <cell r="AH710">
            <v>0</v>
          </cell>
          <cell r="AI710">
            <v>0</v>
          </cell>
          <cell r="AJ710" t="str">
            <v>USD</v>
          </cell>
          <cell r="AK710">
            <v>0</v>
          </cell>
        </row>
        <row r="711">
          <cell r="A711" t="str">
            <v>DEC04</v>
          </cell>
          <cell r="B711" t="str">
            <v>CENT</v>
          </cell>
          <cell r="C711" t="str">
            <v>Africa</v>
          </cell>
          <cell r="D711" t="str">
            <v>FR</v>
          </cell>
          <cell r="E711" t="str">
            <v>BASE</v>
          </cell>
          <cell r="F711" t="str">
            <v>SCOA Inter</v>
          </cell>
          <cell r="G711" t="str">
            <v>025342</v>
          </cell>
          <cell r="I711">
            <v>1</v>
          </cell>
          <cell r="J711">
            <v>0</v>
          </cell>
          <cell r="K711">
            <v>0</v>
          </cell>
          <cell r="M711">
            <v>0</v>
          </cell>
          <cell r="N711">
            <v>0</v>
          </cell>
          <cell r="O711" t="str">
            <v>INSP</v>
          </cell>
          <cell r="P711" t="str">
            <v>INSP</v>
          </cell>
          <cell r="R711">
            <v>0</v>
          </cell>
          <cell r="S711" t="str">
            <v>Inspection - Third Party</v>
          </cell>
          <cell r="T711" t="str">
            <v>1***</v>
          </cell>
          <cell r="U711" t="str">
            <v>1******</v>
          </cell>
          <cell r="V711">
            <v>1</v>
          </cell>
          <cell r="W711" t="str">
            <v>1</v>
          </cell>
          <cell r="AA711" t="str">
            <v>Small</v>
          </cell>
          <cell r="AB711">
            <v>0</v>
          </cell>
          <cell r="AC711" t="str">
            <v xml:space="preserve">  42281</v>
          </cell>
          <cell r="AD711" t="str">
            <v>2004/235027</v>
          </cell>
          <cell r="AE711">
            <v>0</v>
          </cell>
          <cell r="AF711">
            <v>0</v>
          </cell>
          <cell r="AG711">
            <v>0</v>
          </cell>
          <cell r="AH711">
            <v>0</v>
          </cell>
          <cell r="AI711">
            <v>0</v>
          </cell>
          <cell r="AJ711" t="str">
            <v>USD</v>
          </cell>
          <cell r="AK711">
            <v>0</v>
          </cell>
        </row>
        <row r="712">
          <cell r="A712" t="str">
            <v>DEC04</v>
          </cell>
          <cell r="B712" t="str">
            <v>CENT</v>
          </cell>
          <cell r="C712" t="str">
            <v>Africa</v>
          </cell>
          <cell r="D712" t="str">
            <v>ZA</v>
          </cell>
          <cell r="E712" t="str">
            <v>BASE</v>
          </cell>
          <cell r="F712" t="str">
            <v>CD S&amp;S South Africa</v>
          </cell>
          <cell r="G712" t="str">
            <v>025326</v>
          </cell>
          <cell r="I712">
            <v>1</v>
          </cell>
          <cell r="J712">
            <v>0</v>
          </cell>
          <cell r="K712">
            <v>0</v>
          </cell>
          <cell r="M712">
            <v>0</v>
          </cell>
          <cell r="N712">
            <v>0</v>
          </cell>
          <cell r="O712" t="str">
            <v>INSP</v>
          </cell>
          <cell r="P712" t="str">
            <v>INSP</v>
          </cell>
          <cell r="R712">
            <v>0</v>
          </cell>
          <cell r="S712" t="str">
            <v>Inspection - Third Party</v>
          </cell>
          <cell r="T712" t="str">
            <v>1***</v>
          </cell>
          <cell r="U712" t="str">
            <v>1******</v>
          </cell>
          <cell r="V712">
            <v>1</v>
          </cell>
          <cell r="W712" t="str">
            <v>1</v>
          </cell>
          <cell r="AA712" t="str">
            <v>Small</v>
          </cell>
          <cell r="AB712">
            <v>0</v>
          </cell>
          <cell r="AC712" t="str">
            <v xml:space="preserve">  36930</v>
          </cell>
          <cell r="AD712" t="str">
            <v>J/N017167</v>
          </cell>
          <cell r="AE712">
            <v>0</v>
          </cell>
          <cell r="AF712">
            <v>0</v>
          </cell>
          <cell r="AG712">
            <v>0</v>
          </cell>
          <cell r="AH712">
            <v>0</v>
          </cell>
          <cell r="AI712">
            <v>0</v>
          </cell>
          <cell r="AJ712" t="str">
            <v>USD</v>
          </cell>
          <cell r="AK712">
            <v>0</v>
          </cell>
        </row>
        <row r="713">
          <cell r="A713" t="str">
            <v>DEC04</v>
          </cell>
          <cell r="B713" t="str">
            <v>CENT</v>
          </cell>
          <cell r="C713" t="str">
            <v>Africa</v>
          </cell>
          <cell r="D713" t="str">
            <v>ZA</v>
          </cell>
          <cell r="E713" t="str">
            <v>BASE</v>
          </cell>
          <cell r="F713" t="str">
            <v>CD S&amp;S South Africa</v>
          </cell>
          <cell r="G713" t="str">
            <v>025325</v>
          </cell>
          <cell r="I713">
            <v>1</v>
          </cell>
          <cell r="J713">
            <v>0</v>
          </cell>
          <cell r="K713">
            <v>0</v>
          </cell>
          <cell r="M713">
            <v>0</v>
          </cell>
          <cell r="N713">
            <v>0</v>
          </cell>
          <cell r="O713" t="str">
            <v>INSP</v>
          </cell>
          <cell r="P713" t="str">
            <v>INSP</v>
          </cell>
          <cell r="R713">
            <v>0</v>
          </cell>
          <cell r="S713" t="str">
            <v>Inspection - Third Party</v>
          </cell>
          <cell r="T713" t="str">
            <v>1***</v>
          </cell>
          <cell r="U713" t="str">
            <v>1******</v>
          </cell>
          <cell r="V713">
            <v>1</v>
          </cell>
          <cell r="W713" t="str">
            <v>1</v>
          </cell>
          <cell r="AA713" t="str">
            <v>Small</v>
          </cell>
          <cell r="AB713">
            <v>0</v>
          </cell>
          <cell r="AC713" t="str">
            <v xml:space="preserve">  36929</v>
          </cell>
          <cell r="AD713" t="str">
            <v>J/N017167</v>
          </cell>
          <cell r="AE713">
            <v>0</v>
          </cell>
          <cell r="AF713">
            <v>0</v>
          </cell>
          <cell r="AG713">
            <v>0</v>
          </cell>
          <cell r="AH713">
            <v>0</v>
          </cell>
          <cell r="AI713">
            <v>0</v>
          </cell>
          <cell r="AJ713" t="str">
            <v>USD</v>
          </cell>
          <cell r="AK713">
            <v>0</v>
          </cell>
        </row>
        <row r="714">
          <cell r="A714" t="str">
            <v>DEC04</v>
          </cell>
          <cell r="B714" t="str">
            <v>CENT</v>
          </cell>
          <cell r="C714" t="str">
            <v>Africa</v>
          </cell>
          <cell r="D714" t="str">
            <v>ZA</v>
          </cell>
          <cell r="E714" t="str">
            <v>BASE</v>
          </cell>
          <cell r="F714" t="str">
            <v>CD S&amp;S South Africa</v>
          </cell>
          <cell r="G714" t="str">
            <v>025322</v>
          </cell>
          <cell r="I714">
            <v>1</v>
          </cell>
          <cell r="J714">
            <v>0</v>
          </cell>
          <cell r="K714">
            <v>0</v>
          </cell>
          <cell r="M714">
            <v>0</v>
          </cell>
          <cell r="N714">
            <v>0</v>
          </cell>
          <cell r="O714" t="str">
            <v>INSP</v>
          </cell>
          <cell r="P714" t="str">
            <v>INSP</v>
          </cell>
          <cell r="R714">
            <v>0</v>
          </cell>
          <cell r="S714" t="str">
            <v>Inspection - Third Party</v>
          </cell>
          <cell r="T714" t="str">
            <v>1***</v>
          </cell>
          <cell r="U714" t="str">
            <v>1******</v>
          </cell>
          <cell r="V714">
            <v>1</v>
          </cell>
          <cell r="W714" t="str">
            <v>1</v>
          </cell>
          <cell r="AA714" t="str">
            <v>Small</v>
          </cell>
          <cell r="AB714">
            <v>0</v>
          </cell>
          <cell r="AC714" t="str">
            <v xml:space="preserve">  36917</v>
          </cell>
          <cell r="AD714" t="str">
            <v>J/N017167</v>
          </cell>
          <cell r="AE714">
            <v>0</v>
          </cell>
          <cell r="AF714">
            <v>0</v>
          </cell>
          <cell r="AG714">
            <v>0</v>
          </cell>
          <cell r="AH714">
            <v>0</v>
          </cell>
          <cell r="AI714">
            <v>0</v>
          </cell>
          <cell r="AJ714" t="str">
            <v>USD</v>
          </cell>
          <cell r="AK714">
            <v>0</v>
          </cell>
        </row>
        <row r="715">
          <cell r="A715" t="str">
            <v>DEC04</v>
          </cell>
          <cell r="B715" t="str">
            <v>CENT</v>
          </cell>
          <cell r="C715" t="str">
            <v>Africa</v>
          </cell>
          <cell r="D715" t="str">
            <v>ZA</v>
          </cell>
          <cell r="E715" t="str">
            <v>BASE</v>
          </cell>
          <cell r="F715" t="str">
            <v>CD S&amp;S South Africa</v>
          </cell>
          <cell r="G715" t="str">
            <v>025321</v>
          </cell>
          <cell r="I715">
            <v>1</v>
          </cell>
          <cell r="J715">
            <v>0</v>
          </cell>
          <cell r="K715">
            <v>0</v>
          </cell>
          <cell r="M715">
            <v>0</v>
          </cell>
          <cell r="N715">
            <v>0</v>
          </cell>
          <cell r="O715" t="str">
            <v>INSP</v>
          </cell>
          <cell r="P715" t="str">
            <v>INSP</v>
          </cell>
          <cell r="R715">
            <v>0</v>
          </cell>
          <cell r="S715" t="str">
            <v>Inspection - Third Party</v>
          </cell>
          <cell r="T715" t="str">
            <v>1***</v>
          </cell>
          <cell r="U715" t="str">
            <v>1******</v>
          </cell>
          <cell r="V715">
            <v>1</v>
          </cell>
          <cell r="W715" t="str">
            <v>1</v>
          </cell>
          <cell r="AA715" t="str">
            <v>Small</v>
          </cell>
          <cell r="AB715">
            <v>0</v>
          </cell>
          <cell r="AC715" t="str">
            <v xml:space="preserve">  36915</v>
          </cell>
          <cell r="AD715" t="str">
            <v>J/N017167</v>
          </cell>
          <cell r="AE715">
            <v>0</v>
          </cell>
          <cell r="AF715">
            <v>0</v>
          </cell>
          <cell r="AG715">
            <v>0</v>
          </cell>
          <cell r="AH715">
            <v>0</v>
          </cell>
          <cell r="AI715">
            <v>0</v>
          </cell>
          <cell r="AJ715" t="str">
            <v>USD</v>
          </cell>
          <cell r="AK715">
            <v>0</v>
          </cell>
        </row>
        <row r="716">
          <cell r="A716" t="str">
            <v>DEC04</v>
          </cell>
          <cell r="B716" t="str">
            <v>CENT</v>
          </cell>
          <cell r="C716" t="str">
            <v>Africa</v>
          </cell>
          <cell r="D716" t="str">
            <v>ZA</v>
          </cell>
          <cell r="E716" t="str">
            <v>BASE</v>
          </cell>
          <cell r="F716" t="str">
            <v>CD S&amp;S South Africa</v>
          </cell>
          <cell r="G716" t="str">
            <v>025320</v>
          </cell>
          <cell r="I716">
            <v>1</v>
          </cell>
          <cell r="J716">
            <v>0</v>
          </cell>
          <cell r="K716">
            <v>0</v>
          </cell>
          <cell r="M716">
            <v>0</v>
          </cell>
          <cell r="N716">
            <v>0</v>
          </cell>
          <cell r="O716" t="str">
            <v>INSP</v>
          </cell>
          <cell r="P716" t="str">
            <v>INSP</v>
          </cell>
          <cell r="R716">
            <v>0</v>
          </cell>
          <cell r="S716" t="str">
            <v>Inspection - Third Party</v>
          </cell>
          <cell r="T716" t="str">
            <v>1***</v>
          </cell>
          <cell r="U716" t="str">
            <v>1******</v>
          </cell>
          <cell r="V716">
            <v>1</v>
          </cell>
          <cell r="W716" t="str">
            <v>1</v>
          </cell>
          <cell r="AA716" t="str">
            <v>Small</v>
          </cell>
          <cell r="AB716">
            <v>0</v>
          </cell>
          <cell r="AC716" t="str">
            <v xml:space="preserve">  36910</v>
          </cell>
          <cell r="AD716" t="str">
            <v>J/N017197</v>
          </cell>
          <cell r="AE716">
            <v>0</v>
          </cell>
          <cell r="AF716">
            <v>0</v>
          </cell>
          <cell r="AG716">
            <v>0</v>
          </cell>
          <cell r="AH716">
            <v>0</v>
          </cell>
          <cell r="AI716">
            <v>0</v>
          </cell>
          <cell r="AJ716" t="str">
            <v>USD</v>
          </cell>
          <cell r="AK716">
            <v>0</v>
          </cell>
        </row>
        <row r="717">
          <cell r="A717" t="str">
            <v>DEC04</v>
          </cell>
          <cell r="B717" t="str">
            <v>CENT</v>
          </cell>
          <cell r="C717" t="str">
            <v>Africa</v>
          </cell>
          <cell r="D717" t="str">
            <v>ZA</v>
          </cell>
          <cell r="E717" t="str">
            <v>BASE</v>
          </cell>
          <cell r="F717" t="str">
            <v>CD S&amp;S South Africa</v>
          </cell>
          <cell r="G717" t="str">
            <v>025323</v>
          </cell>
          <cell r="I717">
            <v>1</v>
          </cell>
          <cell r="J717">
            <v>0</v>
          </cell>
          <cell r="K717">
            <v>0</v>
          </cell>
          <cell r="M717">
            <v>0</v>
          </cell>
          <cell r="N717">
            <v>0</v>
          </cell>
          <cell r="O717" t="str">
            <v>INSP</v>
          </cell>
          <cell r="P717" t="str">
            <v>INSP</v>
          </cell>
          <cell r="R717">
            <v>0</v>
          </cell>
          <cell r="S717" t="str">
            <v>Inspection - Third Party</v>
          </cell>
          <cell r="T717" t="str">
            <v>1***</v>
          </cell>
          <cell r="U717" t="str">
            <v>1******</v>
          </cell>
          <cell r="V717">
            <v>1</v>
          </cell>
          <cell r="W717" t="str">
            <v>1</v>
          </cell>
          <cell r="AA717" t="str">
            <v>Small</v>
          </cell>
          <cell r="AB717">
            <v>0</v>
          </cell>
          <cell r="AC717" t="str">
            <v xml:space="preserve">  36926</v>
          </cell>
          <cell r="AD717" t="str">
            <v>J/N017167</v>
          </cell>
          <cell r="AE717">
            <v>0</v>
          </cell>
          <cell r="AF717">
            <v>0</v>
          </cell>
          <cell r="AG717">
            <v>0</v>
          </cell>
          <cell r="AH717">
            <v>0</v>
          </cell>
          <cell r="AI717">
            <v>0</v>
          </cell>
          <cell r="AJ717" t="str">
            <v>USD</v>
          </cell>
          <cell r="AK717">
            <v>0</v>
          </cell>
        </row>
        <row r="718">
          <cell r="A718" t="str">
            <v>DEC04</v>
          </cell>
          <cell r="B718" t="str">
            <v>CENT</v>
          </cell>
          <cell r="C718" t="str">
            <v>Africa</v>
          </cell>
          <cell r="D718" t="str">
            <v>FR</v>
          </cell>
          <cell r="E718" t="str">
            <v>BASE</v>
          </cell>
          <cell r="F718" t="str">
            <v>SCOA Inter</v>
          </cell>
          <cell r="G718" t="str">
            <v>025341</v>
          </cell>
          <cell r="I718">
            <v>4</v>
          </cell>
          <cell r="J718">
            <v>0</v>
          </cell>
          <cell r="K718">
            <v>0</v>
          </cell>
          <cell r="M718">
            <v>0</v>
          </cell>
          <cell r="N718">
            <v>0</v>
          </cell>
          <cell r="O718" t="str">
            <v>INSP</v>
          </cell>
          <cell r="P718" t="str">
            <v>INSP</v>
          </cell>
          <cell r="R718">
            <v>0</v>
          </cell>
          <cell r="S718" t="str">
            <v>Inspection - Third Party</v>
          </cell>
          <cell r="T718" t="str">
            <v>1***</v>
          </cell>
          <cell r="U718" t="str">
            <v>1******</v>
          </cell>
          <cell r="V718">
            <v>1</v>
          </cell>
          <cell r="W718" t="str">
            <v>1</v>
          </cell>
          <cell r="AA718" t="str">
            <v>Small</v>
          </cell>
          <cell r="AB718">
            <v>0</v>
          </cell>
          <cell r="AC718" t="str">
            <v xml:space="preserve">  42280</v>
          </cell>
          <cell r="AD718" t="str">
            <v>2004/235027</v>
          </cell>
          <cell r="AE718">
            <v>0</v>
          </cell>
          <cell r="AF718">
            <v>0</v>
          </cell>
          <cell r="AG718">
            <v>0</v>
          </cell>
          <cell r="AH718">
            <v>0</v>
          </cell>
          <cell r="AI718">
            <v>0</v>
          </cell>
          <cell r="AJ718" t="str">
            <v>USD</v>
          </cell>
          <cell r="AK718">
            <v>0</v>
          </cell>
        </row>
        <row r="719">
          <cell r="A719" t="str">
            <v>DEC04</v>
          </cell>
          <cell r="B719" t="str">
            <v>CENT</v>
          </cell>
          <cell r="C719" t="str">
            <v>Africa</v>
          </cell>
          <cell r="D719" t="str">
            <v>FR</v>
          </cell>
          <cell r="E719" t="str">
            <v>BASE</v>
          </cell>
          <cell r="F719" t="str">
            <v>SCOA Inter</v>
          </cell>
          <cell r="G719" t="str">
            <v>025340</v>
          </cell>
          <cell r="I719">
            <v>4</v>
          </cell>
          <cell r="J719">
            <v>0</v>
          </cell>
          <cell r="K719">
            <v>0</v>
          </cell>
          <cell r="M719">
            <v>0</v>
          </cell>
          <cell r="N719">
            <v>0</v>
          </cell>
          <cell r="O719" t="str">
            <v>INSP</v>
          </cell>
          <cell r="P719" t="str">
            <v>INSP</v>
          </cell>
          <cell r="R719">
            <v>0</v>
          </cell>
          <cell r="S719" t="str">
            <v>Inspection - Third Party</v>
          </cell>
          <cell r="T719" t="str">
            <v>1***</v>
          </cell>
          <cell r="U719" t="str">
            <v>1******</v>
          </cell>
          <cell r="V719">
            <v>1</v>
          </cell>
          <cell r="W719" t="str">
            <v>1</v>
          </cell>
          <cell r="AA719" t="str">
            <v>Small</v>
          </cell>
          <cell r="AB719">
            <v>0</v>
          </cell>
          <cell r="AC719" t="str">
            <v xml:space="preserve">  42279</v>
          </cell>
          <cell r="AD719" t="str">
            <v>2004/235027</v>
          </cell>
          <cell r="AE719">
            <v>0</v>
          </cell>
          <cell r="AF719">
            <v>0</v>
          </cell>
          <cell r="AG719">
            <v>0</v>
          </cell>
          <cell r="AH719">
            <v>0</v>
          </cell>
          <cell r="AI719">
            <v>0</v>
          </cell>
          <cell r="AJ719" t="str">
            <v>USD</v>
          </cell>
          <cell r="AK719">
            <v>0</v>
          </cell>
        </row>
        <row r="720">
          <cell r="A720" t="str">
            <v>DEC04</v>
          </cell>
          <cell r="B720" t="str">
            <v>CENT</v>
          </cell>
          <cell r="C720" t="str">
            <v>Africa</v>
          </cell>
          <cell r="D720" t="str">
            <v>FR</v>
          </cell>
          <cell r="E720" t="str">
            <v>BASE</v>
          </cell>
          <cell r="F720" t="str">
            <v>SCOA Inter</v>
          </cell>
          <cell r="G720" t="str">
            <v>025339</v>
          </cell>
          <cell r="I720">
            <v>1</v>
          </cell>
          <cell r="J720">
            <v>0</v>
          </cell>
          <cell r="K720">
            <v>0</v>
          </cell>
          <cell r="M720">
            <v>0</v>
          </cell>
          <cell r="N720">
            <v>0</v>
          </cell>
          <cell r="O720" t="str">
            <v>INSP</v>
          </cell>
          <cell r="P720" t="str">
            <v>INSP</v>
          </cell>
          <cell r="R720">
            <v>0</v>
          </cell>
          <cell r="S720" t="str">
            <v>Inspection - Third Party</v>
          </cell>
          <cell r="T720" t="str">
            <v>1***</v>
          </cell>
          <cell r="U720" t="str">
            <v>1******</v>
          </cell>
          <cell r="V720">
            <v>1</v>
          </cell>
          <cell r="W720" t="str">
            <v>1</v>
          </cell>
          <cell r="AA720" t="str">
            <v>Small</v>
          </cell>
          <cell r="AB720">
            <v>0</v>
          </cell>
          <cell r="AC720" t="str">
            <v xml:space="preserve">  36546</v>
          </cell>
          <cell r="AD720" t="str">
            <v>2004/235022</v>
          </cell>
          <cell r="AE720">
            <v>0</v>
          </cell>
          <cell r="AF720">
            <v>0</v>
          </cell>
          <cell r="AG720">
            <v>0</v>
          </cell>
          <cell r="AH720">
            <v>0</v>
          </cell>
          <cell r="AI720">
            <v>0</v>
          </cell>
          <cell r="AJ720" t="str">
            <v>USD</v>
          </cell>
          <cell r="AK720">
            <v>0</v>
          </cell>
        </row>
        <row r="721">
          <cell r="A721" t="str">
            <v>DEC04</v>
          </cell>
          <cell r="B721" t="str">
            <v>CENT</v>
          </cell>
          <cell r="C721" t="str">
            <v>Africa</v>
          </cell>
          <cell r="D721" t="str">
            <v>ZA</v>
          </cell>
          <cell r="E721" t="str">
            <v>BASE</v>
          </cell>
          <cell r="F721" t="str">
            <v>CD S&amp;S South Africa</v>
          </cell>
          <cell r="G721" t="str">
            <v>025327</v>
          </cell>
          <cell r="I721">
            <v>1</v>
          </cell>
          <cell r="J721">
            <v>0</v>
          </cell>
          <cell r="K721">
            <v>0</v>
          </cell>
          <cell r="M721">
            <v>0</v>
          </cell>
          <cell r="N721">
            <v>0</v>
          </cell>
          <cell r="O721" t="str">
            <v>INSP</v>
          </cell>
          <cell r="P721" t="str">
            <v>INSP</v>
          </cell>
          <cell r="R721">
            <v>0</v>
          </cell>
          <cell r="S721" t="str">
            <v>Inspection - Third Party</v>
          </cell>
          <cell r="T721" t="str">
            <v>1***</v>
          </cell>
          <cell r="U721" t="str">
            <v>1******</v>
          </cell>
          <cell r="V721">
            <v>1</v>
          </cell>
          <cell r="W721" t="str">
            <v>1</v>
          </cell>
          <cell r="AA721" t="str">
            <v>Small</v>
          </cell>
          <cell r="AB721">
            <v>0</v>
          </cell>
          <cell r="AC721" t="str">
            <v xml:space="preserve">  36931</v>
          </cell>
          <cell r="AD721" t="str">
            <v>J/N017167</v>
          </cell>
          <cell r="AE721">
            <v>0</v>
          </cell>
          <cell r="AF721">
            <v>0</v>
          </cell>
          <cell r="AG721">
            <v>0</v>
          </cell>
          <cell r="AH721">
            <v>0</v>
          </cell>
          <cell r="AI721">
            <v>0</v>
          </cell>
          <cell r="AJ721" t="str">
            <v>USD</v>
          </cell>
          <cell r="AK721">
            <v>0</v>
          </cell>
        </row>
        <row r="722">
          <cell r="A722" t="str">
            <v>DEC04</v>
          </cell>
          <cell r="B722" t="str">
            <v>CENT</v>
          </cell>
          <cell r="C722" t="str">
            <v>Africa</v>
          </cell>
          <cell r="D722" t="str">
            <v>FR</v>
          </cell>
          <cell r="E722" t="str">
            <v>BASE</v>
          </cell>
          <cell r="F722" t="str">
            <v>SCOA Inter</v>
          </cell>
          <cell r="G722" t="str">
            <v>025337</v>
          </cell>
          <cell r="I722">
            <v>1</v>
          </cell>
          <cell r="J722">
            <v>0</v>
          </cell>
          <cell r="K722">
            <v>0</v>
          </cell>
          <cell r="M722">
            <v>0</v>
          </cell>
          <cell r="N722">
            <v>0</v>
          </cell>
          <cell r="O722" t="str">
            <v>INSP</v>
          </cell>
          <cell r="P722" t="str">
            <v>INSP</v>
          </cell>
          <cell r="R722">
            <v>0</v>
          </cell>
          <cell r="S722" t="str">
            <v>Inspection - Third Party</v>
          </cell>
          <cell r="T722" t="str">
            <v>1***</v>
          </cell>
          <cell r="U722" t="str">
            <v>1******</v>
          </cell>
          <cell r="V722">
            <v>1</v>
          </cell>
          <cell r="W722" t="str">
            <v>1</v>
          </cell>
          <cell r="AA722" t="str">
            <v>Small</v>
          </cell>
          <cell r="AB722">
            <v>0</v>
          </cell>
          <cell r="AC722" t="str">
            <v xml:space="preserve">  36295</v>
          </cell>
          <cell r="AD722" t="str">
            <v>2004/325022</v>
          </cell>
          <cell r="AE722">
            <v>0</v>
          </cell>
          <cell r="AF722">
            <v>0</v>
          </cell>
          <cell r="AG722">
            <v>0</v>
          </cell>
          <cell r="AH722">
            <v>0</v>
          </cell>
          <cell r="AI722">
            <v>0</v>
          </cell>
          <cell r="AJ722" t="str">
            <v>USD</v>
          </cell>
          <cell r="AK722">
            <v>0</v>
          </cell>
        </row>
        <row r="723">
          <cell r="A723" t="str">
            <v>DEC04</v>
          </cell>
          <cell r="B723" t="str">
            <v>CENT</v>
          </cell>
          <cell r="C723" t="str">
            <v>Africa</v>
          </cell>
          <cell r="D723" t="str">
            <v>FR</v>
          </cell>
          <cell r="E723" t="str">
            <v>BASE</v>
          </cell>
          <cell r="F723" t="str">
            <v>SCOA Inter</v>
          </cell>
          <cell r="G723" t="str">
            <v>025336</v>
          </cell>
          <cell r="I723">
            <v>1</v>
          </cell>
          <cell r="J723">
            <v>0</v>
          </cell>
          <cell r="K723">
            <v>0</v>
          </cell>
          <cell r="M723">
            <v>0</v>
          </cell>
          <cell r="N723">
            <v>0</v>
          </cell>
          <cell r="O723" t="str">
            <v>INSP</v>
          </cell>
          <cell r="P723" t="str">
            <v>INSP</v>
          </cell>
          <cell r="R723">
            <v>0</v>
          </cell>
          <cell r="S723" t="str">
            <v>Inspection - Third Party</v>
          </cell>
          <cell r="T723" t="str">
            <v>1***</v>
          </cell>
          <cell r="U723" t="str">
            <v>1******</v>
          </cell>
          <cell r="V723">
            <v>1</v>
          </cell>
          <cell r="W723" t="str">
            <v>1</v>
          </cell>
          <cell r="AA723" t="str">
            <v>Small</v>
          </cell>
          <cell r="AB723">
            <v>0</v>
          </cell>
          <cell r="AC723" t="str">
            <v xml:space="preserve">  36148</v>
          </cell>
          <cell r="AD723" t="str">
            <v>2004/235022</v>
          </cell>
          <cell r="AE723">
            <v>0</v>
          </cell>
          <cell r="AF723">
            <v>0</v>
          </cell>
          <cell r="AG723">
            <v>0</v>
          </cell>
          <cell r="AH723">
            <v>0</v>
          </cell>
          <cell r="AI723">
            <v>0</v>
          </cell>
          <cell r="AJ723" t="str">
            <v>USD</v>
          </cell>
          <cell r="AK723">
            <v>0</v>
          </cell>
        </row>
        <row r="724">
          <cell r="A724" t="str">
            <v>DEC04</v>
          </cell>
          <cell r="B724" t="str">
            <v>CENT</v>
          </cell>
          <cell r="C724" t="str">
            <v>Africa</v>
          </cell>
          <cell r="D724" t="str">
            <v>FR</v>
          </cell>
          <cell r="E724" t="str">
            <v>BASE</v>
          </cell>
          <cell r="F724" t="str">
            <v>SCOA Inter</v>
          </cell>
          <cell r="G724" t="str">
            <v>025335</v>
          </cell>
          <cell r="I724">
            <v>1</v>
          </cell>
          <cell r="J724">
            <v>0</v>
          </cell>
          <cell r="K724">
            <v>0</v>
          </cell>
          <cell r="M724">
            <v>0</v>
          </cell>
          <cell r="N724">
            <v>0</v>
          </cell>
          <cell r="O724" t="str">
            <v>INSP</v>
          </cell>
          <cell r="P724" t="str">
            <v>INSP</v>
          </cell>
          <cell r="R724">
            <v>0</v>
          </cell>
          <cell r="S724" t="str">
            <v>Inspection - Third Party</v>
          </cell>
          <cell r="T724" t="str">
            <v>1***</v>
          </cell>
          <cell r="U724" t="str">
            <v>1******</v>
          </cell>
          <cell r="V724">
            <v>1</v>
          </cell>
          <cell r="W724" t="str">
            <v>1</v>
          </cell>
          <cell r="AA724" t="str">
            <v>Small</v>
          </cell>
          <cell r="AB724">
            <v>0</v>
          </cell>
          <cell r="AC724" t="str">
            <v xml:space="preserve">  35210</v>
          </cell>
          <cell r="AD724" t="str">
            <v>2004/235022</v>
          </cell>
          <cell r="AE724">
            <v>0</v>
          </cell>
          <cell r="AF724">
            <v>0</v>
          </cell>
          <cell r="AG724">
            <v>0</v>
          </cell>
          <cell r="AH724">
            <v>0</v>
          </cell>
          <cell r="AI724">
            <v>0</v>
          </cell>
          <cell r="AJ724" t="str">
            <v>USD</v>
          </cell>
          <cell r="AK724">
            <v>0</v>
          </cell>
        </row>
        <row r="725">
          <cell r="A725" t="str">
            <v>DEC04</v>
          </cell>
          <cell r="B725" t="str">
            <v>CENT</v>
          </cell>
          <cell r="C725" t="str">
            <v>Africa</v>
          </cell>
          <cell r="D725" t="str">
            <v>ZA</v>
          </cell>
          <cell r="E725" t="str">
            <v>BASE</v>
          </cell>
          <cell r="F725" t="str">
            <v>CD S&amp;S South Africa</v>
          </cell>
          <cell r="G725" t="str">
            <v>025328</v>
          </cell>
          <cell r="I725">
            <v>1</v>
          </cell>
          <cell r="J725">
            <v>0</v>
          </cell>
          <cell r="K725">
            <v>0</v>
          </cell>
          <cell r="M725">
            <v>0</v>
          </cell>
          <cell r="N725">
            <v>0</v>
          </cell>
          <cell r="O725" t="str">
            <v>INSP</v>
          </cell>
          <cell r="P725" t="str">
            <v>INSP</v>
          </cell>
          <cell r="R725">
            <v>0</v>
          </cell>
          <cell r="S725" t="str">
            <v>Inspection - Third Party</v>
          </cell>
          <cell r="T725" t="str">
            <v>1***</v>
          </cell>
          <cell r="U725" t="str">
            <v>1******</v>
          </cell>
          <cell r="V725">
            <v>1</v>
          </cell>
          <cell r="W725" t="str">
            <v>1</v>
          </cell>
          <cell r="AA725" t="str">
            <v>Small</v>
          </cell>
          <cell r="AB725">
            <v>0</v>
          </cell>
          <cell r="AC725" t="str">
            <v xml:space="preserve">  36932</v>
          </cell>
          <cell r="AD725" t="str">
            <v>J/N017167</v>
          </cell>
          <cell r="AE725">
            <v>0</v>
          </cell>
          <cell r="AF725">
            <v>0</v>
          </cell>
          <cell r="AG725">
            <v>0</v>
          </cell>
          <cell r="AH725">
            <v>0</v>
          </cell>
          <cell r="AI725">
            <v>0</v>
          </cell>
          <cell r="AJ725" t="str">
            <v>USD</v>
          </cell>
          <cell r="AK725">
            <v>0</v>
          </cell>
        </row>
        <row r="726">
          <cell r="A726" t="str">
            <v>DEC04</v>
          </cell>
          <cell r="B726" t="str">
            <v>CENT</v>
          </cell>
          <cell r="C726" t="str">
            <v>Africa</v>
          </cell>
          <cell r="D726" t="str">
            <v>FR</v>
          </cell>
          <cell r="E726" t="str">
            <v>BASE</v>
          </cell>
          <cell r="F726" t="str">
            <v>SCOA Inter</v>
          </cell>
          <cell r="G726" t="str">
            <v>025338</v>
          </cell>
          <cell r="I726">
            <v>1</v>
          </cell>
          <cell r="J726">
            <v>0</v>
          </cell>
          <cell r="K726">
            <v>0</v>
          </cell>
          <cell r="M726">
            <v>0</v>
          </cell>
          <cell r="N726">
            <v>0</v>
          </cell>
          <cell r="O726" t="str">
            <v>INSP</v>
          </cell>
          <cell r="P726" t="str">
            <v>INSP</v>
          </cell>
          <cell r="R726">
            <v>0</v>
          </cell>
          <cell r="S726" t="str">
            <v>Inspection - Third Party</v>
          </cell>
          <cell r="T726" t="str">
            <v>1***</v>
          </cell>
          <cell r="U726" t="str">
            <v>1******</v>
          </cell>
          <cell r="V726">
            <v>1</v>
          </cell>
          <cell r="W726" t="str">
            <v>1</v>
          </cell>
          <cell r="AA726" t="str">
            <v>Small</v>
          </cell>
          <cell r="AB726">
            <v>0</v>
          </cell>
          <cell r="AC726" t="str">
            <v xml:space="preserve">  36505</v>
          </cell>
          <cell r="AD726" t="str">
            <v>2004/235022</v>
          </cell>
          <cell r="AE726">
            <v>0</v>
          </cell>
          <cell r="AF726">
            <v>0</v>
          </cell>
          <cell r="AG726">
            <v>0</v>
          </cell>
          <cell r="AH726">
            <v>0</v>
          </cell>
          <cell r="AI726">
            <v>0</v>
          </cell>
          <cell r="AJ726" t="str">
            <v>USD</v>
          </cell>
          <cell r="AK726">
            <v>0</v>
          </cell>
        </row>
        <row r="727">
          <cell r="A727" t="str">
            <v>DEC04</v>
          </cell>
          <cell r="B727" t="str">
            <v>KO</v>
          </cell>
          <cell r="C727" t="str">
            <v>Korea</v>
          </cell>
          <cell r="D727" t="str">
            <v>KR</v>
          </cell>
          <cell r="E727" t="str">
            <v>BASE</v>
          </cell>
          <cell r="F727" t="str">
            <v>Samsung Engineering Co Ltd</v>
          </cell>
          <cell r="G727" t="str">
            <v>025171</v>
          </cell>
          <cell r="I727">
            <v>1</v>
          </cell>
          <cell r="J727">
            <v>0</v>
          </cell>
          <cell r="K727">
            <v>0</v>
          </cell>
          <cell r="M727">
            <v>0</v>
          </cell>
          <cell r="N727">
            <v>0</v>
          </cell>
          <cell r="O727" t="str">
            <v>CONS</v>
          </cell>
          <cell r="P727" t="str">
            <v>CONS</v>
          </cell>
          <cell r="R727">
            <v>0</v>
          </cell>
          <cell r="S727" t="str">
            <v>Consolidation</v>
          </cell>
          <cell r="T727" t="str">
            <v>1***</v>
          </cell>
          <cell r="U727" t="str">
            <v>1******</v>
          </cell>
          <cell r="V727">
            <v>1</v>
          </cell>
          <cell r="W727" t="str">
            <v>1</v>
          </cell>
          <cell r="AA727" t="str">
            <v>Large</v>
          </cell>
          <cell r="AB727">
            <v>0</v>
          </cell>
          <cell r="AC727" t="str">
            <v xml:space="preserve">  37064</v>
          </cell>
          <cell r="AD727" t="str">
            <v>CDG4-062</v>
          </cell>
          <cell r="AE727">
            <v>0</v>
          </cell>
          <cell r="AF727">
            <v>0</v>
          </cell>
          <cell r="AG727">
            <v>0</v>
          </cell>
          <cell r="AH727">
            <v>0</v>
          </cell>
          <cell r="AI727">
            <v>0</v>
          </cell>
          <cell r="AJ727" t="str">
            <v>USD</v>
          </cell>
          <cell r="AK727">
            <v>0</v>
          </cell>
        </row>
        <row r="728">
          <cell r="A728" t="str">
            <v>DEC04</v>
          </cell>
          <cell r="B728" t="str">
            <v>KO</v>
          </cell>
          <cell r="C728" t="str">
            <v>Korea</v>
          </cell>
          <cell r="D728" t="str">
            <v>KR</v>
          </cell>
          <cell r="E728" t="str">
            <v>BASE</v>
          </cell>
          <cell r="F728" t="str">
            <v>Samsung Engineering Co Ltd</v>
          </cell>
          <cell r="G728" t="str">
            <v>025171</v>
          </cell>
          <cell r="I728">
            <v>1</v>
          </cell>
          <cell r="J728">
            <v>0</v>
          </cell>
          <cell r="K728">
            <v>0</v>
          </cell>
          <cell r="M728">
            <v>0</v>
          </cell>
          <cell r="N728">
            <v>0</v>
          </cell>
          <cell r="O728" t="str">
            <v>AWIT</v>
          </cell>
          <cell r="P728" t="str">
            <v>AWIT</v>
          </cell>
          <cell r="R728">
            <v>0</v>
          </cell>
          <cell r="S728" t="str">
            <v>witness test</v>
          </cell>
          <cell r="T728" t="str">
            <v>1***</v>
          </cell>
          <cell r="U728" t="str">
            <v>1******</v>
          </cell>
          <cell r="V728">
            <v>1</v>
          </cell>
          <cell r="W728" t="str">
            <v>1</v>
          </cell>
          <cell r="AA728" t="str">
            <v>Large</v>
          </cell>
          <cell r="AB728">
            <v>0</v>
          </cell>
          <cell r="AC728" t="str">
            <v xml:space="preserve">  37064</v>
          </cell>
          <cell r="AD728" t="str">
            <v>CDG4-062</v>
          </cell>
          <cell r="AE728">
            <v>0</v>
          </cell>
          <cell r="AF728">
            <v>0</v>
          </cell>
          <cell r="AG728">
            <v>0</v>
          </cell>
          <cell r="AH728">
            <v>0</v>
          </cell>
          <cell r="AI728">
            <v>0</v>
          </cell>
          <cell r="AJ728" t="str">
            <v>USD</v>
          </cell>
          <cell r="AK728">
            <v>0</v>
          </cell>
        </row>
        <row r="729">
          <cell r="A729" t="str">
            <v>DEC04</v>
          </cell>
          <cell r="B729" t="str">
            <v>US</v>
          </cell>
          <cell r="C729" t="str">
            <v>United States</v>
          </cell>
          <cell r="D729" t="str">
            <v>US</v>
          </cell>
          <cell r="E729" t="str">
            <v>BASE</v>
          </cell>
          <cell r="F729" t="str">
            <v>Cummins Power Generation</v>
          </cell>
          <cell r="G729" t="str">
            <v>024786</v>
          </cell>
          <cell r="I729">
            <v>1</v>
          </cell>
          <cell r="J729">
            <v>0</v>
          </cell>
          <cell r="K729">
            <v>0</v>
          </cell>
          <cell r="M729">
            <v>0</v>
          </cell>
          <cell r="N729">
            <v>0</v>
          </cell>
          <cell r="O729" t="str">
            <v>AWIT</v>
          </cell>
          <cell r="P729" t="str">
            <v>AWIT</v>
          </cell>
          <cell r="R729">
            <v>0</v>
          </cell>
          <cell r="S729" t="str">
            <v>witness test</v>
          </cell>
          <cell r="T729" t="str">
            <v>1***</v>
          </cell>
          <cell r="U729" t="str">
            <v>1******</v>
          </cell>
          <cell r="V729">
            <v>1</v>
          </cell>
          <cell r="W729" t="str">
            <v>1</v>
          </cell>
          <cell r="AA729" t="str">
            <v>Large</v>
          </cell>
          <cell r="AB729">
            <v>0</v>
          </cell>
          <cell r="AC729" t="str">
            <v xml:space="preserve">  36012</v>
          </cell>
          <cell r="AD729" t="str">
            <v>364092192</v>
          </cell>
          <cell r="AE729">
            <v>0</v>
          </cell>
          <cell r="AF729">
            <v>0</v>
          </cell>
          <cell r="AG729">
            <v>0</v>
          </cell>
          <cell r="AH729">
            <v>0</v>
          </cell>
          <cell r="AI729">
            <v>0</v>
          </cell>
          <cell r="AJ729" t="str">
            <v>USD</v>
          </cell>
          <cell r="AK729">
            <v>0</v>
          </cell>
        </row>
        <row r="730">
          <cell r="A730" t="str">
            <v>DEC04</v>
          </cell>
          <cell r="B730" t="str">
            <v>IN</v>
          </cell>
          <cell r="C730" t="str">
            <v>India</v>
          </cell>
          <cell r="D730" t="str">
            <v>IN</v>
          </cell>
          <cell r="E730" t="str">
            <v>ESB</v>
          </cell>
          <cell r="F730" t="str">
            <v>Cummins India Limited</v>
          </cell>
          <cell r="G730" t="str">
            <v>025313</v>
          </cell>
          <cell r="H730" t="str">
            <v>QSK19</v>
          </cell>
          <cell r="I730">
            <v>1</v>
          </cell>
          <cell r="J730">
            <v>39900.968783638316</v>
          </cell>
          <cell r="K730">
            <v>42650.462203884999</v>
          </cell>
          <cell r="L730" t="str">
            <v>37211160</v>
          </cell>
          <cell r="M730">
            <v>25775</v>
          </cell>
          <cell r="N730">
            <v>2751.72</v>
          </cell>
          <cell r="O730" t="str">
            <v>7035</v>
          </cell>
          <cell r="P730" t="str">
            <v>7035</v>
          </cell>
          <cell r="Q730">
            <v>38125</v>
          </cell>
          <cell r="R730">
            <v>0</v>
          </cell>
          <cell r="S730" t="str">
            <v>QSK19GAS           Genset</v>
          </cell>
          <cell r="T730" t="str">
            <v>1094</v>
          </cell>
          <cell r="U730" t="str">
            <v>1221085</v>
          </cell>
          <cell r="V730">
            <v>1</v>
          </cell>
          <cell r="W730" t="str">
            <v>1</v>
          </cell>
          <cell r="X730" t="str">
            <v>195</v>
          </cell>
          <cell r="Y730" t="str">
            <v>ESB</v>
          </cell>
          <cell r="Z730" t="str">
            <v>Energy Solutions Marketing</v>
          </cell>
          <cell r="AA730" t="str">
            <v>Large</v>
          </cell>
          <cell r="AB730">
            <v>39900.968783638316</v>
          </cell>
          <cell r="AC730" t="str">
            <v xml:space="preserve">  35602</v>
          </cell>
          <cell r="AD730" t="str">
            <v>CPSL/04-05/106</v>
          </cell>
          <cell r="AE730">
            <v>33135.182994999996</v>
          </cell>
          <cell r="AF730">
            <v>1616.82</v>
          </cell>
          <cell r="AG730">
            <v>7136.35</v>
          </cell>
          <cell r="AH730">
            <v>331.35182995000002</v>
          </cell>
          <cell r="AI730">
            <v>430.75737893500002</v>
          </cell>
          <cell r="AJ730" t="str">
            <v>USD</v>
          </cell>
          <cell r="AK730">
            <v>0</v>
          </cell>
          <cell r="AL730" t="str">
            <v>GFBAPN35602</v>
          </cell>
          <cell r="AM730" t="str">
            <v>STOCK SET USING M426690</v>
          </cell>
          <cell r="AN730" t="str">
            <v>4612</v>
          </cell>
          <cell r="AO730" t="str">
            <v>KIRI DYES</v>
          </cell>
        </row>
        <row r="731">
          <cell r="A731" t="str">
            <v>DEC04</v>
          </cell>
          <cell r="B731" t="str">
            <v>CENT</v>
          </cell>
          <cell r="C731" t="str">
            <v>United Kingdom</v>
          </cell>
          <cell r="D731" t="str">
            <v>UK</v>
          </cell>
          <cell r="E731" t="str">
            <v>ESB</v>
          </cell>
          <cell r="F731" t="str">
            <v>Cummins Diesel UK</v>
          </cell>
          <cell r="G731" t="str">
            <v>025255</v>
          </cell>
          <cell r="I731">
            <v>1</v>
          </cell>
          <cell r="J731">
            <v>0</v>
          </cell>
          <cell r="K731">
            <v>95548.2</v>
          </cell>
          <cell r="M731">
            <v>0</v>
          </cell>
          <cell r="N731">
            <v>0</v>
          </cell>
          <cell r="O731" t="str">
            <v>900</v>
          </cell>
          <cell r="P731" t="str">
            <v>900</v>
          </cell>
          <cell r="R731">
            <v>0</v>
          </cell>
          <cell r="S731" t="str">
            <v>ELECTRICAL PARTS</v>
          </cell>
          <cell r="T731" t="str">
            <v>1094</v>
          </cell>
          <cell r="U731" t="str">
            <v>1221281</v>
          </cell>
          <cell r="V731">
            <v>1</v>
          </cell>
          <cell r="W731" t="str">
            <v>1</v>
          </cell>
          <cell r="X731" t="str">
            <v>195</v>
          </cell>
          <cell r="Y731" t="str">
            <v>ESB</v>
          </cell>
          <cell r="Z731" t="str">
            <v>Energy Solutions Marketing</v>
          </cell>
          <cell r="AA731" t="str">
            <v>Large</v>
          </cell>
          <cell r="AB731">
            <v>0</v>
          </cell>
          <cell r="AC731" t="str">
            <v xml:space="preserve">  32815</v>
          </cell>
          <cell r="AD731" t="str">
            <v>1004307</v>
          </cell>
          <cell r="AE731">
            <v>93400</v>
          </cell>
          <cell r="AF731">
            <v>0</v>
          </cell>
          <cell r="AG731">
            <v>0</v>
          </cell>
          <cell r="AH731">
            <v>934</v>
          </cell>
          <cell r="AI731">
            <v>1214.2</v>
          </cell>
          <cell r="AJ731" t="str">
            <v>GBP</v>
          </cell>
          <cell r="AK731">
            <v>0</v>
          </cell>
          <cell r="AL731" t="str">
            <v>PN32815304</v>
          </cell>
          <cell r="AM731" t="str">
            <v>SWITCHBOARDS (HV &amp; LV) FOR</v>
          </cell>
          <cell r="AN731" t="str">
            <v>4450</v>
          </cell>
          <cell r="AO731" t="str">
            <v>VIRIDOR</v>
          </cell>
        </row>
        <row r="732">
          <cell r="A732" t="str">
            <v>DEC04</v>
          </cell>
          <cell r="B732" t="str">
            <v>CENT</v>
          </cell>
          <cell r="C732" t="str">
            <v>United Kingdom</v>
          </cell>
          <cell r="D732" t="str">
            <v>UK</v>
          </cell>
          <cell r="E732" t="str">
            <v>ESB</v>
          </cell>
          <cell r="F732" t="str">
            <v>Cummins Diesel UK</v>
          </cell>
          <cell r="G732" t="str">
            <v>025255</v>
          </cell>
          <cell r="I732">
            <v>1</v>
          </cell>
          <cell r="J732">
            <v>0</v>
          </cell>
          <cell r="K732">
            <v>8259.7019999999993</v>
          </cell>
          <cell r="M732">
            <v>0</v>
          </cell>
          <cell r="N732">
            <v>0</v>
          </cell>
          <cell r="O732" t="str">
            <v>800</v>
          </cell>
          <cell r="P732" t="str">
            <v>800</v>
          </cell>
          <cell r="R732">
            <v>0</v>
          </cell>
          <cell r="S732" t="str">
            <v>MECHANICAL PARTS</v>
          </cell>
          <cell r="T732" t="str">
            <v>1094</v>
          </cell>
          <cell r="U732" t="str">
            <v>1221281</v>
          </cell>
          <cell r="V732">
            <v>1</v>
          </cell>
          <cell r="W732" t="str">
            <v>1</v>
          </cell>
          <cell r="X732" t="str">
            <v>195</v>
          </cell>
          <cell r="Y732" t="str">
            <v>ESB</v>
          </cell>
          <cell r="Z732" t="str">
            <v>Energy Solutions Marketing</v>
          </cell>
          <cell r="AA732" t="str">
            <v>Large</v>
          </cell>
          <cell r="AB732">
            <v>0</v>
          </cell>
          <cell r="AC732" t="str">
            <v xml:space="preserve">  32815</v>
          </cell>
          <cell r="AD732" t="str">
            <v>1004307</v>
          </cell>
          <cell r="AE732">
            <v>8074</v>
          </cell>
          <cell r="AF732">
            <v>0</v>
          </cell>
          <cell r="AG732">
            <v>0</v>
          </cell>
          <cell r="AH732">
            <v>80.739999999999995</v>
          </cell>
          <cell r="AI732">
            <v>104.962</v>
          </cell>
          <cell r="AJ732" t="str">
            <v>GBP</v>
          </cell>
          <cell r="AK732">
            <v>0</v>
          </cell>
          <cell r="AL732" t="str">
            <v>PN32815303</v>
          </cell>
          <cell r="AM732" t="str">
            <v>TRANSFORMER 1000KVA</v>
          </cell>
          <cell r="AN732" t="str">
            <v>4450</v>
          </cell>
          <cell r="AO732" t="str">
            <v>VIRIDOR</v>
          </cell>
        </row>
        <row r="733">
          <cell r="A733" t="str">
            <v>DEC04</v>
          </cell>
          <cell r="B733" t="str">
            <v>CENT</v>
          </cell>
          <cell r="C733" t="str">
            <v>United Kingdom</v>
          </cell>
          <cell r="D733" t="str">
            <v>UK</v>
          </cell>
          <cell r="E733" t="str">
            <v>ESB</v>
          </cell>
          <cell r="F733" t="str">
            <v>Cummins Diesel UK</v>
          </cell>
          <cell r="G733" t="str">
            <v>025255</v>
          </cell>
          <cell r="I733">
            <v>2</v>
          </cell>
          <cell r="J733">
            <v>0</v>
          </cell>
          <cell r="K733">
            <v>30348.317999999999</v>
          </cell>
          <cell r="M733">
            <v>0</v>
          </cell>
          <cell r="N733">
            <v>0</v>
          </cell>
          <cell r="O733" t="str">
            <v>800</v>
          </cell>
          <cell r="P733" t="str">
            <v>800</v>
          </cell>
          <cell r="R733">
            <v>0</v>
          </cell>
          <cell r="S733" t="str">
            <v>MECHANICAL PARTS</v>
          </cell>
          <cell r="T733" t="str">
            <v>1094</v>
          </cell>
          <cell r="U733" t="str">
            <v>1221281</v>
          </cell>
          <cell r="V733">
            <v>1</v>
          </cell>
          <cell r="W733" t="str">
            <v>1</v>
          </cell>
          <cell r="X733" t="str">
            <v>195</v>
          </cell>
          <cell r="Y733" t="str">
            <v>ESB</v>
          </cell>
          <cell r="Z733" t="str">
            <v>Energy Solutions Marketing</v>
          </cell>
          <cell r="AA733" t="str">
            <v>Large</v>
          </cell>
          <cell r="AB733">
            <v>0</v>
          </cell>
          <cell r="AC733" t="str">
            <v xml:space="preserve">  32815</v>
          </cell>
          <cell r="AD733" t="str">
            <v>1004307</v>
          </cell>
          <cell r="AE733">
            <v>29666</v>
          </cell>
          <cell r="AF733">
            <v>0</v>
          </cell>
          <cell r="AG733">
            <v>0</v>
          </cell>
          <cell r="AH733">
            <v>296.66000000000003</v>
          </cell>
          <cell r="AI733">
            <v>385.65800000000002</v>
          </cell>
          <cell r="AJ733" t="str">
            <v>GBP</v>
          </cell>
          <cell r="AK733">
            <v>0</v>
          </cell>
          <cell r="AL733" t="str">
            <v>PN32815302</v>
          </cell>
          <cell r="AM733" t="str">
            <v>TRANSFORMER 2250KVA</v>
          </cell>
          <cell r="AN733" t="str">
            <v>4450</v>
          </cell>
          <cell r="AO733" t="str">
            <v>VIRIDOR</v>
          </cell>
        </row>
        <row r="734">
          <cell r="A734" t="str">
            <v>DEC04</v>
          </cell>
          <cell r="B734" t="str">
            <v>CENT</v>
          </cell>
          <cell r="C734" t="str">
            <v>United Kingdom</v>
          </cell>
          <cell r="D734" t="str">
            <v>UK</v>
          </cell>
          <cell r="E734" t="str">
            <v>ESB</v>
          </cell>
          <cell r="F734" t="str">
            <v>Cummins Diesel UK</v>
          </cell>
          <cell r="G734" t="str">
            <v>025255</v>
          </cell>
          <cell r="I734">
            <v>1</v>
          </cell>
          <cell r="J734">
            <v>164922</v>
          </cell>
          <cell r="K734">
            <v>0</v>
          </cell>
          <cell r="M734">
            <v>0</v>
          </cell>
          <cell r="N734">
            <v>0</v>
          </cell>
          <cell r="O734" t="str">
            <v>ASTA</v>
          </cell>
          <cell r="P734" t="str">
            <v>ASTA</v>
          </cell>
          <cell r="R734">
            <v>0</v>
          </cell>
          <cell r="S734" t="str">
            <v>stage payment</v>
          </cell>
          <cell r="T734" t="str">
            <v>1094</v>
          </cell>
          <cell r="U734" t="str">
            <v>1221281</v>
          </cell>
          <cell r="V734">
            <v>1</v>
          </cell>
          <cell r="W734" t="str">
            <v>1</v>
          </cell>
          <cell r="X734" t="str">
            <v>195</v>
          </cell>
          <cell r="Y734" t="str">
            <v>ESB</v>
          </cell>
          <cell r="Z734" t="str">
            <v>Energy Solutions Marketing</v>
          </cell>
          <cell r="AA734" t="str">
            <v>Large</v>
          </cell>
          <cell r="AB734">
            <v>164922</v>
          </cell>
          <cell r="AC734" t="str">
            <v xml:space="preserve">  32815</v>
          </cell>
          <cell r="AD734" t="str">
            <v>1004307</v>
          </cell>
          <cell r="AE734">
            <v>0</v>
          </cell>
          <cell r="AF734">
            <v>0</v>
          </cell>
          <cell r="AG734">
            <v>0</v>
          </cell>
          <cell r="AH734">
            <v>0</v>
          </cell>
          <cell r="AI734">
            <v>0</v>
          </cell>
          <cell r="AJ734" t="str">
            <v>GBP</v>
          </cell>
          <cell r="AK734">
            <v>0</v>
          </cell>
          <cell r="AL734" t="str">
            <v>10% 30 Days</v>
          </cell>
          <cell r="AM734" t="str">
            <v>Handover of Powerplant</v>
          </cell>
          <cell r="AN734" t="str">
            <v>4450</v>
          </cell>
          <cell r="AO734" t="str">
            <v>VIRIDOR</v>
          </cell>
        </row>
        <row r="735">
          <cell r="A735" t="str">
            <v>DEC04</v>
          </cell>
          <cell r="B735" t="str">
            <v>CENT</v>
          </cell>
          <cell r="C735" t="str">
            <v>United Kingdom</v>
          </cell>
          <cell r="D735" t="str">
            <v>UK</v>
          </cell>
          <cell r="E735" t="str">
            <v>ESB</v>
          </cell>
          <cell r="F735" t="str">
            <v>Cummins Diesel UK</v>
          </cell>
          <cell r="G735" t="str">
            <v>025255</v>
          </cell>
          <cell r="I735">
            <v>1</v>
          </cell>
          <cell r="J735">
            <v>167963</v>
          </cell>
          <cell r="K735">
            <v>0</v>
          </cell>
          <cell r="M735">
            <v>0</v>
          </cell>
          <cell r="N735">
            <v>0</v>
          </cell>
          <cell r="O735" t="str">
            <v>ASTA</v>
          </cell>
          <cell r="P735" t="str">
            <v>ASTA</v>
          </cell>
          <cell r="R735">
            <v>0</v>
          </cell>
          <cell r="S735" t="str">
            <v>stage payment</v>
          </cell>
          <cell r="T735" t="str">
            <v>1094</v>
          </cell>
          <cell r="U735" t="str">
            <v>1221281</v>
          </cell>
          <cell r="V735">
            <v>1</v>
          </cell>
          <cell r="W735" t="str">
            <v>1</v>
          </cell>
          <cell r="X735" t="str">
            <v>195</v>
          </cell>
          <cell r="Y735" t="str">
            <v>ESB</v>
          </cell>
          <cell r="Z735" t="str">
            <v>Energy Solutions Marketing</v>
          </cell>
          <cell r="AA735" t="str">
            <v>Large</v>
          </cell>
          <cell r="AB735">
            <v>167963</v>
          </cell>
          <cell r="AC735" t="str">
            <v xml:space="preserve">  32815</v>
          </cell>
          <cell r="AD735" t="str">
            <v>1004307</v>
          </cell>
          <cell r="AE735">
            <v>0</v>
          </cell>
          <cell r="AF735">
            <v>0</v>
          </cell>
          <cell r="AG735">
            <v>0</v>
          </cell>
          <cell r="AH735">
            <v>0</v>
          </cell>
          <cell r="AI735">
            <v>0</v>
          </cell>
          <cell r="AJ735" t="str">
            <v>GBP</v>
          </cell>
          <cell r="AK735">
            <v>0</v>
          </cell>
          <cell r="AL735" t="str">
            <v>10% 30 Days</v>
          </cell>
          <cell r="AM735" t="str">
            <v>Building Works/ME Installation</v>
          </cell>
          <cell r="AN735" t="str">
            <v>4450</v>
          </cell>
          <cell r="AO735" t="str">
            <v>VIRIDOR</v>
          </cell>
        </row>
        <row r="736">
          <cell r="A736" t="str">
            <v>DEC04</v>
          </cell>
          <cell r="B736" t="str">
            <v>CENT</v>
          </cell>
          <cell r="C736" t="str">
            <v>United Kingdom</v>
          </cell>
          <cell r="D736" t="str">
            <v>UK</v>
          </cell>
          <cell r="E736" t="str">
            <v>ESB</v>
          </cell>
          <cell r="F736" t="str">
            <v>Cummins Diesel UK</v>
          </cell>
          <cell r="G736" t="str">
            <v>025255</v>
          </cell>
          <cell r="I736">
            <v>2</v>
          </cell>
          <cell r="J736">
            <v>0</v>
          </cell>
          <cell r="K736">
            <v>403.40982000000002</v>
          </cell>
          <cell r="M736">
            <v>0</v>
          </cell>
          <cell r="N736">
            <v>0</v>
          </cell>
          <cell r="O736" t="str">
            <v>800</v>
          </cell>
          <cell r="P736" t="str">
            <v>800</v>
          </cell>
          <cell r="R736">
            <v>0</v>
          </cell>
          <cell r="S736" t="str">
            <v>MECHANICAL PARTS</v>
          </cell>
          <cell r="T736" t="str">
            <v>1094</v>
          </cell>
          <cell r="U736" t="str">
            <v>1221281</v>
          </cell>
          <cell r="V736">
            <v>1</v>
          </cell>
          <cell r="W736" t="str">
            <v>1</v>
          </cell>
          <cell r="X736" t="str">
            <v>195</v>
          </cell>
          <cell r="Y736" t="str">
            <v>ESB</v>
          </cell>
          <cell r="Z736" t="str">
            <v>Energy Solutions Marketing</v>
          </cell>
          <cell r="AA736" t="str">
            <v>Large</v>
          </cell>
          <cell r="AB736">
            <v>0</v>
          </cell>
          <cell r="AC736" t="str">
            <v xml:space="preserve">  32815</v>
          </cell>
          <cell r="AD736" t="str">
            <v>1004307</v>
          </cell>
          <cell r="AE736">
            <v>394.34</v>
          </cell>
          <cell r="AF736">
            <v>0</v>
          </cell>
          <cell r="AG736">
            <v>0</v>
          </cell>
          <cell r="AH736">
            <v>3.9434</v>
          </cell>
          <cell r="AI736">
            <v>5.1264200000000004</v>
          </cell>
          <cell r="AJ736" t="str">
            <v>GBP</v>
          </cell>
          <cell r="AK736">
            <v>0</v>
          </cell>
          <cell r="AL736" t="str">
            <v>PN32815607</v>
          </cell>
          <cell r="AM736" t="str">
            <v>BUTTERFLY VALVE DN125</v>
          </cell>
          <cell r="AN736" t="str">
            <v>4450</v>
          </cell>
          <cell r="AO736" t="str">
            <v>VIRIDOR</v>
          </cell>
        </row>
        <row r="737">
          <cell r="A737" t="str">
            <v>DEC04</v>
          </cell>
          <cell r="B737" t="str">
            <v>CENT</v>
          </cell>
          <cell r="C737" t="str">
            <v>United Kingdom</v>
          </cell>
          <cell r="D737" t="str">
            <v>UK</v>
          </cell>
          <cell r="E737" t="str">
            <v>ESB</v>
          </cell>
          <cell r="F737" t="str">
            <v>Cummins Diesel UK</v>
          </cell>
          <cell r="G737" t="str">
            <v>025255</v>
          </cell>
          <cell r="I737">
            <v>2</v>
          </cell>
          <cell r="J737">
            <v>0</v>
          </cell>
          <cell r="K737">
            <v>573.84162000000003</v>
          </cell>
          <cell r="M737">
            <v>0</v>
          </cell>
          <cell r="N737">
            <v>0</v>
          </cell>
          <cell r="O737" t="str">
            <v>800</v>
          </cell>
          <cell r="P737" t="str">
            <v>800</v>
          </cell>
          <cell r="R737">
            <v>0</v>
          </cell>
          <cell r="S737" t="str">
            <v>MECHANICAL PARTS</v>
          </cell>
          <cell r="T737" t="str">
            <v>1094</v>
          </cell>
          <cell r="U737" t="str">
            <v>1221281</v>
          </cell>
          <cell r="V737">
            <v>1</v>
          </cell>
          <cell r="W737" t="str">
            <v>1</v>
          </cell>
          <cell r="X737" t="str">
            <v>195</v>
          </cell>
          <cell r="Y737" t="str">
            <v>ESB</v>
          </cell>
          <cell r="Z737" t="str">
            <v>Energy Solutions Marketing</v>
          </cell>
          <cell r="AA737" t="str">
            <v>Large</v>
          </cell>
          <cell r="AB737">
            <v>0</v>
          </cell>
          <cell r="AC737" t="str">
            <v xml:space="preserve">  32815</v>
          </cell>
          <cell r="AD737" t="str">
            <v>1004307</v>
          </cell>
          <cell r="AE737">
            <v>560.94000000000005</v>
          </cell>
          <cell r="AF737">
            <v>0</v>
          </cell>
          <cell r="AG737">
            <v>0</v>
          </cell>
          <cell r="AH737">
            <v>5.6093999999999999</v>
          </cell>
          <cell r="AI737">
            <v>7.2922200000000004</v>
          </cell>
          <cell r="AJ737" t="str">
            <v>GBP</v>
          </cell>
          <cell r="AK737">
            <v>0</v>
          </cell>
          <cell r="AL737" t="str">
            <v>PN29411606</v>
          </cell>
          <cell r="AM737" t="str">
            <v>GAS FLEXIBLE</v>
          </cell>
          <cell r="AN737" t="str">
            <v>4450</v>
          </cell>
          <cell r="AO737" t="str">
            <v>VIRIDOR</v>
          </cell>
        </row>
        <row r="738">
          <cell r="A738" t="str">
            <v>DEC04</v>
          </cell>
          <cell r="B738" t="str">
            <v>CENT</v>
          </cell>
          <cell r="C738" t="str">
            <v>United Kingdom</v>
          </cell>
          <cell r="D738" t="str">
            <v>UK</v>
          </cell>
          <cell r="E738" t="str">
            <v>ESB</v>
          </cell>
          <cell r="F738" t="str">
            <v>Cummins Diesel UK</v>
          </cell>
          <cell r="G738" t="str">
            <v>025255</v>
          </cell>
          <cell r="I738">
            <v>2</v>
          </cell>
          <cell r="J738">
            <v>0</v>
          </cell>
          <cell r="K738">
            <v>2516.58</v>
          </cell>
          <cell r="M738">
            <v>0</v>
          </cell>
          <cell r="N738">
            <v>0</v>
          </cell>
          <cell r="O738" t="str">
            <v>800</v>
          </cell>
          <cell r="P738" t="str">
            <v>800</v>
          </cell>
          <cell r="R738">
            <v>0</v>
          </cell>
          <cell r="S738" t="str">
            <v>MECHANICAL PARTS</v>
          </cell>
          <cell r="T738" t="str">
            <v>1094</v>
          </cell>
          <cell r="U738" t="str">
            <v>1221281</v>
          </cell>
          <cell r="V738">
            <v>1</v>
          </cell>
          <cell r="W738" t="str">
            <v>1</v>
          </cell>
          <cell r="X738" t="str">
            <v>195</v>
          </cell>
          <cell r="Y738" t="str">
            <v>ESB</v>
          </cell>
          <cell r="Z738" t="str">
            <v>Energy Solutions Marketing</v>
          </cell>
          <cell r="AA738" t="str">
            <v>Large</v>
          </cell>
          <cell r="AB738">
            <v>0</v>
          </cell>
          <cell r="AC738" t="str">
            <v xml:space="preserve">  32815</v>
          </cell>
          <cell r="AD738" t="str">
            <v>1004307</v>
          </cell>
          <cell r="AE738">
            <v>2460</v>
          </cell>
          <cell r="AF738">
            <v>0</v>
          </cell>
          <cell r="AG738">
            <v>0</v>
          </cell>
          <cell r="AH738">
            <v>24.6</v>
          </cell>
          <cell r="AI738">
            <v>31.98</v>
          </cell>
          <cell r="AJ738" t="str">
            <v>GBP</v>
          </cell>
          <cell r="AK738">
            <v>0</v>
          </cell>
          <cell r="AL738" t="str">
            <v>PN32815604</v>
          </cell>
          <cell r="AM738" t="str">
            <v>CENTRIFUGAL PUMP (END SUCTION)</v>
          </cell>
          <cell r="AN738" t="str">
            <v>4450</v>
          </cell>
          <cell r="AO738" t="str">
            <v>VIRIDOR</v>
          </cell>
        </row>
        <row r="739">
          <cell r="A739" t="str">
            <v>DEC04</v>
          </cell>
          <cell r="B739" t="str">
            <v>CENT</v>
          </cell>
          <cell r="C739" t="str">
            <v>United Kingdom</v>
          </cell>
          <cell r="D739" t="str">
            <v>UK</v>
          </cell>
          <cell r="E739" t="str">
            <v>ESB</v>
          </cell>
          <cell r="F739" t="str">
            <v>Cummins Diesel UK</v>
          </cell>
          <cell r="G739" t="str">
            <v>025255</v>
          </cell>
          <cell r="I739">
            <v>2</v>
          </cell>
          <cell r="J739">
            <v>0</v>
          </cell>
          <cell r="K739">
            <v>3128.3339999999998</v>
          </cell>
          <cell r="M739">
            <v>0</v>
          </cell>
          <cell r="N739">
            <v>0</v>
          </cell>
          <cell r="O739" t="str">
            <v>800</v>
          </cell>
          <cell r="P739" t="str">
            <v>800</v>
          </cell>
          <cell r="R739">
            <v>0</v>
          </cell>
          <cell r="S739" t="str">
            <v>MECHANICAL PARTS</v>
          </cell>
          <cell r="T739" t="str">
            <v>1094</v>
          </cell>
          <cell r="U739" t="str">
            <v>1221281</v>
          </cell>
          <cell r="V739">
            <v>1</v>
          </cell>
          <cell r="W739" t="str">
            <v>1</v>
          </cell>
          <cell r="X739" t="str">
            <v>195</v>
          </cell>
          <cell r="Y739" t="str">
            <v>ESB</v>
          </cell>
          <cell r="Z739" t="str">
            <v>Energy Solutions Marketing</v>
          </cell>
          <cell r="AA739" t="str">
            <v>Large</v>
          </cell>
          <cell r="AB739">
            <v>0</v>
          </cell>
          <cell r="AC739" t="str">
            <v xml:space="preserve">  32815</v>
          </cell>
          <cell r="AD739" t="str">
            <v>1004307</v>
          </cell>
          <cell r="AE739">
            <v>3058</v>
          </cell>
          <cell r="AF739">
            <v>0</v>
          </cell>
          <cell r="AG739">
            <v>0</v>
          </cell>
          <cell r="AH739">
            <v>30.58</v>
          </cell>
          <cell r="AI739">
            <v>39.753999999999998</v>
          </cell>
          <cell r="AJ739" t="str">
            <v>GBP</v>
          </cell>
          <cell r="AK739">
            <v>0</v>
          </cell>
          <cell r="AL739" t="str">
            <v>PN32815603</v>
          </cell>
          <cell r="AM739" t="str">
            <v>CENTRIFUGAL PUMP (END SUCTION)</v>
          </cell>
          <cell r="AN739" t="str">
            <v>4450</v>
          </cell>
          <cell r="AO739" t="str">
            <v>VIRIDOR</v>
          </cell>
        </row>
        <row r="740">
          <cell r="A740" t="str">
            <v>DEC04</v>
          </cell>
          <cell r="B740" t="str">
            <v>CENT</v>
          </cell>
          <cell r="C740" t="str">
            <v>United Kingdom</v>
          </cell>
          <cell r="D740" t="str">
            <v>UK</v>
          </cell>
          <cell r="E740" t="str">
            <v>ESB</v>
          </cell>
          <cell r="F740" t="str">
            <v>Cummins Diesel UK</v>
          </cell>
          <cell r="G740" t="str">
            <v>025255</v>
          </cell>
          <cell r="I740">
            <v>1</v>
          </cell>
          <cell r="J740">
            <v>0</v>
          </cell>
          <cell r="K740">
            <v>30484.377</v>
          </cell>
          <cell r="M740">
            <v>0</v>
          </cell>
          <cell r="N740">
            <v>0</v>
          </cell>
          <cell r="O740" t="str">
            <v>800</v>
          </cell>
          <cell r="P740" t="str">
            <v>800</v>
          </cell>
          <cell r="R740">
            <v>0</v>
          </cell>
          <cell r="S740" t="str">
            <v>MECHANICAL PARTS</v>
          </cell>
          <cell r="T740" t="str">
            <v>1094</v>
          </cell>
          <cell r="U740" t="str">
            <v>1221281</v>
          </cell>
          <cell r="V740">
            <v>1</v>
          </cell>
          <cell r="W740" t="str">
            <v>1</v>
          </cell>
          <cell r="X740" t="str">
            <v>195</v>
          </cell>
          <cell r="Y740" t="str">
            <v>ESB</v>
          </cell>
          <cell r="Z740" t="str">
            <v>Energy Solutions Marketing</v>
          </cell>
          <cell r="AA740" t="str">
            <v>Large</v>
          </cell>
          <cell r="AB740">
            <v>0</v>
          </cell>
          <cell r="AC740" t="str">
            <v xml:space="preserve">  32815</v>
          </cell>
          <cell r="AD740" t="str">
            <v>1004307</v>
          </cell>
          <cell r="AE740">
            <v>29799</v>
          </cell>
          <cell r="AF740">
            <v>0</v>
          </cell>
          <cell r="AG740">
            <v>0</v>
          </cell>
          <cell r="AH740">
            <v>297.99</v>
          </cell>
          <cell r="AI740">
            <v>387.387</v>
          </cell>
          <cell r="AJ740" t="str">
            <v>GBP</v>
          </cell>
          <cell r="AK740">
            <v>0</v>
          </cell>
          <cell r="AL740" t="str">
            <v>PN32815602</v>
          </cell>
          <cell r="AM740" t="str">
            <v>GAS SEPARATION &amp; FILTRATION</v>
          </cell>
          <cell r="AN740" t="str">
            <v>4450</v>
          </cell>
          <cell r="AO740" t="str">
            <v>VIRIDOR</v>
          </cell>
        </row>
        <row r="741">
          <cell r="A741" t="str">
            <v>DEC04</v>
          </cell>
          <cell r="B741" t="str">
            <v>CENT</v>
          </cell>
          <cell r="C741" t="str">
            <v>United Kingdom</v>
          </cell>
          <cell r="D741" t="str">
            <v>UK</v>
          </cell>
          <cell r="E741" t="str">
            <v>ESB</v>
          </cell>
          <cell r="F741" t="str">
            <v>Cummins Diesel UK</v>
          </cell>
          <cell r="G741" t="str">
            <v>025255</v>
          </cell>
          <cell r="I741">
            <v>2</v>
          </cell>
          <cell r="J741">
            <v>0</v>
          </cell>
          <cell r="K741">
            <v>3613.8293399999998</v>
          </cell>
          <cell r="M741">
            <v>0</v>
          </cell>
          <cell r="N741">
            <v>0</v>
          </cell>
          <cell r="O741" t="str">
            <v>800</v>
          </cell>
          <cell r="P741" t="str">
            <v>800</v>
          </cell>
          <cell r="R741">
            <v>0</v>
          </cell>
          <cell r="S741" t="str">
            <v>MECHANICAL PARTS</v>
          </cell>
          <cell r="T741" t="str">
            <v>1094</v>
          </cell>
          <cell r="U741" t="str">
            <v>1221281</v>
          </cell>
          <cell r="V741">
            <v>1</v>
          </cell>
          <cell r="W741" t="str">
            <v>1</v>
          </cell>
          <cell r="X741" t="str">
            <v>195</v>
          </cell>
          <cell r="Y741" t="str">
            <v>ESB</v>
          </cell>
          <cell r="Z741" t="str">
            <v>Energy Solutions Marketing</v>
          </cell>
          <cell r="AA741" t="str">
            <v>Large</v>
          </cell>
          <cell r="AB741">
            <v>0</v>
          </cell>
          <cell r="AC741" t="str">
            <v xml:space="preserve">  32815</v>
          </cell>
          <cell r="AD741" t="str">
            <v>1004307</v>
          </cell>
          <cell r="AE741">
            <v>3532.58</v>
          </cell>
          <cell r="AF741">
            <v>0</v>
          </cell>
          <cell r="AG741">
            <v>0</v>
          </cell>
          <cell r="AH741">
            <v>35.325800000000001</v>
          </cell>
          <cell r="AI741">
            <v>45.923540000000003</v>
          </cell>
          <cell r="AJ741" t="str">
            <v>GBP</v>
          </cell>
          <cell r="AK741">
            <v>0</v>
          </cell>
          <cell r="AL741" t="str">
            <v>PN32815606</v>
          </cell>
          <cell r="AM741" t="str">
            <v>DMV-D/11 DOUBLE SOLENOID VALVE</v>
          </cell>
          <cell r="AN741" t="str">
            <v>4450</v>
          </cell>
          <cell r="AO741" t="str">
            <v>VIRIDOR</v>
          </cell>
        </row>
        <row r="742">
          <cell r="A742" t="str">
            <v>DEC04</v>
          </cell>
          <cell r="B742" t="str">
            <v>CENT</v>
          </cell>
          <cell r="C742" t="str">
            <v>United Kingdom</v>
          </cell>
          <cell r="D742" t="str">
            <v>UK</v>
          </cell>
          <cell r="E742" t="str">
            <v>ESB</v>
          </cell>
          <cell r="F742" t="str">
            <v>Cummins Diesel UK</v>
          </cell>
          <cell r="G742" t="str">
            <v>025255</v>
          </cell>
          <cell r="I742">
            <v>2</v>
          </cell>
          <cell r="J742">
            <v>0</v>
          </cell>
          <cell r="K742">
            <v>642.19848000000002</v>
          </cell>
          <cell r="M742">
            <v>0</v>
          </cell>
          <cell r="N742">
            <v>0</v>
          </cell>
          <cell r="O742" t="str">
            <v>800</v>
          </cell>
          <cell r="P742" t="str">
            <v>800</v>
          </cell>
          <cell r="R742">
            <v>0</v>
          </cell>
          <cell r="S742" t="str">
            <v>MECHANICAL PARTS</v>
          </cell>
          <cell r="T742" t="str">
            <v>1094</v>
          </cell>
          <cell r="U742" t="str">
            <v>1221281</v>
          </cell>
          <cell r="V742">
            <v>1</v>
          </cell>
          <cell r="W742" t="str">
            <v>1</v>
          </cell>
          <cell r="X742" t="str">
            <v>195</v>
          </cell>
          <cell r="Y742" t="str">
            <v>ESB</v>
          </cell>
          <cell r="Z742" t="str">
            <v>Energy Solutions Marketing</v>
          </cell>
          <cell r="AA742" t="str">
            <v>Large</v>
          </cell>
          <cell r="AB742">
            <v>0</v>
          </cell>
          <cell r="AC742" t="str">
            <v xml:space="preserve">  32815</v>
          </cell>
          <cell r="AD742" t="str">
            <v>1004307</v>
          </cell>
          <cell r="AE742">
            <v>627.76</v>
          </cell>
          <cell r="AF742">
            <v>0</v>
          </cell>
          <cell r="AG742">
            <v>0</v>
          </cell>
          <cell r="AH742">
            <v>6.2775999999999996</v>
          </cell>
          <cell r="AI742">
            <v>8.1608800000000006</v>
          </cell>
          <cell r="AJ742" t="str">
            <v>GBP</v>
          </cell>
          <cell r="AK742">
            <v>0</v>
          </cell>
          <cell r="AL742" t="str">
            <v>PN32815609</v>
          </cell>
          <cell r="AM742" t="str">
            <v>AMOT THERMOSTATIC VALVE 3"</v>
          </cell>
          <cell r="AN742" t="str">
            <v>4450</v>
          </cell>
          <cell r="AO742" t="str">
            <v>VIRIDOR</v>
          </cell>
        </row>
        <row r="743">
          <cell r="A743" t="str">
            <v>DEC04</v>
          </cell>
          <cell r="B743" t="str">
            <v>CENT</v>
          </cell>
          <cell r="C743" t="str">
            <v>United Kingdom</v>
          </cell>
          <cell r="D743" t="str">
            <v>UK</v>
          </cell>
          <cell r="E743" t="str">
            <v>ESB</v>
          </cell>
          <cell r="F743" t="str">
            <v>Cummins Diesel UK</v>
          </cell>
          <cell r="G743" t="str">
            <v>025255</v>
          </cell>
          <cell r="I743">
            <v>2</v>
          </cell>
          <cell r="J743">
            <v>0</v>
          </cell>
          <cell r="K743">
            <v>682.77066000000002</v>
          </cell>
          <cell r="M743">
            <v>0</v>
          </cell>
          <cell r="N743">
            <v>0</v>
          </cell>
          <cell r="O743" t="str">
            <v>800</v>
          </cell>
          <cell r="P743" t="str">
            <v>800</v>
          </cell>
          <cell r="R743">
            <v>0</v>
          </cell>
          <cell r="S743" t="str">
            <v>MECHANICAL PARTS</v>
          </cell>
          <cell r="T743" t="str">
            <v>1094</v>
          </cell>
          <cell r="U743" t="str">
            <v>1221281</v>
          </cell>
          <cell r="V743">
            <v>1</v>
          </cell>
          <cell r="W743" t="str">
            <v>1</v>
          </cell>
          <cell r="X743" t="str">
            <v>195</v>
          </cell>
          <cell r="Y743" t="str">
            <v>ESB</v>
          </cell>
          <cell r="Z743" t="str">
            <v>Energy Solutions Marketing</v>
          </cell>
          <cell r="AA743" t="str">
            <v>Large</v>
          </cell>
          <cell r="AB743">
            <v>0</v>
          </cell>
          <cell r="AC743" t="str">
            <v xml:space="preserve">  32815</v>
          </cell>
          <cell r="AD743" t="str">
            <v>1004307</v>
          </cell>
          <cell r="AE743">
            <v>667.42</v>
          </cell>
          <cell r="AF743">
            <v>0</v>
          </cell>
          <cell r="AG743">
            <v>0</v>
          </cell>
          <cell r="AH743">
            <v>6.6741999999999999</v>
          </cell>
          <cell r="AI743">
            <v>8.6764600000000005</v>
          </cell>
          <cell r="AJ743" t="str">
            <v>GBP</v>
          </cell>
          <cell r="AK743">
            <v>0</v>
          </cell>
          <cell r="AL743" t="str">
            <v>PN32815613</v>
          </cell>
          <cell r="AM743" t="str">
            <v>EXPANSION VESSEL</v>
          </cell>
          <cell r="AN743" t="str">
            <v>4450</v>
          </cell>
          <cell r="AO743" t="str">
            <v>VIRIDOR</v>
          </cell>
        </row>
        <row r="744">
          <cell r="A744" t="str">
            <v>DEC04</v>
          </cell>
          <cell r="B744" t="str">
            <v>CENT</v>
          </cell>
          <cell r="C744" t="str">
            <v>United Kingdom</v>
          </cell>
          <cell r="D744" t="str">
            <v>UK</v>
          </cell>
          <cell r="E744" t="str">
            <v>ESB</v>
          </cell>
          <cell r="F744" t="str">
            <v>Cummins Diesel UK</v>
          </cell>
          <cell r="G744" t="str">
            <v>025255</v>
          </cell>
          <cell r="I744">
            <v>2</v>
          </cell>
          <cell r="J744">
            <v>0</v>
          </cell>
          <cell r="K744">
            <v>1286.79078</v>
          </cell>
          <cell r="M744">
            <v>0</v>
          </cell>
          <cell r="N744">
            <v>0</v>
          </cell>
          <cell r="O744" t="str">
            <v>800</v>
          </cell>
          <cell r="P744" t="str">
            <v>800</v>
          </cell>
          <cell r="R744">
            <v>0</v>
          </cell>
          <cell r="S744" t="str">
            <v>MECHANICAL PARTS</v>
          </cell>
          <cell r="T744" t="str">
            <v>1094</v>
          </cell>
          <cell r="U744" t="str">
            <v>1221281</v>
          </cell>
          <cell r="V744">
            <v>1</v>
          </cell>
          <cell r="W744" t="str">
            <v>1</v>
          </cell>
          <cell r="X744" t="str">
            <v>195</v>
          </cell>
          <cell r="Y744" t="str">
            <v>ESB</v>
          </cell>
          <cell r="Z744" t="str">
            <v>Energy Solutions Marketing</v>
          </cell>
          <cell r="AA744" t="str">
            <v>Large</v>
          </cell>
          <cell r="AB744">
            <v>0</v>
          </cell>
          <cell r="AC744" t="str">
            <v xml:space="preserve">  32815</v>
          </cell>
          <cell r="AD744" t="str">
            <v>1004307</v>
          </cell>
          <cell r="AE744">
            <v>1257.8599999999999</v>
          </cell>
          <cell r="AF744">
            <v>0</v>
          </cell>
          <cell r="AG744">
            <v>0</v>
          </cell>
          <cell r="AH744">
            <v>12.5786</v>
          </cell>
          <cell r="AI744">
            <v>16.352180000000001</v>
          </cell>
          <cell r="AJ744" t="str">
            <v>GBP</v>
          </cell>
          <cell r="AK744">
            <v>0</v>
          </cell>
          <cell r="AL744" t="str">
            <v>PN32815608</v>
          </cell>
          <cell r="AM744" t="str">
            <v>AMOT THERMOSTATIC VALVE 4"</v>
          </cell>
          <cell r="AN744" t="str">
            <v>4450</v>
          </cell>
          <cell r="AO744" t="str">
            <v>VIRIDOR</v>
          </cell>
        </row>
        <row r="745">
          <cell r="A745" t="str">
            <v>DEC04</v>
          </cell>
          <cell r="B745" t="str">
            <v>CENT</v>
          </cell>
          <cell r="C745" t="str">
            <v>United Kingdom</v>
          </cell>
          <cell r="D745" t="str">
            <v>UK</v>
          </cell>
          <cell r="E745" t="str">
            <v>ESB</v>
          </cell>
          <cell r="F745" t="str">
            <v>Cummins Diesel UK</v>
          </cell>
          <cell r="G745" t="str">
            <v>025255</v>
          </cell>
          <cell r="I745">
            <v>1</v>
          </cell>
          <cell r="J745">
            <v>0</v>
          </cell>
          <cell r="K745">
            <v>2813.25</v>
          </cell>
          <cell r="M745">
            <v>0</v>
          </cell>
          <cell r="N745">
            <v>0</v>
          </cell>
          <cell r="O745" t="str">
            <v>800</v>
          </cell>
          <cell r="P745" t="str">
            <v>800</v>
          </cell>
          <cell r="R745">
            <v>0</v>
          </cell>
          <cell r="S745" t="str">
            <v>MECHANICAL PARTS</v>
          </cell>
          <cell r="T745" t="str">
            <v>1094</v>
          </cell>
          <cell r="U745" t="str">
            <v>1221281</v>
          </cell>
          <cell r="V745">
            <v>1</v>
          </cell>
          <cell r="W745" t="str">
            <v>1</v>
          </cell>
          <cell r="X745" t="str">
            <v>195</v>
          </cell>
          <cell r="Y745" t="str">
            <v>ESB</v>
          </cell>
          <cell r="Z745" t="str">
            <v>Energy Solutions Marketing</v>
          </cell>
          <cell r="AA745" t="str">
            <v>Large</v>
          </cell>
          <cell r="AB745">
            <v>0</v>
          </cell>
          <cell r="AC745" t="str">
            <v xml:space="preserve">  32815</v>
          </cell>
          <cell r="AD745" t="str">
            <v>1004307</v>
          </cell>
          <cell r="AE745">
            <v>2750</v>
          </cell>
          <cell r="AF745">
            <v>0</v>
          </cell>
          <cell r="AG745">
            <v>0</v>
          </cell>
          <cell r="AH745">
            <v>27.5</v>
          </cell>
          <cell r="AI745">
            <v>35.75</v>
          </cell>
          <cell r="AJ745" t="str">
            <v>GBP</v>
          </cell>
          <cell r="AK745">
            <v>0</v>
          </cell>
          <cell r="AL745" t="str">
            <v>PN32815622</v>
          </cell>
          <cell r="AM745" t="str">
            <v>GAS SUPPORT STANCHIONS</v>
          </cell>
          <cell r="AN745" t="str">
            <v>4450</v>
          </cell>
          <cell r="AO745" t="str">
            <v>VIRIDOR</v>
          </cell>
        </row>
        <row r="746">
          <cell r="A746" t="str">
            <v>DEC04</v>
          </cell>
          <cell r="B746" t="str">
            <v>CENT</v>
          </cell>
          <cell r="C746" t="str">
            <v>United Kingdom</v>
          </cell>
          <cell r="D746" t="str">
            <v>UK</v>
          </cell>
          <cell r="E746" t="str">
            <v>ESB</v>
          </cell>
          <cell r="F746" t="str">
            <v>Cummins Diesel UK</v>
          </cell>
          <cell r="G746" t="str">
            <v>025255</v>
          </cell>
          <cell r="I746">
            <v>1</v>
          </cell>
          <cell r="J746">
            <v>0</v>
          </cell>
          <cell r="K746">
            <v>7564.0619999999999</v>
          </cell>
          <cell r="M746">
            <v>0</v>
          </cell>
          <cell r="N746">
            <v>0</v>
          </cell>
          <cell r="O746" t="str">
            <v>800</v>
          </cell>
          <cell r="P746" t="str">
            <v>800</v>
          </cell>
          <cell r="R746">
            <v>0</v>
          </cell>
          <cell r="S746" t="str">
            <v>MECHANICAL PARTS</v>
          </cell>
          <cell r="T746" t="str">
            <v>1094</v>
          </cell>
          <cell r="U746" t="str">
            <v>1221281</v>
          </cell>
          <cell r="V746">
            <v>1</v>
          </cell>
          <cell r="W746" t="str">
            <v>1</v>
          </cell>
          <cell r="X746" t="str">
            <v>195</v>
          </cell>
          <cell r="Y746" t="str">
            <v>ESB</v>
          </cell>
          <cell r="Z746" t="str">
            <v>Energy Solutions Marketing</v>
          </cell>
          <cell r="AA746" t="str">
            <v>Large</v>
          </cell>
          <cell r="AB746">
            <v>0</v>
          </cell>
          <cell r="AC746" t="str">
            <v xml:space="preserve">  32815</v>
          </cell>
          <cell r="AD746" t="str">
            <v>1004307</v>
          </cell>
          <cell r="AE746">
            <v>7394</v>
          </cell>
          <cell r="AF746">
            <v>0</v>
          </cell>
          <cell r="AG746">
            <v>0</v>
          </cell>
          <cell r="AH746">
            <v>73.94</v>
          </cell>
          <cell r="AI746">
            <v>96.122</v>
          </cell>
          <cell r="AJ746" t="str">
            <v>GBP</v>
          </cell>
          <cell r="AK746">
            <v>0</v>
          </cell>
          <cell r="AL746" t="str">
            <v>PN32815620</v>
          </cell>
          <cell r="AM746" t="str">
            <v>GANTRY ACCESS PLATFORM</v>
          </cell>
          <cell r="AN746" t="str">
            <v>4450</v>
          </cell>
          <cell r="AO746" t="str">
            <v>VIRIDOR</v>
          </cell>
        </row>
        <row r="747">
          <cell r="A747" t="str">
            <v>DEC04</v>
          </cell>
          <cell r="B747" t="str">
            <v>CENT</v>
          </cell>
          <cell r="C747" t="str">
            <v>United Kingdom</v>
          </cell>
          <cell r="D747" t="str">
            <v>UK</v>
          </cell>
          <cell r="E747" t="str">
            <v>ESB</v>
          </cell>
          <cell r="F747" t="str">
            <v>Cummins Diesel UK</v>
          </cell>
          <cell r="G747" t="str">
            <v>025255</v>
          </cell>
          <cell r="I747">
            <v>1</v>
          </cell>
          <cell r="J747">
            <v>0</v>
          </cell>
          <cell r="K747">
            <v>4678.0971600000003</v>
          </cell>
          <cell r="M747">
            <v>0</v>
          </cell>
          <cell r="N747">
            <v>0</v>
          </cell>
          <cell r="O747" t="str">
            <v>900</v>
          </cell>
          <cell r="P747" t="str">
            <v>900</v>
          </cell>
          <cell r="R747">
            <v>0</v>
          </cell>
          <cell r="S747" t="str">
            <v>ELECTRICAL PARTS</v>
          </cell>
          <cell r="T747" t="str">
            <v>1094</v>
          </cell>
          <cell r="U747" t="str">
            <v>1221281</v>
          </cell>
          <cell r="V747">
            <v>1</v>
          </cell>
          <cell r="W747" t="str">
            <v>1</v>
          </cell>
          <cell r="X747" t="str">
            <v>195</v>
          </cell>
          <cell r="Y747" t="str">
            <v>ESB</v>
          </cell>
          <cell r="Z747" t="str">
            <v>Energy Solutions Marketing</v>
          </cell>
          <cell r="AA747" t="str">
            <v>Large</v>
          </cell>
          <cell r="AB747">
            <v>0</v>
          </cell>
          <cell r="AC747" t="str">
            <v xml:space="preserve">  32815</v>
          </cell>
          <cell r="AD747" t="str">
            <v>1004307</v>
          </cell>
          <cell r="AE747">
            <v>4572.92</v>
          </cell>
          <cell r="AF747">
            <v>0</v>
          </cell>
          <cell r="AG747">
            <v>0</v>
          </cell>
          <cell r="AH747">
            <v>45.729199999999999</v>
          </cell>
          <cell r="AI747">
            <v>59.447960000000002</v>
          </cell>
          <cell r="AJ747" t="str">
            <v>GBP</v>
          </cell>
          <cell r="AK747">
            <v>0</v>
          </cell>
          <cell r="AL747" t="str">
            <v>PN32815619</v>
          </cell>
          <cell r="AM747" t="str">
            <v>INSTRUMENTATION KIT FOR DUNBAR</v>
          </cell>
          <cell r="AN747" t="str">
            <v>4450</v>
          </cell>
          <cell r="AO747" t="str">
            <v>VIRIDOR</v>
          </cell>
        </row>
        <row r="748">
          <cell r="A748" t="str">
            <v>DEC04</v>
          </cell>
          <cell r="B748" t="str">
            <v>CENT</v>
          </cell>
          <cell r="C748" t="str">
            <v>United Kingdom</v>
          </cell>
          <cell r="D748" t="str">
            <v>UK</v>
          </cell>
          <cell r="E748" t="str">
            <v>ESB</v>
          </cell>
          <cell r="F748" t="str">
            <v>Cummins Diesel UK</v>
          </cell>
          <cell r="G748" t="str">
            <v>025255</v>
          </cell>
          <cell r="I748">
            <v>1</v>
          </cell>
          <cell r="J748">
            <v>0</v>
          </cell>
          <cell r="K748">
            <v>59.845500000000001</v>
          </cell>
          <cell r="M748">
            <v>0</v>
          </cell>
          <cell r="N748">
            <v>0</v>
          </cell>
          <cell r="O748" t="str">
            <v>800</v>
          </cell>
          <cell r="P748" t="str">
            <v>800</v>
          </cell>
          <cell r="R748">
            <v>0</v>
          </cell>
          <cell r="S748" t="str">
            <v>MECHANICAL PARTS</v>
          </cell>
          <cell r="T748" t="str">
            <v>1094</v>
          </cell>
          <cell r="U748" t="str">
            <v>1221281</v>
          </cell>
          <cell r="V748">
            <v>1</v>
          </cell>
          <cell r="W748" t="str">
            <v>1</v>
          </cell>
          <cell r="X748" t="str">
            <v>195</v>
          </cell>
          <cell r="Y748" t="str">
            <v>ESB</v>
          </cell>
          <cell r="Z748" t="str">
            <v>Energy Solutions Marketing</v>
          </cell>
          <cell r="AA748" t="str">
            <v>Large</v>
          </cell>
          <cell r="AB748">
            <v>0</v>
          </cell>
          <cell r="AC748" t="str">
            <v xml:space="preserve">  32815</v>
          </cell>
          <cell r="AD748" t="str">
            <v>1004307</v>
          </cell>
          <cell r="AE748">
            <v>58.5</v>
          </cell>
          <cell r="AF748">
            <v>0</v>
          </cell>
          <cell r="AG748">
            <v>0</v>
          </cell>
          <cell r="AH748">
            <v>0.58499999999999996</v>
          </cell>
          <cell r="AI748">
            <v>0.76049999999999995</v>
          </cell>
          <cell r="AJ748" t="str">
            <v>GBP</v>
          </cell>
          <cell r="AK748">
            <v>0</v>
          </cell>
          <cell r="AL748" t="str">
            <v>PN32815623</v>
          </cell>
          <cell r="AM748" t="str">
            <v>GAS FILTER COMMISSIONING</v>
          </cell>
          <cell r="AN748" t="str">
            <v>4450</v>
          </cell>
          <cell r="AO748" t="str">
            <v>VIRIDOR</v>
          </cell>
        </row>
        <row r="749">
          <cell r="A749" t="str">
            <v>DEC04</v>
          </cell>
          <cell r="B749" t="str">
            <v>CENT</v>
          </cell>
          <cell r="C749" t="str">
            <v>United Kingdom</v>
          </cell>
          <cell r="D749" t="str">
            <v>UK</v>
          </cell>
          <cell r="E749" t="str">
            <v>ESB</v>
          </cell>
          <cell r="F749" t="str">
            <v>Cummins Diesel UK</v>
          </cell>
          <cell r="G749" t="str">
            <v>025255</v>
          </cell>
          <cell r="I749">
            <v>1</v>
          </cell>
          <cell r="J749">
            <v>0</v>
          </cell>
          <cell r="K749">
            <v>20419.080000000002</v>
          </cell>
          <cell r="M749">
            <v>0</v>
          </cell>
          <cell r="N749">
            <v>0</v>
          </cell>
          <cell r="O749" t="str">
            <v>900</v>
          </cell>
          <cell r="P749" t="str">
            <v>900</v>
          </cell>
          <cell r="R749">
            <v>0</v>
          </cell>
          <cell r="S749" t="str">
            <v>ELECTRICAL PARTS</v>
          </cell>
          <cell r="T749" t="str">
            <v>1094</v>
          </cell>
          <cell r="U749" t="str">
            <v>1221281</v>
          </cell>
          <cell r="V749">
            <v>1</v>
          </cell>
          <cell r="W749" t="str">
            <v>1</v>
          </cell>
          <cell r="X749" t="str">
            <v>195</v>
          </cell>
          <cell r="Y749" t="str">
            <v>ESB</v>
          </cell>
          <cell r="Z749" t="str">
            <v>Energy Solutions Marketing</v>
          </cell>
          <cell r="AA749" t="str">
            <v>Large</v>
          </cell>
          <cell r="AB749">
            <v>0</v>
          </cell>
          <cell r="AC749" t="str">
            <v xml:space="preserve">  32815</v>
          </cell>
          <cell r="AD749" t="str">
            <v>1004307</v>
          </cell>
          <cell r="AE749">
            <v>19960</v>
          </cell>
          <cell r="AF749">
            <v>0</v>
          </cell>
          <cell r="AG749">
            <v>0</v>
          </cell>
          <cell r="AH749">
            <v>199.6</v>
          </cell>
          <cell r="AI749">
            <v>259.48</v>
          </cell>
          <cell r="AJ749" t="str">
            <v>GBP</v>
          </cell>
          <cell r="AK749">
            <v>0</v>
          </cell>
          <cell r="AL749" t="str">
            <v>PN32815618</v>
          </cell>
          <cell r="AM749" t="str">
            <v>ACB PANELS</v>
          </cell>
          <cell r="AN749" t="str">
            <v>4450</v>
          </cell>
          <cell r="AO749" t="str">
            <v>VIRIDOR</v>
          </cell>
        </row>
        <row r="750">
          <cell r="A750" t="str">
            <v>DEC04</v>
          </cell>
          <cell r="B750" t="str">
            <v>CENT</v>
          </cell>
          <cell r="C750" t="str">
            <v>United Kingdom</v>
          </cell>
          <cell r="D750" t="str">
            <v>UK</v>
          </cell>
          <cell r="E750" t="str">
            <v>ESB</v>
          </cell>
          <cell r="F750" t="str">
            <v>Cummins Diesel UK</v>
          </cell>
          <cell r="G750" t="str">
            <v>025255</v>
          </cell>
          <cell r="I750">
            <v>2</v>
          </cell>
          <cell r="J750">
            <v>0</v>
          </cell>
          <cell r="K750">
            <v>2355.7030199999999</v>
          </cell>
          <cell r="M750">
            <v>0</v>
          </cell>
          <cell r="N750">
            <v>0</v>
          </cell>
          <cell r="O750" t="str">
            <v>800</v>
          </cell>
          <cell r="P750" t="str">
            <v>800</v>
          </cell>
          <cell r="R750">
            <v>0</v>
          </cell>
          <cell r="S750" t="str">
            <v>MECHANICAL PARTS</v>
          </cell>
          <cell r="T750" t="str">
            <v>1094</v>
          </cell>
          <cell r="U750" t="str">
            <v>1221281</v>
          </cell>
          <cell r="V750">
            <v>1</v>
          </cell>
          <cell r="W750" t="str">
            <v>1</v>
          </cell>
          <cell r="X750" t="str">
            <v>195</v>
          </cell>
          <cell r="Y750" t="str">
            <v>ESB</v>
          </cell>
          <cell r="Z750" t="str">
            <v>Energy Solutions Marketing</v>
          </cell>
          <cell r="AA750" t="str">
            <v>Large</v>
          </cell>
          <cell r="AB750">
            <v>0</v>
          </cell>
          <cell r="AC750" t="str">
            <v xml:space="preserve">  32815</v>
          </cell>
          <cell r="AD750" t="str">
            <v>1004307</v>
          </cell>
          <cell r="AE750">
            <v>2302.7399999999998</v>
          </cell>
          <cell r="AF750">
            <v>0</v>
          </cell>
          <cell r="AG750">
            <v>0</v>
          </cell>
          <cell r="AH750">
            <v>23.0274</v>
          </cell>
          <cell r="AI750">
            <v>29.93562</v>
          </cell>
          <cell r="AJ750" t="str">
            <v>GBP</v>
          </cell>
          <cell r="AK750">
            <v>0</v>
          </cell>
          <cell r="AL750" t="str">
            <v>PN32815605</v>
          </cell>
          <cell r="AM750" t="str">
            <v>QSV91 SILENCER FOR VIRIDOR</v>
          </cell>
          <cell r="AN750" t="str">
            <v>4450</v>
          </cell>
          <cell r="AO750" t="str">
            <v>VIRIDOR</v>
          </cell>
        </row>
        <row r="751">
          <cell r="A751" t="str">
            <v>DEC04</v>
          </cell>
          <cell r="B751" t="str">
            <v>CENT</v>
          </cell>
          <cell r="C751" t="str">
            <v>United Kingdom</v>
          </cell>
          <cell r="D751" t="str">
            <v>UK</v>
          </cell>
          <cell r="E751" t="str">
            <v>ESB</v>
          </cell>
          <cell r="F751" t="str">
            <v>Cummins Diesel UK</v>
          </cell>
          <cell r="G751" t="str">
            <v>025255</v>
          </cell>
          <cell r="I751">
            <v>1</v>
          </cell>
          <cell r="J751">
            <v>0</v>
          </cell>
          <cell r="K751">
            <v>34145.757835199998</v>
          </cell>
          <cell r="M751">
            <v>0</v>
          </cell>
          <cell r="N751">
            <v>0</v>
          </cell>
          <cell r="O751" t="str">
            <v>900</v>
          </cell>
          <cell r="P751" t="str">
            <v>900</v>
          </cell>
          <cell r="R751">
            <v>0</v>
          </cell>
          <cell r="S751" t="str">
            <v>ELECTRICAL PARTS</v>
          </cell>
          <cell r="T751" t="str">
            <v>1094</v>
          </cell>
          <cell r="U751" t="str">
            <v>1221281</v>
          </cell>
          <cell r="V751">
            <v>1</v>
          </cell>
          <cell r="W751" t="str">
            <v>1</v>
          </cell>
          <cell r="X751" t="str">
            <v>195</v>
          </cell>
          <cell r="Y751" t="str">
            <v>ESB</v>
          </cell>
          <cell r="Z751" t="str">
            <v>Energy Solutions Marketing</v>
          </cell>
          <cell r="AA751" t="str">
            <v>Large</v>
          </cell>
          <cell r="AB751">
            <v>0</v>
          </cell>
          <cell r="AC751" t="str">
            <v xml:space="preserve">  32815</v>
          </cell>
          <cell r="AD751" t="str">
            <v>1004307</v>
          </cell>
          <cell r="AE751">
            <v>33378.062400000003</v>
          </cell>
          <cell r="AF751">
            <v>0</v>
          </cell>
          <cell r="AG751">
            <v>0</v>
          </cell>
          <cell r="AH751">
            <v>333.78062399999999</v>
          </cell>
          <cell r="AI751">
            <v>433.91481119999997</v>
          </cell>
          <cell r="AJ751" t="str">
            <v>GBP</v>
          </cell>
          <cell r="AK751">
            <v>0</v>
          </cell>
          <cell r="AL751" t="str">
            <v>PN32815305</v>
          </cell>
          <cell r="AM751" t="str">
            <v>MASTER CONTROLLER (+ OPTIONS)</v>
          </cell>
          <cell r="AN751" t="str">
            <v>4450</v>
          </cell>
          <cell r="AO751" t="str">
            <v>VIRIDOR</v>
          </cell>
        </row>
        <row r="752">
          <cell r="A752" t="str">
            <v>DEC04</v>
          </cell>
          <cell r="B752" t="str">
            <v>CENT</v>
          </cell>
          <cell r="C752" t="str">
            <v>United Kingdom</v>
          </cell>
          <cell r="D752" t="str">
            <v>UK</v>
          </cell>
          <cell r="E752" t="str">
            <v>ESB</v>
          </cell>
          <cell r="F752" t="str">
            <v>Cummins Diesel UK</v>
          </cell>
          <cell r="G752" t="str">
            <v>025255</v>
          </cell>
          <cell r="I752">
            <v>2</v>
          </cell>
          <cell r="J752">
            <v>0</v>
          </cell>
          <cell r="K752">
            <v>17963.88</v>
          </cell>
          <cell r="M752">
            <v>0</v>
          </cell>
          <cell r="N752">
            <v>0</v>
          </cell>
          <cell r="O752" t="str">
            <v>300</v>
          </cell>
          <cell r="P752" t="str">
            <v>300</v>
          </cell>
          <cell r="R752">
            <v>0</v>
          </cell>
          <cell r="S752" t="str">
            <v>RADIATORS</v>
          </cell>
          <cell r="T752" t="str">
            <v>1094</v>
          </cell>
          <cell r="U752" t="str">
            <v>1221281</v>
          </cell>
          <cell r="V752">
            <v>1</v>
          </cell>
          <cell r="W752" t="str">
            <v>1</v>
          </cell>
          <cell r="X752" t="str">
            <v>195</v>
          </cell>
          <cell r="Y752" t="str">
            <v>ESB</v>
          </cell>
          <cell r="Z752" t="str">
            <v>Energy Solutions Marketing</v>
          </cell>
          <cell r="AA752" t="str">
            <v>Large</v>
          </cell>
          <cell r="AB752">
            <v>0</v>
          </cell>
          <cell r="AC752" t="str">
            <v xml:space="preserve">  32815</v>
          </cell>
          <cell r="AD752" t="str">
            <v>1004307</v>
          </cell>
          <cell r="AE752">
            <v>17560</v>
          </cell>
          <cell r="AF752">
            <v>0</v>
          </cell>
          <cell r="AG752">
            <v>0</v>
          </cell>
          <cell r="AH752">
            <v>175.6</v>
          </cell>
          <cell r="AI752">
            <v>228.28</v>
          </cell>
          <cell r="AJ752" t="str">
            <v>GBP</v>
          </cell>
          <cell r="AK752">
            <v>0</v>
          </cell>
          <cell r="AL752" t="str">
            <v>PN32815601</v>
          </cell>
          <cell r="AM752" t="str">
            <v>FLAT BED RADIATOR</v>
          </cell>
          <cell r="AN752" t="str">
            <v>4450</v>
          </cell>
          <cell r="AO752" t="str">
            <v>VIRIDOR</v>
          </cell>
        </row>
        <row r="753">
          <cell r="A753" t="str">
            <v>DEC04</v>
          </cell>
          <cell r="B753" t="str">
            <v>CENT</v>
          </cell>
          <cell r="C753" t="str">
            <v>United Kingdom</v>
          </cell>
          <cell r="D753" t="str">
            <v>UK</v>
          </cell>
          <cell r="E753" t="str">
            <v>ESB</v>
          </cell>
          <cell r="F753" t="str">
            <v>Cummins Diesel UK</v>
          </cell>
          <cell r="G753" t="str">
            <v>025255</v>
          </cell>
          <cell r="I753">
            <v>1</v>
          </cell>
          <cell r="J753">
            <v>0</v>
          </cell>
          <cell r="K753">
            <v>8002.1924399999998</v>
          </cell>
          <cell r="M753">
            <v>0</v>
          </cell>
          <cell r="N753">
            <v>0</v>
          </cell>
          <cell r="O753" t="str">
            <v>800</v>
          </cell>
          <cell r="P753" t="str">
            <v>800</v>
          </cell>
          <cell r="R753">
            <v>0</v>
          </cell>
          <cell r="S753" t="str">
            <v>MECHANICAL PARTS</v>
          </cell>
          <cell r="T753" t="str">
            <v>1094</v>
          </cell>
          <cell r="U753" t="str">
            <v>1221281</v>
          </cell>
          <cell r="V753">
            <v>1</v>
          </cell>
          <cell r="W753" t="str">
            <v>1</v>
          </cell>
          <cell r="X753" t="str">
            <v>195</v>
          </cell>
          <cell r="Y753" t="str">
            <v>ESB</v>
          </cell>
          <cell r="Z753" t="str">
            <v>Energy Solutions Marketing</v>
          </cell>
          <cell r="AA753" t="str">
            <v>Large</v>
          </cell>
          <cell r="AB753">
            <v>0</v>
          </cell>
          <cell r="AC753" t="str">
            <v xml:space="preserve">  32815</v>
          </cell>
          <cell r="AD753" t="str">
            <v>1004307</v>
          </cell>
          <cell r="AE753">
            <v>7822.28</v>
          </cell>
          <cell r="AF753">
            <v>0</v>
          </cell>
          <cell r="AG753">
            <v>0</v>
          </cell>
          <cell r="AH753">
            <v>78.222800000000007</v>
          </cell>
          <cell r="AI753">
            <v>101.68964</v>
          </cell>
          <cell r="AJ753" t="str">
            <v>GBP</v>
          </cell>
          <cell r="AK753">
            <v>0</v>
          </cell>
          <cell r="AL753" t="str">
            <v>PN32815617</v>
          </cell>
          <cell r="AM753" t="str">
            <v>GAS &amp; FIRE DETECTION SYSTEM</v>
          </cell>
          <cell r="AN753" t="str">
            <v>4450</v>
          </cell>
          <cell r="AO753" t="str">
            <v>VIRIDOR</v>
          </cell>
        </row>
        <row r="754">
          <cell r="A754" t="str">
            <v>DEC04</v>
          </cell>
          <cell r="B754" t="str">
            <v>CENT</v>
          </cell>
          <cell r="C754" t="str">
            <v>United Kingdom</v>
          </cell>
          <cell r="D754" t="str">
            <v>UK</v>
          </cell>
          <cell r="E754" t="str">
            <v>ESB</v>
          </cell>
          <cell r="F754" t="str">
            <v>Cummins Diesel UK</v>
          </cell>
          <cell r="G754" t="str">
            <v>025255</v>
          </cell>
          <cell r="I754">
            <v>2</v>
          </cell>
          <cell r="J754">
            <v>0</v>
          </cell>
          <cell r="K754">
            <v>2107.38</v>
          </cell>
          <cell r="M754">
            <v>0</v>
          </cell>
          <cell r="N754">
            <v>0</v>
          </cell>
          <cell r="O754" t="str">
            <v>800</v>
          </cell>
          <cell r="P754" t="str">
            <v>800</v>
          </cell>
          <cell r="R754">
            <v>0</v>
          </cell>
          <cell r="S754" t="str">
            <v>MECHANICAL PARTS</v>
          </cell>
          <cell r="T754" t="str">
            <v>1094</v>
          </cell>
          <cell r="U754" t="str">
            <v>1221281</v>
          </cell>
          <cell r="V754">
            <v>1</v>
          </cell>
          <cell r="W754" t="str">
            <v>1</v>
          </cell>
          <cell r="X754" t="str">
            <v>195</v>
          </cell>
          <cell r="Y754" t="str">
            <v>ESB</v>
          </cell>
          <cell r="Z754" t="str">
            <v>Energy Solutions Marketing</v>
          </cell>
          <cell r="AA754" t="str">
            <v>Large</v>
          </cell>
          <cell r="AB754">
            <v>0</v>
          </cell>
          <cell r="AC754" t="str">
            <v xml:space="preserve">  32815</v>
          </cell>
          <cell r="AD754" t="str">
            <v>1004307</v>
          </cell>
          <cell r="AE754">
            <v>2060</v>
          </cell>
          <cell r="AF754">
            <v>0</v>
          </cell>
          <cell r="AG754">
            <v>0</v>
          </cell>
          <cell r="AH754">
            <v>20.6</v>
          </cell>
          <cell r="AI754">
            <v>26.78</v>
          </cell>
          <cell r="AJ754" t="str">
            <v>GBP</v>
          </cell>
          <cell r="AK754">
            <v>0</v>
          </cell>
          <cell r="AL754" t="str">
            <v>PN25535613</v>
          </cell>
          <cell r="AM754" t="str">
            <v>CANKCASE EXHAUST FAN</v>
          </cell>
          <cell r="AN754" t="str">
            <v>4450</v>
          </cell>
          <cell r="AO754" t="str">
            <v>VIRIDOR</v>
          </cell>
        </row>
        <row r="755">
          <cell r="A755" t="str">
            <v>DEC04</v>
          </cell>
          <cell r="B755" t="str">
            <v>CENT</v>
          </cell>
          <cell r="C755" t="str">
            <v>United Kingdom</v>
          </cell>
          <cell r="D755" t="str">
            <v>UK</v>
          </cell>
          <cell r="E755" t="str">
            <v>ESB</v>
          </cell>
          <cell r="F755" t="str">
            <v>Cummins Diesel UK</v>
          </cell>
          <cell r="G755" t="str">
            <v>025255</v>
          </cell>
          <cell r="I755">
            <v>1</v>
          </cell>
          <cell r="J755">
            <v>0</v>
          </cell>
          <cell r="K755">
            <v>684.38699999999994</v>
          </cell>
          <cell r="M755">
            <v>0</v>
          </cell>
          <cell r="N755">
            <v>0</v>
          </cell>
          <cell r="O755" t="str">
            <v>800</v>
          </cell>
          <cell r="P755" t="str">
            <v>800</v>
          </cell>
          <cell r="R755">
            <v>0</v>
          </cell>
          <cell r="S755" t="str">
            <v>MECHANICAL PARTS</v>
          </cell>
          <cell r="T755" t="str">
            <v>1094</v>
          </cell>
          <cell r="U755" t="str">
            <v>1221281</v>
          </cell>
          <cell r="V755">
            <v>1</v>
          </cell>
          <cell r="W755" t="str">
            <v>1</v>
          </cell>
          <cell r="X755" t="str">
            <v>195</v>
          </cell>
          <cell r="Y755" t="str">
            <v>ESB</v>
          </cell>
          <cell r="Z755" t="str">
            <v>Energy Solutions Marketing</v>
          </cell>
          <cell r="AA755" t="str">
            <v>Large</v>
          </cell>
          <cell r="AB755">
            <v>0</v>
          </cell>
          <cell r="AC755" t="str">
            <v xml:space="preserve">  32815</v>
          </cell>
          <cell r="AD755" t="str">
            <v>1004307</v>
          </cell>
          <cell r="AE755">
            <v>669</v>
          </cell>
          <cell r="AF755">
            <v>0</v>
          </cell>
          <cell r="AG755">
            <v>0</v>
          </cell>
          <cell r="AH755">
            <v>6.69</v>
          </cell>
          <cell r="AI755">
            <v>8.6969999999999992</v>
          </cell>
          <cell r="AJ755" t="str">
            <v>GBP</v>
          </cell>
          <cell r="AK755">
            <v>0</v>
          </cell>
          <cell r="AL755" t="str">
            <v>PN32815610</v>
          </cell>
          <cell r="AM755" t="str">
            <v>CENTRIFUGAL PUMP</v>
          </cell>
          <cell r="AN755" t="str">
            <v>4450</v>
          </cell>
          <cell r="AO755" t="str">
            <v>VIRIDOR</v>
          </cell>
        </row>
        <row r="756">
          <cell r="A756" t="str">
            <v>DEC04</v>
          </cell>
          <cell r="B756" t="str">
            <v>CENT</v>
          </cell>
          <cell r="C756" t="str">
            <v>United Kingdom</v>
          </cell>
          <cell r="D756" t="str">
            <v>UK</v>
          </cell>
          <cell r="E756" t="str">
            <v>ESB</v>
          </cell>
          <cell r="F756" t="str">
            <v>Cummins Diesel UK</v>
          </cell>
          <cell r="G756" t="str">
            <v>025255</v>
          </cell>
          <cell r="I756">
            <v>4</v>
          </cell>
          <cell r="J756">
            <v>0</v>
          </cell>
          <cell r="K756">
            <v>263.85216000000003</v>
          </cell>
          <cell r="M756">
            <v>0</v>
          </cell>
          <cell r="N756">
            <v>0</v>
          </cell>
          <cell r="O756" t="str">
            <v>800</v>
          </cell>
          <cell r="P756" t="str">
            <v>800</v>
          </cell>
          <cell r="R756">
            <v>0</v>
          </cell>
          <cell r="S756" t="str">
            <v>MECHANICAL PARTS</v>
          </cell>
          <cell r="T756" t="str">
            <v>1094</v>
          </cell>
          <cell r="U756" t="str">
            <v>1221281</v>
          </cell>
          <cell r="V756">
            <v>1</v>
          </cell>
          <cell r="W756" t="str">
            <v>1</v>
          </cell>
          <cell r="X756" t="str">
            <v>195</v>
          </cell>
          <cell r="Y756" t="str">
            <v>ESB</v>
          </cell>
          <cell r="Z756" t="str">
            <v>Energy Solutions Marketing</v>
          </cell>
          <cell r="AA756" t="str">
            <v>Large</v>
          </cell>
          <cell r="AB756">
            <v>0</v>
          </cell>
          <cell r="AC756" t="str">
            <v xml:space="preserve">  32815</v>
          </cell>
          <cell r="AD756" t="str">
            <v>1004307</v>
          </cell>
          <cell r="AE756">
            <v>257.92</v>
          </cell>
          <cell r="AF756">
            <v>0</v>
          </cell>
          <cell r="AG756">
            <v>0</v>
          </cell>
          <cell r="AH756">
            <v>2.5792000000000002</v>
          </cell>
          <cell r="AI756">
            <v>3.3529599999999999</v>
          </cell>
          <cell r="AJ756" t="str">
            <v>GBP</v>
          </cell>
          <cell r="AK756">
            <v>0</v>
          </cell>
          <cell r="AL756" t="str">
            <v>PN32815616</v>
          </cell>
          <cell r="AM756" t="str">
            <v>AIR SEPARATOR 25G 1"</v>
          </cell>
          <cell r="AN756" t="str">
            <v>4450</v>
          </cell>
          <cell r="AO756" t="str">
            <v>VIRIDOR</v>
          </cell>
        </row>
        <row r="757">
          <cell r="A757" t="str">
            <v>DEC04</v>
          </cell>
          <cell r="B757" t="str">
            <v>CENT</v>
          </cell>
          <cell r="C757" t="str">
            <v>United Kingdom</v>
          </cell>
          <cell r="D757" t="str">
            <v>UK</v>
          </cell>
          <cell r="E757" t="str">
            <v>ESB</v>
          </cell>
          <cell r="F757" t="str">
            <v>Cummins Diesel UK</v>
          </cell>
          <cell r="G757" t="str">
            <v>025255</v>
          </cell>
          <cell r="I757">
            <v>1</v>
          </cell>
          <cell r="J757">
            <v>0</v>
          </cell>
          <cell r="K757">
            <v>1217.32908</v>
          </cell>
          <cell r="M757">
            <v>0</v>
          </cell>
          <cell r="N757">
            <v>0</v>
          </cell>
          <cell r="O757" t="str">
            <v>800</v>
          </cell>
          <cell r="P757" t="str">
            <v>800</v>
          </cell>
          <cell r="R757">
            <v>0</v>
          </cell>
          <cell r="S757" t="str">
            <v>MECHANICAL PARTS</v>
          </cell>
          <cell r="T757" t="str">
            <v>1094</v>
          </cell>
          <cell r="U757" t="str">
            <v>1221281</v>
          </cell>
          <cell r="V757">
            <v>1</v>
          </cell>
          <cell r="W757" t="str">
            <v>1</v>
          </cell>
          <cell r="X757" t="str">
            <v>195</v>
          </cell>
          <cell r="Y757" t="str">
            <v>ESB</v>
          </cell>
          <cell r="Z757" t="str">
            <v>Energy Solutions Marketing</v>
          </cell>
          <cell r="AA757" t="str">
            <v>Large</v>
          </cell>
          <cell r="AB757">
            <v>0</v>
          </cell>
          <cell r="AC757" t="str">
            <v xml:space="preserve">  32815</v>
          </cell>
          <cell r="AD757" t="str">
            <v>1004307</v>
          </cell>
          <cell r="AE757">
            <v>1189.96</v>
          </cell>
          <cell r="AF757">
            <v>0</v>
          </cell>
          <cell r="AG757">
            <v>0</v>
          </cell>
          <cell r="AH757">
            <v>11.8996</v>
          </cell>
          <cell r="AI757">
            <v>15.469480000000001</v>
          </cell>
          <cell r="AJ757" t="str">
            <v>GBP</v>
          </cell>
          <cell r="AK757">
            <v>0</v>
          </cell>
          <cell r="AL757" t="str">
            <v>PN32815611</v>
          </cell>
          <cell r="AM757" t="str">
            <v>CENTRIFUGAL PUMP</v>
          </cell>
          <cell r="AN757" t="str">
            <v>4450</v>
          </cell>
          <cell r="AO757" t="str">
            <v>VIRIDOR</v>
          </cell>
        </row>
        <row r="758">
          <cell r="A758" t="str">
            <v>DEC04</v>
          </cell>
          <cell r="B758" t="str">
            <v>CENT</v>
          </cell>
          <cell r="C758" t="str">
            <v>United Kingdom</v>
          </cell>
          <cell r="D758" t="str">
            <v>UK</v>
          </cell>
          <cell r="E758" t="str">
            <v>ESB</v>
          </cell>
          <cell r="F758" t="str">
            <v>Cummins Diesel UK</v>
          </cell>
          <cell r="G758" t="str">
            <v>025255</v>
          </cell>
          <cell r="I758">
            <v>1</v>
          </cell>
          <cell r="J758">
            <v>0</v>
          </cell>
          <cell r="K758">
            <v>25326.411</v>
          </cell>
          <cell r="M758">
            <v>0</v>
          </cell>
          <cell r="N758">
            <v>0</v>
          </cell>
          <cell r="O758" t="str">
            <v>800</v>
          </cell>
          <cell r="P758" t="str">
            <v>800</v>
          </cell>
          <cell r="R758">
            <v>0</v>
          </cell>
          <cell r="S758" t="str">
            <v>MECHANICAL PARTS</v>
          </cell>
          <cell r="T758" t="str">
            <v>1094</v>
          </cell>
          <cell r="U758" t="str">
            <v>1221281</v>
          </cell>
          <cell r="V758">
            <v>1</v>
          </cell>
          <cell r="W758" t="str">
            <v>1</v>
          </cell>
          <cell r="X758" t="str">
            <v>195</v>
          </cell>
          <cell r="Y758" t="str">
            <v>ESB</v>
          </cell>
          <cell r="Z758" t="str">
            <v>Energy Solutions Marketing</v>
          </cell>
          <cell r="AA758" t="str">
            <v>Large</v>
          </cell>
          <cell r="AB758">
            <v>0</v>
          </cell>
          <cell r="AC758" t="str">
            <v xml:space="preserve">  32815</v>
          </cell>
          <cell r="AD758" t="str">
            <v>1004307</v>
          </cell>
          <cell r="AE758">
            <v>24757</v>
          </cell>
          <cell r="AF758">
            <v>0</v>
          </cell>
          <cell r="AG758">
            <v>0</v>
          </cell>
          <cell r="AH758">
            <v>247.57</v>
          </cell>
          <cell r="AI758">
            <v>321.84100000000001</v>
          </cell>
          <cell r="AJ758" t="str">
            <v>GBP</v>
          </cell>
          <cell r="AK758">
            <v>0</v>
          </cell>
          <cell r="AL758" t="str">
            <v>PN32815614</v>
          </cell>
          <cell r="AM758" t="str">
            <v>CHP PLANT ROOM ATTENUATION</v>
          </cell>
          <cell r="AN758" t="str">
            <v>4450</v>
          </cell>
          <cell r="AO758" t="str">
            <v>VIRIDOR</v>
          </cell>
        </row>
        <row r="759">
          <cell r="A759" t="str">
            <v>DEC04</v>
          </cell>
          <cell r="B759" t="str">
            <v>CENT</v>
          </cell>
          <cell r="C759" t="str">
            <v>United Kingdom</v>
          </cell>
          <cell r="D759" t="str">
            <v>UK</v>
          </cell>
          <cell r="E759" t="str">
            <v>ESB</v>
          </cell>
          <cell r="F759" t="str">
            <v>Cummins Diesel UK</v>
          </cell>
          <cell r="G759" t="str">
            <v>025255</v>
          </cell>
          <cell r="I759">
            <v>1</v>
          </cell>
          <cell r="J759">
            <v>0</v>
          </cell>
          <cell r="K759">
            <v>10689.326999999999</v>
          </cell>
          <cell r="M759">
            <v>0</v>
          </cell>
          <cell r="N759">
            <v>0</v>
          </cell>
          <cell r="O759" t="str">
            <v>800</v>
          </cell>
          <cell r="P759" t="str">
            <v>800</v>
          </cell>
          <cell r="R759">
            <v>0</v>
          </cell>
          <cell r="S759" t="str">
            <v>MECHANICAL PARTS</v>
          </cell>
          <cell r="T759" t="str">
            <v>1094</v>
          </cell>
          <cell r="U759" t="str">
            <v>1221281</v>
          </cell>
          <cell r="V759">
            <v>1</v>
          </cell>
          <cell r="W759" t="str">
            <v>1</v>
          </cell>
          <cell r="X759" t="str">
            <v>195</v>
          </cell>
          <cell r="Y759" t="str">
            <v>ESB</v>
          </cell>
          <cell r="Z759" t="str">
            <v>Energy Solutions Marketing</v>
          </cell>
          <cell r="AA759" t="str">
            <v>Large</v>
          </cell>
          <cell r="AB759">
            <v>0</v>
          </cell>
          <cell r="AC759" t="str">
            <v xml:space="preserve">  32815</v>
          </cell>
          <cell r="AD759" t="str">
            <v>1004307</v>
          </cell>
          <cell r="AE759">
            <v>10449</v>
          </cell>
          <cell r="AF759">
            <v>0</v>
          </cell>
          <cell r="AG759">
            <v>0</v>
          </cell>
          <cell r="AH759">
            <v>104.49</v>
          </cell>
          <cell r="AI759">
            <v>135.83699999999999</v>
          </cell>
          <cell r="AJ759" t="str">
            <v>GBP</v>
          </cell>
          <cell r="AK759">
            <v>0</v>
          </cell>
          <cell r="AL759" t="str">
            <v>PN32815614-02</v>
          </cell>
          <cell r="AM759" t="str">
            <v>FIRE DAMPER FOR CHP PLANT ROOM</v>
          </cell>
          <cell r="AN759" t="str">
            <v>4450</v>
          </cell>
          <cell r="AO759" t="str">
            <v>VIRIDOR</v>
          </cell>
        </row>
        <row r="760">
          <cell r="A760" t="str">
            <v>DEC04</v>
          </cell>
          <cell r="B760" t="str">
            <v>CENT</v>
          </cell>
          <cell r="C760" t="str">
            <v>United Kingdom</v>
          </cell>
          <cell r="D760" t="str">
            <v>UK</v>
          </cell>
          <cell r="E760" t="str">
            <v>ESB</v>
          </cell>
          <cell r="F760" t="str">
            <v>Cummins Diesel UK</v>
          </cell>
          <cell r="G760" t="str">
            <v>025255</v>
          </cell>
          <cell r="I760">
            <v>2</v>
          </cell>
          <cell r="J760">
            <v>0</v>
          </cell>
          <cell r="K760">
            <v>1086.4259999999999</v>
          </cell>
          <cell r="M760">
            <v>0</v>
          </cell>
          <cell r="N760">
            <v>0</v>
          </cell>
          <cell r="O760" t="str">
            <v>900</v>
          </cell>
          <cell r="P760" t="str">
            <v>900</v>
          </cell>
          <cell r="R760">
            <v>0</v>
          </cell>
          <cell r="S760" t="str">
            <v>ELECTRICAL PARTS</v>
          </cell>
          <cell r="T760" t="str">
            <v>1094</v>
          </cell>
          <cell r="U760" t="str">
            <v>1221281</v>
          </cell>
          <cell r="V760">
            <v>1</v>
          </cell>
          <cell r="W760" t="str">
            <v>1</v>
          </cell>
          <cell r="X760" t="str">
            <v>195</v>
          </cell>
          <cell r="Y760" t="str">
            <v>ESB</v>
          </cell>
          <cell r="Z760" t="str">
            <v>Energy Solutions Marketing</v>
          </cell>
          <cell r="AA760" t="str">
            <v>Large</v>
          </cell>
          <cell r="AB760">
            <v>0</v>
          </cell>
          <cell r="AC760" t="str">
            <v xml:space="preserve">  32815</v>
          </cell>
          <cell r="AD760" t="str">
            <v>1004307</v>
          </cell>
          <cell r="AE760">
            <v>1062</v>
          </cell>
          <cell r="AF760">
            <v>0</v>
          </cell>
          <cell r="AG760">
            <v>0</v>
          </cell>
          <cell r="AH760">
            <v>10.62</v>
          </cell>
          <cell r="AI760">
            <v>13.805999999999999</v>
          </cell>
          <cell r="AJ760" t="str">
            <v>GBP</v>
          </cell>
          <cell r="AK760">
            <v>0</v>
          </cell>
          <cell r="AL760" t="str">
            <v>402544</v>
          </cell>
          <cell r="AM760" t="str">
            <v>BATTERY CHARGER 24VDC 30A</v>
          </cell>
          <cell r="AN760" t="str">
            <v>4450</v>
          </cell>
          <cell r="AO760" t="str">
            <v>VIRIDOR</v>
          </cell>
        </row>
        <row r="761">
          <cell r="A761" t="str">
            <v>DEC04</v>
          </cell>
          <cell r="B761" t="str">
            <v>CENT</v>
          </cell>
          <cell r="C761" t="str">
            <v>United Kingdom</v>
          </cell>
          <cell r="D761" t="str">
            <v>UK</v>
          </cell>
          <cell r="E761" t="str">
            <v>ESB</v>
          </cell>
          <cell r="F761" t="str">
            <v>Cummins Diesel UK</v>
          </cell>
          <cell r="G761" t="str">
            <v>025255</v>
          </cell>
          <cell r="I761">
            <v>2</v>
          </cell>
          <cell r="J761">
            <v>0</v>
          </cell>
          <cell r="K761">
            <v>167.56739999999999</v>
          </cell>
          <cell r="M761">
            <v>0</v>
          </cell>
          <cell r="N761">
            <v>0</v>
          </cell>
          <cell r="O761" t="str">
            <v>800</v>
          </cell>
          <cell r="P761" t="str">
            <v>800</v>
          </cell>
          <cell r="R761">
            <v>0</v>
          </cell>
          <cell r="S761" t="str">
            <v>MECHANICAL PARTS</v>
          </cell>
          <cell r="T761" t="str">
            <v>1094</v>
          </cell>
          <cell r="U761" t="str">
            <v>1221281</v>
          </cell>
          <cell r="V761">
            <v>1</v>
          </cell>
          <cell r="W761" t="str">
            <v>1</v>
          </cell>
          <cell r="X761" t="str">
            <v>195</v>
          </cell>
          <cell r="Y761" t="str">
            <v>ESB</v>
          </cell>
          <cell r="Z761" t="str">
            <v>Energy Solutions Marketing</v>
          </cell>
          <cell r="AA761" t="str">
            <v>Large</v>
          </cell>
          <cell r="AB761">
            <v>0</v>
          </cell>
          <cell r="AC761" t="str">
            <v xml:space="preserve">  32815</v>
          </cell>
          <cell r="AD761" t="str">
            <v>1004307</v>
          </cell>
          <cell r="AE761">
            <v>163.80000000000001</v>
          </cell>
          <cell r="AF761">
            <v>0</v>
          </cell>
          <cell r="AG761">
            <v>0</v>
          </cell>
          <cell r="AH761">
            <v>1.6379999999999999</v>
          </cell>
          <cell r="AI761">
            <v>2.1294</v>
          </cell>
          <cell r="AJ761" t="str">
            <v>GBP</v>
          </cell>
          <cell r="AK761">
            <v>0</v>
          </cell>
          <cell r="AL761" t="str">
            <v>PN32815612</v>
          </cell>
          <cell r="AM761" t="str">
            <v>EXPANSION VESSEL</v>
          </cell>
          <cell r="AN761" t="str">
            <v>4450</v>
          </cell>
          <cell r="AO761" t="str">
            <v>VIRIDOR</v>
          </cell>
        </row>
        <row r="762">
          <cell r="A762" t="str">
            <v>DEC04</v>
          </cell>
          <cell r="B762" t="str">
            <v>US</v>
          </cell>
          <cell r="C762" t="str">
            <v>United States</v>
          </cell>
          <cell r="D762" t="str">
            <v>US</v>
          </cell>
          <cell r="E762" t="str">
            <v>ESB</v>
          </cell>
          <cell r="F762" t="str">
            <v>Cummins Power Generation</v>
          </cell>
          <cell r="G762" t="str">
            <v>024975</v>
          </cell>
          <cell r="I762">
            <v>1</v>
          </cell>
          <cell r="J762">
            <v>0</v>
          </cell>
          <cell r="K762">
            <v>1876.79171703</v>
          </cell>
          <cell r="M762">
            <v>0</v>
          </cell>
          <cell r="N762">
            <v>0</v>
          </cell>
          <cell r="O762" t="str">
            <v>8888</v>
          </cell>
          <cell r="P762" t="str">
            <v>8888</v>
          </cell>
          <cell r="R762">
            <v>0</v>
          </cell>
          <cell r="S762" t="str">
            <v>Non gen Set End Item</v>
          </cell>
          <cell r="T762" t="str">
            <v>1094</v>
          </cell>
          <cell r="U762" t="str">
            <v>1221364</v>
          </cell>
          <cell r="V762">
            <v>1</v>
          </cell>
          <cell r="W762" t="str">
            <v>1</v>
          </cell>
          <cell r="X762" t="str">
            <v>195</v>
          </cell>
          <cell r="Y762" t="str">
            <v>ESB</v>
          </cell>
          <cell r="Z762" t="str">
            <v>Energy Solutions Marketing</v>
          </cell>
          <cell r="AA762" t="str">
            <v>Large</v>
          </cell>
          <cell r="AB762">
            <v>0</v>
          </cell>
          <cell r="AC762" t="str">
            <v xml:space="preserve">  35497</v>
          </cell>
          <cell r="AD762" t="str">
            <v>364091201</v>
          </cell>
          <cell r="AE762">
            <v>1834.5916099999999</v>
          </cell>
          <cell r="AF762">
            <v>2.2499999999999998E-3</v>
          </cell>
          <cell r="AG762">
            <v>2.2499999999999998E-3</v>
          </cell>
          <cell r="AH762">
            <v>18.3459161</v>
          </cell>
          <cell r="AI762">
            <v>23.849690930000001</v>
          </cell>
          <cell r="AJ762" t="str">
            <v>USD</v>
          </cell>
          <cell r="AK762">
            <v>0</v>
          </cell>
          <cell r="AL762" t="str">
            <v>MISCPN35497</v>
          </cell>
          <cell r="AM762" t="str">
            <v>LOOSE ITEMS FOR CO35497</v>
          </cell>
        </row>
        <row r="763">
          <cell r="A763" t="str">
            <v>DEC04</v>
          </cell>
          <cell r="B763" t="str">
            <v>US</v>
          </cell>
          <cell r="C763" t="str">
            <v>United States</v>
          </cell>
          <cell r="D763" t="str">
            <v>US</v>
          </cell>
          <cell r="E763" t="str">
            <v>ESB</v>
          </cell>
          <cell r="F763" t="str">
            <v>Cummins Power Generation</v>
          </cell>
          <cell r="G763" t="str">
            <v>024975</v>
          </cell>
          <cell r="H763" t="str">
            <v>QSV91</v>
          </cell>
          <cell r="I763">
            <v>1</v>
          </cell>
          <cell r="J763">
            <v>201782.5618945102</v>
          </cell>
          <cell r="K763">
            <v>238355.08401825011</v>
          </cell>
          <cell r="L763" t="str">
            <v>66300516</v>
          </cell>
          <cell r="M763">
            <v>149580.51</v>
          </cell>
          <cell r="N763">
            <v>32286</v>
          </cell>
          <cell r="O763" t="str">
            <v>8091</v>
          </cell>
          <cell r="P763" t="str">
            <v>8091</v>
          </cell>
          <cell r="Q763">
            <v>38251</v>
          </cell>
          <cell r="R763">
            <v>0</v>
          </cell>
          <cell r="S763" t="str">
            <v>QSV91              Genset</v>
          </cell>
          <cell r="T763" t="str">
            <v>1094</v>
          </cell>
          <cell r="U763" t="str">
            <v>1221364</v>
          </cell>
          <cell r="V763">
            <v>1</v>
          </cell>
          <cell r="W763" t="str">
            <v>1</v>
          </cell>
          <cell r="X763" t="str">
            <v>195</v>
          </cell>
          <cell r="Y763" t="str">
            <v>ESB</v>
          </cell>
          <cell r="Z763" t="str">
            <v>Energy Solutions Marketing</v>
          </cell>
          <cell r="AA763" t="str">
            <v>Large</v>
          </cell>
          <cell r="AB763">
            <v>201782.5618945102</v>
          </cell>
          <cell r="AC763" t="str">
            <v xml:space="preserve">  35497</v>
          </cell>
          <cell r="AD763" t="str">
            <v>364091201</v>
          </cell>
          <cell r="AE763">
            <v>218671.76345870001</v>
          </cell>
          <cell r="AF763">
            <v>2343.02</v>
          </cell>
          <cell r="AG763">
            <v>12310.85</v>
          </cell>
          <cell r="AH763">
            <v>2186.7176345869998</v>
          </cell>
          <cell r="AI763">
            <v>2842.7329249630998</v>
          </cell>
          <cell r="AJ763" t="str">
            <v>USD</v>
          </cell>
          <cell r="AK763">
            <v>0</v>
          </cell>
          <cell r="AL763" t="str">
            <v>GQNBPN35497</v>
          </cell>
          <cell r="AM763" t="str">
            <v>1750GQNB-6-PCS-OPN-WH-QA-G-CG</v>
          </cell>
        </row>
        <row r="764">
          <cell r="A764" t="str">
            <v>DEC04</v>
          </cell>
          <cell r="B764" t="str">
            <v>US</v>
          </cell>
          <cell r="C764" t="str">
            <v>United States</v>
          </cell>
          <cell r="D764" t="str">
            <v>US</v>
          </cell>
          <cell r="E764" t="str">
            <v>ESB</v>
          </cell>
          <cell r="F764" t="str">
            <v>Cummins Power Generation</v>
          </cell>
          <cell r="G764" t="str">
            <v>025061</v>
          </cell>
          <cell r="H764" t="str">
            <v>QSV91</v>
          </cell>
          <cell r="I764">
            <v>1</v>
          </cell>
          <cell r="J764">
            <v>201782.5618945102</v>
          </cell>
          <cell r="K764">
            <v>238355.08401825011</v>
          </cell>
          <cell r="L764" t="str">
            <v>66300519</v>
          </cell>
          <cell r="M764">
            <v>149580.51</v>
          </cell>
          <cell r="N764">
            <v>32286</v>
          </cell>
          <cell r="O764" t="str">
            <v>8091</v>
          </cell>
          <cell r="P764" t="str">
            <v>8091</v>
          </cell>
          <cell r="Q764">
            <v>38254</v>
          </cell>
          <cell r="R764">
            <v>0</v>
          </cell>
          <cell r="S764" t="str">
            <v>QSV91              Genset</v>
          </cell>
          <cell r="T764" t="str">
            <v>1094</v>
          </cell>
          <cell r="U764" t="str">
            <v>1221364</v>
          </cell>
          <cell r="V764">
            <v>1</v>
          </cell>
          <cell r="W764" t="str">
            <v>1</v>
          </cell>
          <cell r="X764" t="str">
            <v>195</v>
          </cell>
          <cell r="Y764" t="str">
            <v>ESB</v>
          </cell>
          <cell r="Z764" t="str">
            <v>Energy Solutions Marketing</v>
          </cell>
          <cell r="AA764" t="str">
            <v>Large</v>
          </cell>
          <cell r="AB764">
            <v>201782.5618945102</v>
          </cell>
          <cell r="AC764" t="str">
            <v xml:space="preserve">  35497</v>
          </cell>
          <cell r="AD764" t="str">
            <v>364091201</v>
          </cell>
          <cell r="AE764">
            <v>218671.76345870001</v>
          </cell>
          <cell r="AF764">
            <v>2343.02</v>
          </cell>
          <cell r="AG764">
            <v>12310.85</v>
          </cell>
          <cell r="AH764">
            <v>2186.7176345869998</v>
          </cell>
          <cell r="AI764">
            <v>2842.7329249630998</v>
          </cell>
          <cell r="AJ764" t="str">
            <v>USD</v>
          </cell>
          <cell r="AK764">
            <v>0</v>
          </cell>
          <cell r="AL764" t="str">
            <v>GQNBPN35497</v>
          </cell>
          <cell r="AM764" t="str">
            <v>1750GQNB-6-PCS-OPN-WH-QA-G-CG</v>
          </cell>
        </row>
        <row r="765">
          <cell r="A765" t="str">
            <v>DEC04</v>
          </cell>
          <cell r="B765" t="str">
            <v>US</v>
          </cell>
          <cell r="C765" t="str">
            <v>United States</v>
          </cell>
          <cell r="D765" t="str">
            <v>US</v>
          </cell>
          <cell r="E765" t="str">
            <v>ESB</v>
          </cell>
          <cell r="F765" t="str">
            <v>Cummins Power Generation</v>
          </cell>
          <cell r="G765" t="str">
            <v>025060</v>
          </cell>
          <cell r="I765">
            <v>1</v>
          </cell>
          <cell r="J765">
            <v>0</v>
          </cell>
          <cell r="K765">
            <v>1876.79171703</v>
          </cell>
          <cell r="M765">
            <v>0</v>
          </cell>
          <cell r="N765">
            <v>0</v>
          </cell>
          <cell r="O765" t="str">
            <v>8888</v>
          </cell>
          <cell r="P765" t="str">
            <v>8888</v>
          </cell>
          <cell r="R765">
            <v>0</v>
          </cell>
          <cell r="S765" t="str">
            <v>Non gen Set End Item</v>
          </cell>
          <cell r="T765" t="str">
            <v>1094</v>
          </cell>
          <cell r="U765" t="str">
            <v>1221364</v>
          </cell>
          <cell r="V765">
            <v>1</v>
          </cell>
          <cell r="W765" t="str">
            <v>1</v>
          </cell>
          <cell r="X765" t="str">
            <v>195</v>
          </cell>
          <cell r="Y765" t="str">
            <v>ESB</v>
          </cell>
          <cell r="Z765" t="str">
            <v>Energy Solutions Marketing</v>
          </cell>
          <cell r="AA765" t="str">
            <v>Large</v>
          </cell>
          <cell r="AB765">
            <v>0</v>
          </cell>
          <cell r="AC765" t="str">
            <v xml:space="preserve">  35497</v>
          </cell>
          <cell r="AD765" t="str">
            <v>364091201</v>
          </cell>
          <cell r="AE765">
            <v>1834.5916099999999</v>
          </cell>
          <cell r="AF765">
            <v>2.2499999999999998E-3</v>
          </cell>
          <cell r="AG765">
            <v>2.2499999999999998E-3</v>
          </cell>
          <cell r="AH765">
            <v>18.3459161</v>
          </cell>
          <cell r="AI765">
            <v>23.849690930000001</v>
          </cell>
          <cell r="AJ765" t="str">
            <v>USD</v>
          </cell>
          <cell r="AK765">
            <v>0</v>
          </cell>
          <cell r="AL765" t="str">
            <v>MISCPN35497</v>
          </cell>
          <cell r="AM765" t="str">
            <v>LOOSE ITEMS FOR CO35497</v>
          </cell>
        </row>
        <row r="766">
          <cell r="A766" t="str">
            <v>DEC04</v>
          </cell>
          <cell r="B766" t="str">
            <v>US</v>
          </cell>
          <cell r="C766" t="str">
            <v>United States</v>
          </cell>
          <cell r="D766" t="str">
            <v>US</v>
          </cell>
          <cell r="E766" t="str">
            <v>ESB</v>
          </cell>
          <cell r="F766" t="str">
            <v>Cummins Power Generation</v>
          </cell>
          <cell r="G766" t="str">
            <v>025025</v>
          </cell>
          <cell r="H766" t="str">
            <v>QSV91</v>
          </cell>
          <cell r="I766">
            <v>1</v>
          </cell>
          <cell r="J766">
            <v>201782.5618945102</v>
          </cell>
          <cell r="K766">
            <v>238355.08401825011</v>
          </cell>
          <cell r="L766" t="str">
            <v>66300360</v>
          </cell>
          <cell r="M766">
            <v>149580.51</v>
          </cell>
          <cell r="N766">
            <v>32286</v>
          </cell>
          <cell r="O766" t="str">
            <v>8091</v>
          </cell>
          <cell r="P766" t="str">
            <v>8091</v>
          </cell>
          <cell r="Q766">
            <v>37386</v>
          </cell>
          <cell r="R766">
            <v>0</v>
          </cell>
          <cell r="S766" t="str">
            <v>QSV91              Genset</v>
          </cell>
          <cell r="T766" t="str">
            <v>1094</v>
          </cell>
          <cell r="U766" t="str">
            <v>1221364</v>
          </cell>
          <cell r="V766">
            <v>1</v>
          </cell>
          <cell r="W766" t="str">
            <v>1</v>
          </cell>
          <cell r="X766" t="str">
            <v>195</v>
          </cell>
          <cell r="Y766" t="str">
            <v>ESB</v>
          </cell>
          <cell r="Z766" t="str">
            <v>Energy Solutions Marketing</v>
          </cell>
          <cell r="AA766" t="str">
            <v>Large</v>
          </cell>
          <cell r="AB766">
            <v>201782.5618945102</v>
          </cell>
          <cell r="AC766" t="str">
            <v xml:space="preserve">  35497</v>
          </cell>
          <cell r="AD766" t="str">
            <v>364091201</v>
          </cell>
          <cell r="AE766">
            <v>218671.76345870001</v>
          </cell>
          <cell r="AF766">
            <v>2343.02</v>
          </cell>
          <cell r="AG766">
            <v>12310.85</v>
          </cell>
          <cell r="AH766">
            <v>2186.7176345869998</v>
          </cell>
          <cell r="AI766">
            <v>2842.7329249630998</v>
          </cell>
          <cell r="AJ766" t="str">
            <v>USD</v>
          </cell>
          <cell r="AK766">
            <v>0</v>
          </cell>
          <cell r="AL766" t="str">
            <v>GQNBPN35497</v>
          </cell>
          <cell r="AM766" t="str">
            <v>1750GQNB-6-PCS-OPN-WH-QA-G-CG</v>
          </cell>
        </row>
        <row r="767">
          <cell r="A767" t="str">
            <v>DEC04</v>
          </cell>
          <cell r="B767" t="str">
            <v>US</v>
          </cell>
          <cell r="C767" t="str">
            <v>United States</v>
          </cell>
          <cell r="D767" t="str">
            <v>US</v>
          </cell>
          <cell r="E767" t="str">
            <v>ESB</v>
          </cell>
          <cell r="F767" t="str">
            <v>Cummins Power Generation</v>
          </cell>
          <cell r="G767" t="str">
            <v>025025</v>
          </cell>
          <cell r="I767">
            <v>1</v>
          </cell>
          <cell r="J767">
            <v>0</v>
          </cell>
          <cell r="K767">
            <v>1876.79171703</v>
          </cell>
          <cell r="M767">
            <v>0</v>
          </cell>
          <cell r="N767">
            <v>0</v>
          </cell>
          <cell r="O767" t="str">
            <v>8888</v>
          </cell>
          <cell r="P767" t="str">
            <v>8888</v>
          </cell>
          <cell r="R767">
            <v>0</v>
          </cell>
          <cell r="S767" t="str">
            <v>Non gen Set End Item</v>
          </cell>
          <cell r="T767" t="str">
            <v>1094</v>
          </cell>
          <cell r="U767" t="str">
            <v>1221364</v>
          </cell>
          <cell r="V767">
            <v>1</v>
          </cell>
          <cell r="W767" t="str">
            <v>1</v>
          </cell>
          <cell r="X767" t="str">
            <v>195</v>
          </cell>
          <cell r="Y767" t="str">
            <v>ESB</v>
          </cell>
          <cell r="Z767" t="str">
            <v>Energy Solutions Marketing</v>
          </cell>
          <cell r="AA767" t="str">
            <v>Large</v>
          </cell>
          <cell r="AB767">
            <v>0</v>
          </cell>
          <cell r="AC767" t="str">
            <v xml:space="preserve">  35497</v>
          </cell>
          <cell r="AD767" t="str">
            <v>364091201</v>
          </cell>
          <cell r="AE767">
            <v>1834.5916099999999</v>
          </cell>
          <cell r="AF767">
            <v>2.2499999999999998E-3</v>
          </cell>
          <cell r="AG767">
            <v>2.2499999999999998E-3</v>
          </cell>
          <cell r="AH767">
            <v>18.3459161</v>
          </cell>
          <cell r="AI767">
            <v>23.849690930000001</v>
          </cell>
          <cell r="AJ767" t="str">
            <v>USD</v>
          </cell>
          <cell r="AK767">
            <v>0</v>
          </cell>
          <cell r="AL767" t="str">
            <v>MISCPN35497</v>
          </cell>
          <cell r="AM767" t="str">
            <v>LOOSE ITEMS FOR CO35497</v>
          </cell>
        </row>
        <row r="768">
          <cell r="A768" t="str">
            <v>DEC04</v>
          </cell>
          <cell r="B768" t="str">
            <v>CENT</v>
          </cell>
          <cell r="C768" t="str">
            <v>United Kingdom</v>
          </cell>
          <cell r="D768" t="str">
            <v>UK</v>
          </cell>
          <cell r="E768" t="str">
            <v>ESB</v>
          </cell>
          <cell r="F768" t="str">
            <v>Aggreko Manufacturing Ltd</v>
          </cell>
          <cell r="G768" t="str">
            <v>024875</v>
          </cell>
          <cell r="H768" t="str">
            <v>GCP</v>
          </cell>
          <cell r="I768">
            <v>1</v>
          </cell>
          <cell r="J768">
            <v>15000</v>
          </cell>
          <cell r="K768">
            <v>9774.8059011450005</v>
          </cell>
          <cell r="M768">
            <v>0</v>
          </cell>
          <cell r="N768">
            <v>0</v>
          </cell>
          <cell r="O768" t="str">
            <v>5060</v>
          </cell>
          <cell r="P768" t="str">
            <v>5060</v>
          </cell>
          <cell r="R768">
            <v>0</v>
          </cell>
          <cell r="S768" t="str">
            <v>GCP         Power Systems</v>
          </cell>
          <cell r="T768" t="str">
            <v>1094</v>
          </cell>
          <cell r="U768" t="str">
            <v>1701000</v>
          </cell>
          <cell r="V768">
            <v>1</v>
          </cell>
          <cell r="W768" t="str">
            <v>1</v>
          </cell>
          <cell r="X768" t="str">
            <v>195</v>
          </cell>
          <cell r="Y768" t="str">
            <v>ESB</v>
          </cell>
          <cell r="Z768" t="str">
            <v>Energy Solutions Marketing</v>
          </cell>
          <cell r="AA768" t="str">
            <v>System</v>
          </cell>
          <cell r="AB768">
            <v>15000</v>
          </cell>
          <cell r="AC768" t="str">
            <v xml:space="preserve">  42661</v>
          </cell>
          <cell r="AD768" t="str">
            <v>X52604</v>
          </cell>
          <cell r="AE768">
            <v>9462.6646149999997</v>
          </cell>
          <cell r="AF768">
            <v>30</v>
          </cell>
          <cell r="AG768">
            <v>64.5</v>
          </cell>
          <cell r="AH768">
            <v>94.626646149999999</v>
          </cell>
          <cell r="AI768">
            <v>123.014639995</v>
          </cell>
          <cell r="AJ768" t="str">
            <v>GBP</v>
          </cell>
          <cell r="AK768">
            <v>0</v>
          </cell>
          <cell r="AL768" t="str">
            <v>MISCPN42661</v>
          </cell>
          <cell r="AM768" t="str">
            <v>CONTROL ASSY</v>
          </cell>
        </row>
        <row r="769">
          <cell r="A769" t="str">
            <v>DEC04</v>
          </cell>
          <cell r="B769" t="str">
            <v>CENT</v>
          </cell>
          <cell r="C769" t="str">
            <v>Eastern Europe</v>
          </cell>
          <cell r="D769" t="str">
            <v>RU</v>
          </cell>
          <cell r="E769" t="str">
            <v>ESB</v>
          </cell>
          <cell r="F769" t="str">
            <v>OAO Zvezda</v>
          </cell>
          <cell r="G769" t="str">
            <v>025094</v>
          </cell>
          <cell r="H769" t="str">
            <v>QSV81</v>
          </cell>
          <cell r="I769">
            <v>1</v>
          </cell>
          <cell r="J769">
            <v>191065.66200215285</v>
          </cell>
          <cell r="K769">
            <v>208676.9142881865</v>
          </cell>
          <cell r="L769" t="str">
            <v>66300531</v>
          </cell>
          <cell r="M769">
            <v>145873.41</v>
          </cell>
          <cell r="N769">
            <v>29796</v>
          </cell>
          <cell r="O769" t="str">
            <v>8081</v>
          </cell>
          <cell r="P769" t="str">
            <v>8081</v>
          </cell>
          <cell r="Q769">
            <v>38299</v>
          </cell>
          <cell r="R769">
            <v>0</v>
          </cell>
          <cell r="S769" t="str">
            <v>QSV81              Genset</v>
          </cell>
          <cell r="T769" t="str">
            <v>1094</v>
          </cell>
          <cell r="U769" t="str">
            <v>1701000</v>
          </cell>
          <cell r="V769">
            <v>1</v>
          </cell>
          <cell r="W769" t="str">
            <v>1</v>
          </cell>
          <cell r="X769" t="str">
            <v>195</v>
          </cell>
          <cell r="Y769" t="str">
            <v>ESB</v>
          </cell>
          <cell r="Z769" t="str">
            <v>Energy Solutions Marketing</v>
          </cell>
          <cell r="AA769" t="str">
            <v>Large</v>
          </cell>
          <cell r="AB769">
            <v>191065.66200215285</v>
          </cell>
          <cell r="AC769" t="str">
            <v xml:space="preserve">  37461</v>
          </cell>
          <cell r="AE769">
            <v>192110.5027255</v>
          </cell>
          <cell r="AF769">
            <v>2063.02</v>
          </cell>
          <cell r="AG769">
            <v>10084.85</v>
          </cell>
          <cell r="AH769">
            <v>1921.1050272550001</v>
          </cell>
          <cell r="AI769">
            <v>2497.4365354315</v>
          </cell>
          <cell r="AJ769" t="str">
            <v>USD</v>
          </cell>
          <cell r="AK769">
            <v>0</v>
          </cell>
          <cell r="AL769" t="str">
            <v>GQMAPN37461</v>
          </cell>
          <cell r="AM769" t="str">
            <v>1370GQMA-5-PCS--OPN-SH-IN-G-CG</v>
          </cell>
          <cell r="AN769" t="str">
            <v>4657</v>
          </cell>
          <cell r="AO769" t="str">
            <v>SLONIM</v>
          </cell>
        </row>
        <row r="770">
          <cell r="A770" t="str">
            <v>DEC04</v>
          </cell>
          <cell r="B770" t="str">
            <v>CENT</v>
          </cell>
          <cell r="C770" t="str">
            <v>Middle East</v>
          </cell>
          <cell r="D770" t="str">
            <v>PK</v>
          </cell>
          <cell r="E770" t="str">
            <v>ESB</v>
          </cell>
          <cell r="F770" t="str">
            <v>Cummins Sales &amp; Service (Pakistan)</v>
          </cell>
          <cell r="G770" t="str">
            <v>003168</v>
          </cell>
          <cell r="I770">
            <v>0</v>
          </cell>
          <cell r="J770">
            <v>102858.99</v>
          </cell>
          <cell r="K770">
            <v>0</v>
          </cell>
          <cell r="M770">
            <v>0</v>
          </cell>
          <cell r="N770">
            <v>0</v>
          </cell>
          <cell r="O770" t="str">
            <v>ACOM</v>
          </cell>
          <cell r="P770" t="str">
            <v>ACOM</v>
          </cell>
          <cell r="R770">
            <v>0</v>
          </cell>
          <cell r="S770" t="str">
            <v>commission</v>
          </cell>
          <cell r="T770" t="str">
            <v>1094</v>
          </cell>
          <cell r="U770" t="str">
            <v>1701000</v>
          </cell>
          <cell r="V770">
            <v>1</v>
          </cell>
          <cell r="W770" t="str">
            <v>1</v>
          </cell>
          <cell r="X770" t="str">
            <v>195</v>
          </cell>
          <cell r="Y770" t="str">
            <v>ESB</v>
          </cell>
          <cell r="Z770" t="str">
            <v>Energy Solutions Marketing</v>
          </cell>
          <cell r="AA770" t="str">
            <v>Large</v>
          </cell>
          <cell r="AB770">
            <v>102858.99</v>
          </cell>
          <cell r="AC770" t="str">
            <v xml:space="preserve">  23468</v>
          </cell>
          <cell r="AD770" t="str">
            <v>A.T.S.Synth/Phillips</v>
          </cell>
          <cell r="AE770">
            <v>0</v>
          </cell>
          <cell r="AF770">
            <v>0</v>
          </cell>
          <cell r="AG770">
            <v>0</v>
          </cell>
          <cell r="AH770">
            <v>0</v>
          </cell>
          <cell r="AI770">
            <v>0</v>
          </cell>
          <cell r="AJ770" t="str">
            <v>USD</v>
          </cell>
          <cell r="AK770">
            <v>0</v>
          </cell>
          <cell r="AL770" t="str">
            <v>CO32697/32859</v>
          </cell>
          <cell r="AM770" t="str">
            <v>Balance from suspense</v>
          </cell>
        </row>
        <row r="771">
          <cell r="A771" t="str">
            <v>DEC04</v>
          </cell>
          <cell r="B771" t="str">
            <v>CENT</v>
          </cell>
          <cell r="C771" t="str">
            <v>Middle East</v>
          </cell>
          <cell r="D771" t="str">
            <v>PK</v>
          </cell>
          <cell r="E771" t="str">
            <v>ESB</v>
          </cell>
          <cell r="F771" t="str">
            <v>Cummins Sales &amp; Service (Pakistan)</v>
          </cell>
          <cell r="G771" t="str">
            <v>003168</v>
          </cell>
          <cell r="I771">
            <v>0</v>
          </cell>
          <cell r="J771">
            <v>10295.4897739505</v>
          </cell>
          <cell r="K771">
            <v>0</v>
          </cell>
          <cell r="M771">
            <v>0</v>
          </cell>
          <cell r="N771">
            <v>0</v>
          </cell>
          <cell r="O771" t="str">
            <v>ACOM</v>
          </cell>
          <cell r="P771" t="str">
            <v>ACOM</v>
          </cell>
          <cell r="R771">
            <v>0</v>
          </cell>
          <cell r="S771" t="str">
            <v>commission</v>
          </cell>
          <cell r="T771" t="str">
            <v>1094</v>
          </cell>
          <cell r="U771" t="str">
            <v>1701000</v>
          </cell>
          <cell r="V771">
            <v>1</v>
          </cell>
          <cell r="W771" t="str">
            <v>1</v>
          </cell>
          <cell r="X771" t="str">
            <v>195</v>
          </cell>
          <cell r="Y771" t="str">
            <v>ESB</v>
          </cell>
          <cell r="Z771" t="str">
            <v>Energy Solutions Marketing</v>
          </cell>
          <cell r="AA771" t="str">
            <v>Large</v>
          </cell>
          <cell r="AB771">
            <v>10295.4897739505</v>
          </cell>
          <cell r="AC771" t="str">
            <v xml:space="preserve">  23468</v>
          </cell>
          <cell r="AD771" t="str">
            <v>A.T.S.Synth/Phillips</v>
          </cell>
          <cell r="AE771">
            <v>0</v>
          </cell>
          <cell r="AF771">
            <v>0</v>
          </cell>
          <cell r="AG771">
            <v>0</v>
          </cell>
          <cell r="AH771">
            <v>0</v>
          </cell>
          <cell r="AI771">
            <v>0</v>
          </cell>
          <cell r="AJ771" t="str">
            <v>USD</v>
          </cell>
          <cell r="AK771">
            <v>0</v>
          </cell>
          <cell r="AL771" t="str">
            <v>CO32697/32859</v>
          </cell>
        </row>
        <row r="772">
          <cell r="A772" t="str">
            <v>DEC04</v>
          </cell>
          <cell r="B772" t="str">
            <v>CENT</v>
          </cell>
          <cell r="C772" t="str">
            <v>Eastern Europe</v>
          </cell>
          <cell r="D772" t="str">
            <v>RU</v>
          </cell>
          <cell r="E772" t="str">
            <v>ESB</v>
          </cell>
          <cell r="F772" t="str">
            <v>OAO Zvezda</v>
          </cell>
          <cell r="G772" t="str">
            <v>025094</v>
          </cell>
          <cell r="H772" t="str">
            <v>QSV81</v>
          </cell>
          <cell r="I772">
            <v>1</v>
          </cell>
          <cell r="J772">
            <v>191065.66200215285</v>
          </cell>
          <cell r="K772">
            <v>208676.9142881865</v>
          </cell>
          <cell r="L772" t="str">
            <v>66300534</v>
          </cell>
          <cell r="M772">
            <v>145873.41</v>
          </cell>
          <cell r="N772">
            <v>29796</v>
          </cell>
          <cell r="O772" t="str">
            <v>8081</v>
          </cell>
          <cell r="P772" t="str">
            <v>8081</v>
          </cell>
          <cell r="Q772">
            <v>38308</v>
          </cell>
          <cell r="R772">
            <v>0</v>
          </cell>
          <cell r="S772" t="str">
            <v>QSV81              Genset</v>
          </cell>
          <cell r="T772" t="str">
            <v>1094</v>
          </cell>
          <cell r="U772" t="str">
            <v>1701000</v>
          </cell>
          <cell r="V772">
            <v>1</v>
          </cell>
          <cell r="W772" t="str">
            <v>1</v>
          </cell>
          <cell r="X772" t="str">
            <v>195</v>
          </cell>
          <cell r="Y772" t="str">
            <v>ESB</v>
          </cell>
          <cell r="Z772" t="str">
            <v>Energy Solutions Marketing</v>
          </cell>
          <cell r="AA772" t="str">
            <v>Large</v>
          </cell>
          <cell r="AB772">
            <v>191065.66200215285</v>
          </cell>
          <cell r="AC772" t="str">
            <v xml:space="preserve">  37461</v>
          </cell>
          <cell r="AE772">
            <v>192110.5027255</v>
          </cell>
          <cell r="AF772">
            <v>2063.02</v>
          </cell>
          <cell r="AG772">
            <v>10084.85</v>
          </cell>
          <cell r="AH772">
            <v>1921.1050272550001</v>
          </cell>
          <cell r="AI772">
            <v>2497.4365354315</v>
          </cell>
          <cell r="AJ772" t="str">
            <v>USD</v>
          </cell>
          <cell r="AK772">
            <v>0</v>
          </cell>
          <cell r="AL772" t="str">
            <v>GQMAPN37461</v>
          </cell>
          <cell r="AM772" t="str">
            <v>1370GQMA-5-PCS--OPN-SH-IN-G-CG</v>
          </cell>
          <cell r="AN772" t="str">
            <v>4657</v>
          </cell>
          <cell r="AO772" t="str">
            <v>SLONIM</v>
          </cell>
        </row>
        <row r="773">
          <cell r="A773" t="str">
            <v>DEC04</v>
          </cell>
          <cell r="B773" t="str">
            <v>CENT</v>
          </cell>
          <cell r="C773" t="str">
            <v>Eastern Europe</v>
          </cell>
          <cell r="D773" t="str">
            <v>RU</v>
          </cell>
          <cell r="E773" t="str">
            <v>ESB</v>
          </cell>
          <cell r="F773" t="str">
            <v>OAO Zvezda</v>
          </cell>
          <cell r="G773" t="str">
            <v>025064</v>
          </cell>
          <cell r="I773">
            <v>3</v>
          </cell>
          <cell r="J773">
            <v>0</v>
          </cell>
          <cell r="K773">
            <v>33970.760999999999</v>
          </cell>
          <cell r="M773">
            <v>0</v>
          </cell>
          <cell r="N773">
            <v>0</v>
          </cell>
          <cell r="O773" t="str">
            <v>300</v>
          </cell>
          <cell r="P773" t="str">
            <v>300</v>
          </cell>
          <cell r="R773">
            <v>0</v>
          </cell>
          <cell r="S773" t="str">
            <v>RADIATORS</v>
          </cell>
          <cell r="T773" t="str">
            <v>1094</v>
          </cell>
          <cell r="U773" t="str">
            <v>1711000</v>
          </cell>
          <cell r="V773">
            <v>1</v>
          </cell>
          <cell r="W773" t="str">
            <v>1</v>
          </cell>
          <cell r="X773" t="str">
            <v>195</v>
          </cell>
          <cell r="Y773" t="str">
            <v>ESB</v>
          </cell>
          <cell r="Z773" t="str">
            <v>Energy Solutions Marketing</v>
          </cell>
          <cell r="AA773" t="str">
            <v>Large</v>
          </cell>
          <cell r="AB773">
            <v>0</v>
          </cell>
          <cell r="AC773" t="str">
            <v xml:space="preserve">  37461</v>
          </cell>
          <cell r="AE773">
            <v>33207</v>
          </cell>
          <cell r="AF773">
            <v>0</v>
          </cell>
          <cell r="AG773">
            <v>0</v>
          </cell>
          <cell r="AH773">
            <v>332.07</v>
          </cell>
          <cell r="AI773">
            <v>431.69099999999997</v>
          </cell>
          <cell r="AJ773" t="str">
            <v>USD</v>
          </cell>
          <cell r="AK773">
            <v>0</v>
          </cell>
          <cell r="AL773" t="str">
            <v>PN37461600</v>
          </cell>
          <cell r="AM773" t="str">
            <v>FLAT BED RADIATOR</v>
          </cell>
          <cell r="AN773" t="str">
            <v>4657</v>
          </cell>
          <cell r="AO773" t="str">
            <v>SLONIM</v>
          </cell>
        </row>
        <row r="774">
          <cell r="A774" t="str">
            <v>DEC04</v>
          </cell>
          <cell r="B774" t="str">
            <v>CENT</v>
          </cell>
          <cell r="C774" t="str">
            <v>Eastern Europe</v>
          </cell>
          <cell r="D774" t="str">
            <v>RU</v>
          </cell>
          <cell r="E774" t="str">
            <v>ESB</v>
          </cell>
          <cell r="F774" t="str">
            <v>OAO Zvezda</v>
          </cell>
          <cell r="G774" t="str">
            <v>025094</v>
          </cell>
          <cell r="I774">
            <v>1</v>
          </cell>
          <cell r="J774">
            <v>0</v>
          </cell>
          <cell r="K774">
            <v>2142.5200500000001</v>
          </cell>
          <cell r="M774">
            <v>0</v>
          </cell>
          <cell r="N774">
            <v>0</v>
          </cell>
          <cell r="O774" t="str">
            <v>800</v>
          </cell>
          <cell r="P774" t="str">
            <v>800</v>
          </cell>
          <cell r="R774">
            <v>0</v>
          </cell>
          <cell r="S774" t="str">
            <v>MECHANICAL PARTS</v>
          </cell>
          <cell r="T774" t="str">
            <v>1094</v>
          </cell>
          <cell r="U774" t="str">
            <v>1711000</v>
          </cell>
          <cell r="V774">
            <v>1</v>
          </cell>
          <cell r="W774" t="str">
            <v>1</v>
          </cell>
          <cell r="X774" t="str">
            <v>195</v>
          </cell>
          <cell r="Y774" t="str">
            <v>ESB</v>
          </cell>
          <cell r="Z774" t="str">
            <v>Energy Solutions Marketing</v>
          </cell>
          <cell r="AA774" t="str">
            <v>Large</v>
          </cell>
          <cell r="AB774">
            <v>0</v>
          </cell>
          <cell r="AC774" t="str">
            <v xml:space="preserve">  37461</v>
          </cell>
          <cell r="AE774">
            <v>2094.35</v>
          </cell>
          <cell r="AF774">
            <v>0</v>
          </cell>
          <cell r="AG774">
            <v>0</v>
          </cell>
          <cell r="AH774">
            <v>20.9435</v>
          </cell>
          <cell r="AI774">
            <v>27.22655</v>
          </cell>
          <cell r="AJ774" t="str">
            <v>USD</v>
          </cell>
          <cell r="AK774">
            <v>0</v>
          </cell>
          <cell r="AL774" t="str">
            <v>PN32079600</v>
          </cell>
          <cell r="AM774" t="str">
            <v>GAS TRAIN RGFLTCUM5500C</v>
          </cell>
          <cell r="AN774" t="str">
            <v>4657</v>
          </cell>
          <cell r="AO774" t="str">
            <v>SLONIM</v>
          </cell>
        </row>
        <row r="775">
          <cell r="A775" t="str">
            <v>DEC04</v>
          </cell>
          <cell r="B775" t="str">
            <v>CENT</v>
          </cell>
          <cell r="C775" t="str">
            <v>Eastern Europe</v>
          </cell>
          <cell r="D775" t="str">
            <v>RU</v>
          </cell>
          <cell r="E775" t="str">
            <v>ESB</v>
          </cell>
          <cell r="F775" t="str">
            <v>OAO Zvezda</v>
          </cell>
          <cell r="G775" t="str">
            <v>025094</v>
          </cell>
          <cell r="I775">
            <v>1</v>
          </cell>
          <cell r="J775">
            <v>0</v>
          </cell>
          <cell r="K775">
            <v>130.87239</v>
          </cell>
          <cell r="M775">
            <v>0</v>
          </cell>
          <cell r="N775">
            <v>0</v>
          </cell>
          <cell r="O775" t="str">
            <v>800</v>
          </cell>
          <cell r="P775" t="str">
            <v>800</v>
          </cell>
          <cell r="R775">
            <v>0</v>
          </cell>
          <cell r="S775" t="str">
            <v>MECHANICAL PARTS</v>
          </cell>
          <cell r="T775" t="str">
            <v>1094</v>
          </cell>
          <cell r="U775" t="str">
            <v>1711000</v>
          </cell>
          <cell r="V775">
            <v>1</v>
          </cell>
          <cell r="W775" t="str">
            <v>1</v>
          </cell>
          <cell r="X775" t="str">
            <v>195</v>
          </cell>
          <cell r="Y775" t="str">
            <v>ESB</v>
          </cell>
          <cell r="Z775" t="str">
            <v>Energy Solutions Marketing</v>
          </cell>
          <cell r="AA775" t="str">
            <v>Large</v>
          </cell>
          <cell r="AB775">
            <v>0</v>
          </cell>
          <cell r="AC775" t="str">
            <v xml:space="preserve">  37461</v>
          </cell>
          <cell r="AE775">
            <v>127.93</v>
          </cell>
          <cell r="AF775">
            <v>0</v>
          </cell>
          <cell r="AG775">
            <v>0</v>
          </cell>
          <cell r="AH775">
            <v>1.2793000000000001</v>
          </cell>
          <cell r="AI775">
            <v>1.66309</v>
          </cell>
          <cell r="AJ775" t="str">
            <v>USD</v>
          </cell>
          <cell r="AK775">
            <v>0</v>
          </cell>
          <cell r="AL775" t="str">
            <v>PN26060603</v>
          </cell>
          <cell r="AM775" t="str">
            <v>FLEXIBLE XFLEX80A, GAS TRAIN</v>
          </cell>
          <cell r="AN775" t="str">
            <v>4657</v>
          </cell>
          <cell r="AO775" t="str">
            <v>SLONIM</v>
          </cell>
        </row>
        <row r="776">
          <cell r="A776" t="str">
            <v>DEC04</v>
          </cell>
          <cell r="B776" t="str">
            <v>CENT</v>
          </cell>
          <cell r="C776" t="str">
            <v>Eastern Europe</v>
          </cell>
          <cell r="D776" t="str">
            <v>RU</v>
          </cell>
          <cell r="E776" t="str">
            <v>ESB</v>
          </cell>
          <cell r="F776" t="str">
            <v>OAO Zvezda</v>
          </cell>
          <cell r="G776" t="str">
            <v>025094</v>
          </cell>
          <cell r="I776">
            <v>1</v>
          </cell>
          <cell r="J776">
            <v>0</v>
          </cell>
          <cell r="K776">
            <v>130.87239</v>
          </cell>
          <cell r="M776">
            <v>0</v>
          </cell>
          <cell r="N776">
            <v>0</v>
          </cell>
          <cell r="O776" t="str">
            <v>800</v>
          </cell>
          <cell r="P776" t="str">
            <v>800</v>
          </cell>
          <cell r="R776">
            <v>0</v>
          </cell>
          <cell r="S776" t="str">
            <v>MECHANICAL PARTS</v>
          </cell>
          <cell r="T776" t="str">
            <v>1094</v>
          </cell>
          <cell r="U776" t="str">
            <v>1711000</v>
          </cell>
          <cell r="V776">
            <v>1</v>
          </cell>
          <cell r="W776" t="str">
            <v>1</v>
          </cell>
          <cell r="X776" t="str">
            <v>195</v>
          </cell>
          <cell r="Y776" t="str">
            <v>ESB</v>
          </cell>
          <cell r="Z776" t="str">
            <v>Energy Solutions Marketing</v>
          </cell>
          <cell r="AA776" t="str">
            <v>Large</v>
          </cell>
          <cell r="AB776">
            <v>0</v>
          </cell>
          <cell r="AC776" t="str">
            <v xml:space="preserve">  37461</v>
          </cell>
          <cell r="AE776">
            <v>127.93</v>
          </cell>
          <cell r="AF776">
            <v>0</v>
          </cell>
          <cell r="AG776">
            <v>0</v>
          </cell>
          <cell r="AH776">
            <v>1.2793000000000001</v>
          </cell>
          <cell r="AI776">
            <v>1.66309</v>
          </cell>
          <cell r="AJ776" t="str">
            <v>USD</v>
          </cell>
          <cell r="AK776">
            <v>0</v>
          </cell>
          <cell r="AL776" t="str">
            <v>PN26060603</v>
          </cell>
          <cell r="AM776" t="str">
            <v>FLEXIBLE XFLEX80A, GAS TRAIN</v>
          </cell>
          <cell r="AN776" t="str">
            <v>4657</v>
          </cell>
          <cell r="AO776" t="str">
            <v>SLONIM</v>
          </cell>
        </row>
        <row r="777">
          <cell r="A777" t="str">
            <v>DEC04</v>
          </cell>
          <cell r="B777" t="str">
            <v>CENT</v>
          </cell>
          <cell r="C777" t="str">
            <v>Eastern Europe</v>
          </cell>
          <cell r="D777" t="str">
            <v>RU</v>
          </cell>
          <cell r="E777" t="str">
            <v>ESB</v>
          </cell>
          <cell r="F777" t="str">
            <v>OAO Zvezda</v>
          </cell>
          <cell r="G777" t="str">
            <v>025094</v>
          </cell>
          <cell r="I777">
            <v>1</v>
          </cell>
          <cell r="J777">
            <v>0</v>
          </cell>
          <cell r="K777">
            <v>2142.5200500000001</v>
          </cell>
          <cell r="M777">
            <v>0</v>
          </cell>
          <cell r="N777">
            <v>0</v>
          </cell>
          <cell r="O777" t="str">
            <v>800</v>
          </cell>
          <cell r="P777" t="str">
            <v>800</v>
          </cell>
          <cell r="R777">
            <v>0</v>
          </cell>
          <cell r="S777" t="str">
            <v>MECHANICAL PARTS</v>
          </cell>
          <cell r="T777" t="str">
            <v>1094</v>
          </cell>
          <cell r="U777" t="str">
            <v>1711000</v>
          </cell>
          <cell r="V777">
            <v>1</v>
          </cell>
          <cell r="W777" t="str">
            <v>1</v>
          </cell>
          <cell r="X777" t="str">
            <v>195</v>
          </cell>
          <cell r="Y777" t="str">
            <v>ESB</v>
          </cell>
          <cell r="Z777" t="str">
            <v>Energy Solutions Marketing</v>
          </cell>
          <cell r="AA777" t="str">
            <v>Large</v>
          </cell>
          <cell r="AB777">
            <v>0</v>
          </cell>
          <cell r="AC777" t="str">
            <v xml:space="preserve">  37461</v>
          </cell>
          <cell r="AE777">
            <v>2094.35</v>
          </cell>
          <cell r="AF777">
            <v>0</v>
          </cell>
          <cell r="AG777">
            <v>0</v>
          </cell>
          <cell r="AH777">
            <v>20.9435</v>
          </cell>
          <cell r="AI777">
            <v>27.22655</v>
          </cell>
          <cell r="AJ777" t="str">
            <v>USD</v>
          </cell>
          <cell r="AK777">
            <v>0</v>
          </cell>
          <cell r="AL777" t="str">
            <v>PN32079600</v>
          </cell>
          <cell r="AM777" t="str">
            <v>GAS TRAIN RGFLTCUM5500C</v>
          </cell>
          <cell r="AN777" t="str">
            <v>4657</v>
          </cell>
          <cell r="AO777" t="str">
            <v>SLONIM</v>
          </cell>
        </row>
        <row r="778">
          <cell r="A778" t="str">
            <v>DEC04</v>
          </cell>
          <cell r="B778" t="str">
            <v>CENT</v>
          </cell>
          <cell r="C778" t="str">
            <v>Eastern Europe</v>
          </cell>
          <cell r="D778" t="str">
            <v>RU</v>
          </cell>
          <cell r="E778" t="str">
            <v>ESB</v>
          </cell>
          <cell r="F778" t="str">
            <v>OAO Zvezda</v>
          </cell>
          <cell r="G778" t="str">
            <v>025094</v>
          </cell>
          <cell r="I778">
            <v>1</v>
          </cell>
          <cell r="J778">
            <v>0</v>
          </cell>
          <cell r="K778">
            <v>1222.4849999999999</v>
          </cell>
          <cell r="M778">
            <v>0</v>
          </cell>
          <cell r="N778">
            <v>0</v>
          </cell>
          <cell r="O778" t="str">
            <v>800</v>
          </cell>
          <cell r="P778" t="str">
            <v>800</v>
          </cell>
          <cell r="R778">
            <v>0</v>
          </cell>
          <cell r="S778" t="str">
            <v>MECHANICAL PARTS</v>
          </cell>
          <cell r="T778" t="str">
            <v>1094</v>
          </cell>
          <cell r="U778" t="str">
            <v>1711000</v>
          </cell>
          <cell r="V778">
            <v>1</v>
          </cell>
          <cell r="W778" t="str">
            <v>1</v>
          </cell>
          <cell r="X778" t="str">
            <v>195</v>
          </cell>
          <cell r="Y778" t="str">
            <v>ESB</v>
          </cell>
          <cell r="Z778" t="str">
            <v>Energy Solutions Marketing</v>
          </cell>
          <cell r="AA778" t="str">
            <v>Large</v>
          </cell>
          <cell r="AB778">
            <v>0</v>
          </cell>
          <cell r="AC778" t="str">
            <v xml:space="preserve">  37461</v>
          </cell>
          <cell r="AE778">
            <v>1195</v>
          </cell>
          <cell r="AF778">
            <v>0</v>
          </cell>
          <cell r="AG778">
            <v>0</v>
          </cell>
          <cell r="AH778">
            <v>11.95</v>
          </cell>
          <cell r="AI778">
            <v>15.535</v>
          </cell>
          <cell r="AJ778" t="str">
            <v>USD</v>
          </cell>
          <cell r="AK778">
            <v>0</v>
          </cell>
          <cell r="AL778" t="str">
            <v>PN25420602</v>
          </cell>
          <cell r="AM778" t="str">
            <v>SILENCER, EXHAUST BSE35/350</v>
          </cell>
          <cell r="AN778" t="str">
            <v>4657</v>
          </cell>
          <cell r="AO778" t="str">
            <v>SLONIM</v>
          </cell>
        </row>
        <row r="779">
          <cell r="A779" t="str">
            <v>DEC04</v>
          </cell>
          <cell r="B779" t="str">
            <v>CENT</v>
          </cell>
          <cell r="C779" t="str">
            <v>Eastern Europe</v>
          </cell>
          <cell r="D779" t="str">
            <v>RU</v>
          </cell>
          <cell r="E779" t="str">
            <v>ESB</v>
          </cell>
          <cell r="F779" t="str">
            <v>OAO Zvezda</v>
          </cell>
          <cell r="G779" t="str">
            <v>025094</v>
          </cell>
          <cell r="I779">
            <v>1</v>
          </cell>
          <cell r="J779">
            <v>0</v>
          </cell>
          <cell r="K779">
            <v>1222.4849999999999</v>
          </cell>
          <cell r="M779">
            <v>0</v>
          </cell>
          <cell r="N779">
            <v>0</v>
          </cell>
          <cell r="O779" t="str">
            <v>800</v>
          </cell>
          <cell r="P779" t="str">
            <v>800</v>
          </cell>
          <cell r="R779">
            <v>0</v>
          </cell>
          <cell r="S779" t="str">
            <v>MECHANICAL PARTS</v>
          </cell>
          <cell r="T779" t="str">
            <v>1094</v>
          </cell>
          <cell r="U779" t="str">
            <v>1711000</v>
          </cell>
          <cell r="V779">
            <v>1</v>
          </cell>
          <cell r="W779" t="str">
            <v>1</v>
          </cell>
          <cell r="X779" t="str">
            <v>195</v>
          </cell>
          <cell r="Y779" t="str">
            <v>ESB</v>
          </cell>
          <cell r="Z779" t="str">
            <v>Energy Solutions Marketing</v>
          </cell>
          <cell r="AA779" t="str">
            <v>Large</v>
          </cell>
          <cell r="AB779">
            <v>0</v>
          </cell>
          <cell r="AC779" t="str">
            <v xml:space="preserve">  37461</v>
          </cell>
          <cell r="AE779">
            <v>1195</v>
          </cell>
          <cell r="AF779">
            <v>0</v>
          </cell>
          <cell r="AG779">
            <v>0</v>
          </cell>
          <cell r="AH779">
            <v>11.95</v>
          </cell>
          <cell r="AI779">
            <v>15.535</v>
          </cell>
          <cell r="AJ779" t="str">
            <v>USD</v>
          </cell>
          <cell r="AK779">
            <v>0</v>
          </cell>
          <cell r="AL779" t="str">
            <v>PN25420602</v>
          </cell>
          <cell r="AM779" t="str">
            <v>SILENCER, EXHAUST BSE35/350</v>
          </cell>
          <cell r="AN779" t="str">
            <v>4657</v>
          </cell>
          <cell r="AO779" t="str">
            <v>SLONIM</v>
          </cell>
        </row>
        <row r="780">
          <cell r="A780" t="str">
            <v>DEC04</v>
          </cell>
          <cell r="B780" t="str">
            <v>CENT</v>
          </cell>
          <cell r="C780" t="str">
            <v>Western Europe</v>
          </cell>
          <cell r="D780" t="str">
            <v>UK</v>
          </cell>
          <cell r="E780" t="str">
            <v>ESB</v>
          </cell>
          <cell r="F780" t="str">
            <v>Cogenco Ltd</v>
          </cell>
          <cell r="G780" t="str">
            <v>024950</v>
          </cell>
          <cell r="I780">
            <v>1</v>
          </cell>
          <cell r="J780">
            <v>5000</v>
          </cell>
          <cell r="K780">
            <v>0</v>
          </cell>
          <cell r="M780">
            <v>0</v>
          </cell>
          <cell r="N780">
            <v>0</v>
          </cell>
          <cell r="O780" t="str">
            <v>AMIS</v>
          </cell>
          <cell r="P780" t="str">
            <v>AMIS</v>
          </cell>
          <cell r="R780">
            <v>0</v>
          </cell>
          <cell r="S780" t="str">
            <v>misc revenue</v>
          </cell>
          <cell r="T780" t="str">
            <v>1094</v>
          </cell>
          <cell r="U780" t="str">
            <v>1751000</v>
          </cell>
          <cell r="V780">
            <v>1</v>
          </cell>
          <cell r="W780" t="str">
            <v>1</v>
          </cell>
          <cell r="X780" t="str">
            <v>195</v>
          </cell>
          <cell r="Y780" t="str">
            <v>ESB</v>
          </cell>
          <cell r="Z780" t="str">
            <v>Energy Solutions Marketing</v>
          </cell>
          <cell r="AA780" t="str">
            <v>Medium</v>
          </cell>
          <cell r="AB780">
            <v>5000</v>
          </cell>
          <cell r="AC780" t="str">
            <v xml:space="preserve">  43427</v>
          </cell>
          <cell r="AD780" t="str">
            <v>30002/01/DCM</v>
          </cell>
          <cell r="AE780">
            <v>0</v>
          </cell>
          <cell r="AF780">
            <v>0</v>
          </cell>
          <cell r="AG780">
            <v>0</v>
          </cell>
          <cell r="AH780">
            <v>0</v>
          </cell>
          <cell r="AI780">
            <v>0</v>
          </cell>
          <cell r="AJ780" t="str">
            <v>GBP</v>
          </cell>
          <cell r="AK780">
            <v>0</v>
          </cell>
          <cell r="AL780" t="str">
            <v>CO27878</v>
          </cell>
          <cell r="AM780" t="str">
            <v>Balance to pay</v>
          </cell>
        </row>
        <row r="781">
          <cell r="A781" t="str">
            <v>DEC04</v>
          </cell>
          <cell r="B781" t="str">
            <v>CENT</v>
          </cell>
          <cell r="C781" t="str">
            <v>Western Europe</v>
          </cell>
          <cell r="D781" t="str">
            <v>UK</v>
          </cell>
          <cell r="E781" t="str">
            <v>ESB</v>
          </cell>
          <cell r="F781" t="str">
            <v>Cogenco Ltd</v>
          </cell>
          <cell r="G781" t="str">
            <v>024955</v>
          </cell>
          <cell r="I781">
            <v>1</v>
          </cell>
          <cell r="J781">
            <v>77021</v>
          </cell>
          <cell r="K781">
            <v>0</v>
          </cell>
          <cell r="M781">
            <v>0</v>
          </cell>
          <cell r="N781">
            <v>0</v>
          </cell>
          <cell r="O781" t="str">
            <v>AMIS</v>
          </cell>
          <cell r="P781" t="str">
            <v>AMIS</v>
          </cell>
          <cell r="R781">
            <v>0</v>
          </cell>
          <cell r="S781" t="str">
            <v>misc revenue</v>
          </cell>
          <cell r="T781" t="str">
            <v>1094</v>
          </cell>
          <cell r="U781" t="str">
            <v>1751000</v>
          </cell>
          <cell r="V781">
            <v>1</v>
          </cell>
          <cell r="W781" t="str">
            <v>1</v>
          </cell>
          <cell r="X781" t="str">
            <v>195</v>
          </cell>
          <cell r="Y781" t="str">
            <v>ESB</v>
          </cell>
          <cell r="Z781" t="str">
            <v>Energy Solutions Marketing</v>
          </cell>
          <cell r="AA781" t="str">
            <v>Medium</v>
          </cell>
          <cell r="AB781">
            <v>77021</v>
          </cell>
          <cell r="AC781" t="str">
            <v xml:space="preserve">  43433</v>
          </cell>
          <cell r="AD781" t="str">
            <v>1000001970</v>
          </cell>
          <cell r="AE781">
            <v>0</v>
          </cell>
          <cell r="AF781">
            <v>0</v>
          </cell>
          <cell r="AG781">
            <v>0</v>
          </cell>
          <cell r="AH781">
            <v>0</v>
          </cell>
          <cell r="AI781">
            <v>0</v>
          </cell>
          <cell r="AJ781" t="str">
            <v>GBP</v>
          </cell>
          <cell r="AK781">
            <v>0</v>
          </cell>
          <cell r="AL781" t="str">
            <v>CO33660</v>
          </cell>
          <cell r="AM781" t="str">
            <v>Balance to pay</v>
          </cell>
        </row>
        <row r="782">
          <cell r="A782" t="str">
            <v>DEC04</v>
          </cell>
          <cell r="B782" t="str">
            <v>CENT</v>
          </cell>
          <cell r="C782" t="str">
            <v>Western Europe</v>
          </cell>
          <cell r="D782" t="str">
            <v>UK</v>
          </cell>
          <cell r="E782" t="str">
            <v>ESB</v>
          </cell>
          <cell r="F782" t="str">
            <v>Cogenco Ltd</v>
          </cell>
          <cell r="G782" t="str">
            <v>024954</v>
          </cell>
          <cell r="I782">
            <v>1</v>
          </cell>
          <cell r="J782">
            <v>84574</v>
          </cell>
          <cell r="K782">
            <v>0</v>
          </cell>
          <cell r="M782">
            <v>0</v>
          </cell>
          <cell r="N782">
            <v>0</v>
          </cell>
          <cell r="O782" t="str">
            <v>AMIS</v>
          </cell>
          <cell r="P782" t="str">
            <v>AMIS</v>
          </cell>
          <cell r="R782">
            <v>0</v>
          </cell>
          <cell r="S782" t="str">
            <v>misc revenue</v>
          </cell>
          <cell r="T782" t="str">
            <v>1094</v>
          </cell>
          <cell r="U782" t="str">
            <v>1751000</v>
          </cell>
          <cell r="V782">
            <v>1</v>
          </cell>
          <cell r="W782" t="str">
            <v>1</v>
          </cell>
          <cell r="X782" t="str">
            <v>195</v>
          </cell>
          <cell r="Y782" t="str">
            <v>ESB</v>
          </cell>
          <cell r="Z782" t="str">
            <v>Energy Solutions Marketing</v>
          </cell>
          <cell r="AA782" t="str">
            <v>Medium</v>
          </cell>
          <cell r="AB782">
            <v>84574</v>
          </cell>
          <cell r="AC782" t="str">
            <v xml:space="preserve">  43432</v>
          </cell>
          <cell r="AD782" t="str">
            <v>1000001949</v>
          </cell>
          <cell r="AE782">
            <v>0</v>
          </cell>
          <cell r="AF782">
            <v>0</v>
          </cell>
          <cell r="AG782">
            <v>0</v>
          </cell>
          <cell r="AH782">
            <v>0</v>
          </cell>
          <cell r="AI782">
            <v>0</v>
          </cell>
          <cell r="AJ782" t="str">
            <v>GBP</v>
          </cell>
          <cell r="AK782">
            <v>0</v>
          </cell>
          <cell r="AL782" t="str">
            <v>CO33195</v>
          </cell>
          <cell r="AM782" t="str">
            <v>Balance to pay</v>
          </cell>
        </row>
        <row r="783">
          <cell r="A783" t="str">
            <v>DEC04</v>
          </cell>
          <cell r="B783" t="str">
            <v>CENT</v>
          </cell>
          <cell r="C783" t="str">
            <v>Western Europe</v>
          </cell>
          <cell r="D783" t="str">
            <v>UK</v>
          </cell>
          <cell r="E783" t="str">
            <v>ESB</v>
          </cell>
          <cell r="F783" t="str">
            <v>Cogenco Ltd</v>
          </cell>
          <cell r="G783" t="str">
            <v>024953</v>
          </cell>
          <cell r="I783">
            <v>1</v>
          </cell>
          <cell r="J783">
            <v>56630</v>
          </cell>
          <cell r="K783">
            <v>0</v>
          </cell>
          <cell r="M783">
            <v>0</v>
          </cell>
          <cell r="N783">
            <v>0</v>
          </cell>
          <cell r="O783" t="str">
            <v>AMIS</v>
          </cell>
          <cell r="P783" t="str">
            <v>AMIS</v>
          </cell>
          <cell r="R783">
            <v>0</v>
          </cell>
          <cell r="S783" t="str">
            <v>misc revenue</v>
          </cell>
          <cell r="T783" t="str">
            <v>1094</v>
          </cell>
          <cell r="U783" t="str">
            <v>1751000</v>
          </cell>
          <cell r="V783">
            <v>1</v>
          </cell>
          <cell r="W783" t="str">
            <v>1</v>
          </cell>
          <cell r="X783" t="str">
            <v>195</v>
          </cell>
          <cell r="Y783" t="str">
            <v>ESB</v>
          </cell>
          <cell r="Z783" t="str">
            <v>Energy Solutions Marketing</v>
          </cell>
          <cell r="AA783" t="str">
            <v>Medium</v>
          </cell>
          <cell r="AB783">
            <v>56630</v>
          </cell>
          <cell r="AC783" t="str">
            <v xml:space="preserve">  43419</v>
          </cell>
          <cell r="AD783" t="str">
            <v>30007/001/DCM</v>
          </cell>
          <cell r="AE783">
            <v>0</v>
          </cell>
          <cell r="AF783">
            <v>0</v>
          </cell>
          <cell r="AG783">
            <v>0</v>
          </cell>
          <cell r="AH783">
            <v>0</v>
          </cell>
          <cell r="AI783">
            <v>0</v>
          </cell>
          <cell r="AJ783" t="str">
            <v>GBP</v>
          </cell>
          <cell r="AK783">
            <v>0</v>
          </cell>
          <cell r="AL783" t="str">
            <v>CO28215</v>
          </cell>
          <cell r="AM783" t="str">
            <v>Balance to pay</v>
          </cell>
        </row>
        <row r="784">
          <cell r="A784" t="str">
            <v>DEC04</v>
          </cell>
          <cell r="B784" t="str">
            <v>CENT</v>
          </cell>
          <cell r="C784" t="str">
            <v>Western Europe</v>
          </cell>
          <cell r="D784" t="str">
            <v>UK</v>
          </cell>
          <cell r="E784" t="str">
            <v>ESB</v>
          </cell>
          <cell r="F784" t="str">
            <v>Cogenco Ltd</v>
          </cell>
          <cell r="G784" t="str">
            <v>024951</v>
          </cell>
          <cell r="I784">
            <v>1</v>
          </cell>
          <cell r="J784">
            <v>3000</v>
          </cell>
          <cell r="K784">
            <v>0</v>
          </cell>
          <cell r="M784">
            <v>0</v>
          </cell>
          <cell r="N784">
            <v>0</v>
          </cell>
          <cell r="O784" t="str">
            <v>AMIS</v>
          </cell>
          <cell r="P784" t="str">
            <v>AMIS</v>
          </cell>
          <cell r="R784">
            <v>0</v>
          </cell>
          <cell r="S784" t="str">
            <v>misc revenue</v>
          </cell>
          <cell r="T784" t="str">
            <v>1094</v>
          </cell>
          <cell r="U784" t="str">
            <v>1751000</v>
          </cell>
          <cell r="V784">
            <v>1</v>
          </cell>
          <cell r="W784" t="str">
            <v>1</v>
          </cell>
          <cell r="X784" t="str">
            <v>195</v>
          </cell>
          <cell r="Y784" t="str">
            <v>ESB</v>
          </cell>
          <cell r="Z784" t="str">
            <v>Energy Solutions Marketing</v>
          </cell>
          <cell r="AA784" t="str">
            <v>Medium</v>
          </cell>
          <cell r="AB784">
            <v>3000</v>
          </cell>
          <cell r="AC784" t="str">
            <v xml:space="preserve">  43429</v>
          </cell>
          <cell r="AD784" t="str">
            <v>30036/001DCM</v>
          </cell>
          <cell r="AE784">
            <v>0</v>
          </cell>
          <cell r="AF784">
            <v>0</v>
          </cell>
          <cell r="AG784">
            <v>0</v>
          </cell>
          <cell r="AH784">
            <v>0</v>
          </cell>
          <cell r="AI784">
            <v>0</v>
          </cell>
          <cell r="AJ784" t="str">
            <v>GBP</v>
          </cell>
          <cell r="AK784">
            <v>0</v>
          </cell>
          <cell r="AL784" t="str">
            <v>CO28216</v>
          </cell>
          <cell r="AM784" t="str">
            <v>Balance to pay</v>
          </cell>
        </row>
        <row r="785">
          <cell r="A785" t="str">
            <v>DEC04</v>
          </cell>
          <cell r="B785" t="str">
            <v>CENT</v>
          </cell>
          <cell r="C785" t="str">
            <v>Western Europe</v>
          </cell>
          <cell r="D785" t="str">
            <v>UK</v>
          </cell>
          <cell r="E785" t="str">
            <v>ESB</v>
          </cell>
          <cell r="F785" t="str">
            <v>Cogenco Ltd</v>
          </cell>
          <cell r="G785" t="str">
            <v>024949</v>
          </cell>
          <cell r="I785">
            <v>1</v>
          </cell>
          <cell r="J785">
            <v>82721</v>
          </cell>
          <cell r="K785">
            <v>0</v>
          </cell>
          <cell r="M785">
            <v>0</v>
          </cell>
          <cell r="N785">
            <v>0</v>
          </cell>
          <cell r="O785" t="str">
            <v>AMIS</v>
          </cell>
          <cell r="P785" t="str">
            <v>AMIS</v>
          </cell>
          <cell r="R785">
            <v>0</v>
          </cell>
          <cell r="S785" t="str">
            <v>misc revenue</v>
          </cell>
          <cell r="T785" t="str">
            <v>1094</v>
          </cell>
          <cell r="U785" t="str">
            <v>1751000</v>
          </cell>
          <cell r="V785">
            <v>1</v>
          </cell>
          <cell r="W785" t="str">
            <v>1</v>
          </cell>
          <cell r="X785" t="str">
            <v>195</v>
          </cell>
          <cell r="Y785" t="str">
            <v>ESB</v>
          </cell>
          <cell r="Z785" t="str">
            <v>Energy Solutions Marketing</v>
          </cell>
          <cell r="AA785" t="str">
            <v>Medium</v>
          </cell>
          <cell r="AB785">
            <v>82721</v>
          </cell>
          <cell r="AC785" t="str">
            <v xml:space="preserve">  43426</v>
          </cell>
          <cell r="AD785" t="str">
            <v>1000002079</v>
          </cell>
          <cell r="AE785">
            <v>0</v>
          </cell>
          <cell r="AF785">
            <v>0</v>
          </cell>
          <cell r="AG785">
            <v>0</v>
          </cell>
          <cell r="AH785">
            <v>0</v>
          </cell>
          <cell r="AI785">
            <v>0</v>
          </cell>
          <cell r="AJ785" t="str">
            <v>GBP</v>
          </cell>
          <cell r="AK785">
            <v>0</v>
          </cell>
          <cell r="AL785" t="str">
            <v>CO37670</v>
          </cell>
          <cell r="AM785" t="str">
            <v>Balance to pay</v>
          </cell>
        </row>
        <row r="786">
          <cell r="A786" t="str">
            <v>DEC04</v>
          </cell>
          <cell r="B786" t="str">
            <v>CENT</v>
          </cell>
          <cell r="C786" t="str">
            <v>Western Europe</v>
          </cell>
          <cell r="D786" t="str">
            <v>UK</v>
          </cell>
          <cell r="E786" t="str">
            <v>ESB</v>
          </cell>
          <cell r="F786" t="str">
            <v>Cogenco Ltd</v>
          </cell>
          <cell r="G786" t="str">
            <v>024948</v>
          </cell>
          <cell r="I786">
            <v>1</v>
          </cell>
          <cell r="J786">
            <v>82721</v>
          </cell>
          <cell r="K786">
            <v>0</v>
          </cell>
          <cell r="M786">
            <v>0</v>
          </cell>
          <cell r="N786">
            <v>0</v>
          </cell>
          <cell r="O786" t="str">
            <v>AMIS</v>
          </cell>
          <cell r="P786" t="str">
            <v>AMIS</v>
          </cell>
          <cell r="R786">
            <v>0</v>
          </cell>
          <cell r="S786" t="str">
            <v>misc revenue</v>
          </cell>
          <cell r="T786" t="str">
            <v>1094</v>
          </cell>
          <cell r="U786" t="str">
            <v>1751000</v>
          </cell>
          <cell r="V786">
            <v>1</v>
          </cell>
          <cell r="W786" t="str">
            <v>1</v>
          </cell>
          <cell r="X786" t="str">
            <v>195</v>
          </cell>
          <cell r="Y786" t="str">
            <v>ESB</v>
          </cell>
          <cell r="Z786" t="str">
            <v>Energy Solutions Marketing</v>
          </cell>
          <cell r="AA786" t="str">
            <v>Medium</v>
          </cell>
          <cell r="AB786">
            <v>82721</v>
          </cell>
          <cell r="AC786" t="str">
            <v xml:space="preserve">  43424</v>
          </cell>
          <cell r="AD786" t="str">
            <v>1000002078</v>
          </cell>
          <cell r="AE786">
            <v>0</v>
          </cell>
          <cell r="AF786">
            <v>0</v>
          </cell>
          <cell r="AG786">
            <v>0</v>
          </cell>
          <cell r="AH786">
            <v>0</v>
          </cell>
          <cell r="AI786">
            <v>0</v>
          </cell>
          <cell r="AJ786" t="str">
            <v>GBP</v>
          </cell>
          <cell r="AK786">
            <v>0</v>
          </cell>
          <cell r="AL786" t="str">
            <v>CO37669</v>
          </cell>
          <cell r="AM786" t="str">
            <v>Balance to pay</v>
          </cell>
        </row>
        <row r="787">
          <cell r="A787" t="str">
            <v>DEC04</v>
          </cell>
          <cell r="B787" t="str">
            <v>CENT</v>
          </cell>
          <cell r="C787" t="str">
            <v>Western Europe</v>
          </cell>
          <cell r="D787" t="str">
            <v>UK</v>
          </cell>
          <cell r="E787" t="str">
            <v>ESB</v>
          </cell>
          <cell r="F787" t="str">
            <v>Cogenco Ltd</v>
          </cell>
          <cell r="G787" t="str">
            <v>024952</v>
          </cell>
          <cell r="I787">
            <v>1</v>
          </cell>
          <cell r="J787">
            <v>24078</v>
          </cell>
          <cell r="K787">
            <v>0</v>
          </cell>
          <cell r="M787">
            <v>0</v>
          </cell>
          <cell r="N787">
            <v>0</v>
          </cell>
          <cell r="O787" t="str">
            <v>AMIS</v>
          </cell>
          <cell r="P787" t="str">
            <v>AMIS</v>
          </cell>
          <cell r="R787">
            <v>0</v>
          </cell>
          <cell r="S787" t="str">
            <v>misc revenue</v>
          </cell>
          <cell r="T787" t="str">
            <v>1094</v>
          </cell>
          <cell r="U787" t="str">
            <v>1751000</v>
          </cell>
          <cell r="V787">
            <v>1</v>
          </cell>
          <cell r="W787" t="str">
            <v>1</v>
          </cell>
          <cell r="X787" t="str">
            <v>195</v>
          </cell>
          <cell r="Y787" t="str">
            <v>ESB</v>
          </cell>
          <cell r="Z787" t="str">
            <v>Energy Solutions Marketing</v>
          </cell>
          <cell r="AA787" t="str">
            <v>Medium</v>
          </cell>
          <cell r="AB787">
            <v>24078</v>
          </cell>
          <cell r="AC787" t="str">
            <v xml:space="preserve">  43430</v>
          </cell>
          <cell r="AD787" t="str">
            <v>1000001908</v>
          </cell>
          <cell r="AE787">
            <v>0</v>
          </cell>
          <cell r="AF787">
            <v>0</v>
          </cell>
          <cell r="AG787">
            <v>0</v>
          </cell>
          <cell r="AH787">
            <v>0</v>
          </cell>
          <cell r="AI787">
            <v>0</v>
          </cell>
          <cell r="AJ787" t="str">
            <v>GBP</v>
          </cell>
          <cell r="AK787">
            <v>0</v>
          </cell>
          <cell r="AL787" t="str">
            <v>Co31137</v>
          </cell>
          <cell r="AM787" t="str">
            <v>Balance to pay</v>
          </cell>
        </row>
        <row r="788">
          <cell r="A788" t="str">
            <v>DEC04</v>
          </cell>
          <cell r="B788" t="str">
            <v>CENT</v>
          </cell>
          <cell r="C788" t="str">
            <v>Africa</v>
          </cell>
          <cell r="D788" t="str">
            <v>ML</v>
          </cell>
          <cell r="E788" t="str">
            <v>ESB</v>
          </cell>
          <cell r="F788" t="str">
            <v>Cummins Power Generation Mali SA</v>
          </cell>
          <cell r="G788" t="str">
            <v>024916</v>
          </cell>
          <cell r="I788">
            <v>2</v>
          </cell>
          <cell r="J788">
            <v>1049.5156081808395</v>
          </cell>
          <cell r="K788">
            <v>0</v>
          </cell>
          <cell r="M788">
            <v>0</v>
          </cell>
          <cell r="N788">
            <v>0</v>
          </cell>
          <cell r="O788" t="str">
            <v>AMIS</v>
          </cell>
          <cell r="P788" t="str">
            <v>AMIS</v>
          </cell>
          <cell r="R788">
            <v>0</v>
          </cell>
          <cell r="S788" t="str">
            <v>misc revenue</v>
          </cell>
          <cell r="T788" t="str">
            <v>1002</v>
          </cell>
          <cell r="U788" t="str">
            <v>1751000</v>
          </cell>
          <cell r="V788">
            <v>1</v>
          </cell>
          <cell r="W788" t="str">
            <v>1</v>
          </cell>
          <cell r="X788" t="str">
            <v>195</v>
          </cell>
          <cell r="Y788" t="str">
            <v>ESB</v>
          </cell>
          <cell r="Z788" t="str">
            <v>Sadiola</v>
          </cell>
          <cell r="AB788">
            <v>1049.5156081808395</v>
          </cell>
          <cell r="AC788" t="str">
            <v xml:space="preserve">  43403</v>
          </cell>
          <cell r="AD788" t="str">
            <v>PPH0444</v>
          </cell>
          <cell r="AE788">
            <v>0</v>
          </cell>
          <cell r="AF788">
            <v>0</v>
          </cell>
          <cell r="AG788">
            <v>0</v>
          </cell>
          <cell r="AH788">
            <v>0</v>
          </cell>
          <cell r="AI788">
            <v>0</v>
          </cell>
          <cell r="AJ788" t="str">
            <v>USD</v>
          </cell>
          <cell r="AK788">
            <v>0</v>
          </cell>
          <cell r="AL788" t="str">
            <v>PCC3100</v>
          </cell>
          <cell r="AM788" t="str">
            <v>Power Command Training Prog.</v>
          </cell>
        </row>
        <row r="789">
          <cell r="A789" t="str">
            <v>DEC04</v>
          </cell>
          <cell r="B789" t="str">
            <v>CENT</v>
          </cell>
          <cell r="C789" t="str">
            <v>Africa</v>
          </cell>
          <cell r="D789" t="str">
            <v>ML</v>
          </cell>
          <cell r="E789" t="str">
            <v>ESB</v>
          </cell>
          <cell r="F789" t="str">
            <v>Cummins Power Generation Mali SA</v>
          </cell>
          <cell r="G789" t="str">
            <v>024916</v>
          </cell>
          <cell r="I789">
            <v>6</v>
          </cell>
          <cell r="J789">
            <v>555.50053821313236</v>
          </cell>
          <cell r="K789">
            <v>0</v>
          </cell>
          <cell r="M789">
            <v>0</v>
          </cell>
          <cell r="N789">
            <v>0</v>
          </cell>
          <cell r="O789" t="str">
            <v>AMIS</v>
          </cell>
          <cell r="P789" t="str">
            <v>AMIS</v>
          </cell>
          <cell r="R789">
            <v>0</v>
          </cell>
          <cell r="S789" t="str">
            <v>misc revenue</v>
          </cell>
          <cell r="T789" t="str">
            <v>1002</v>
          </cell>
          <cell r="U789" t="str">
            <v>1751000</v>
          </cell>
          <cell r="V789">
            <v>1</v>
          </cell>
          <cell r="W789" t="str">
            <v>1</v>
          </cell>
          <cell r="X789" t="str">
            <v>195</v>
          </cell>
          <cell r="Y789" t="str">
            <v>ESB</v>
          </cell>
          <cell r="Z789" t="str">
            <v>Sadiola</v>
          </cell>
          <cell r="AB789">
            <v>555.50053821313236</v>
          </cell>
          <cell r="AC789" t="str">
            <v xml:space="preserve">  43403</v>
          </cell>
          <cell r="AD789" t="str">
            <v>PPH0444</v>
          </cell>
          <cell r="AE789">
            <v>0</v>
          </cell>
          <cell r="AF789">
            <v>0</v>
          </cell>
          <cell r="AG789">
            <v>0</v>
          </cell>
          <cell r="AH789">
            <v>0</v>
          </cell>
          <cell r="AI789">
            <v>0</v>
          </cell>
          <cell r="AJ789" t="str">
            <v>USD</v>
          </cell>
          <cell r="AK789">
            <v>0</v>
          </cell>
          <cell r="AL789" t="str">
            <v>GV2 P14</v>
          </cell>
          <cell r="AM789" t="str">
            <v>Overload Unit</v>
          </cell>
        </row>
        <row r="790">
          <cell r="A790" t="str">
            <v>DEC04</v>
          </cell>
          <cell r="B790" t="str">
            <v>CENT</v>
          </cell>
          <cell r="C790" t="str">
            <v>Africa</v>
          </cell>
          <cell r="D790" t="str">
            <v>ML</v>
          </cell>
          <cell r="E790" t="str">
            <v>ESB</v>
          </cell>
          <cell r="F790" t="str">
            <v>Cummins Power Generation Mali SA</v>
          </cell>
          <cell r="G790" t="str">
            <v>024916</v>
          </cell>
          <cell r="I790">
            <v>6</v>
          </cell>
          <cell r="J790">
            <v>55.414424111948328</v>
          </cell>
          <cell r="K790">
            <v>0</v>
          </cell>
          <cell r="M790">
            <v>0</v>
          </cell>
          <cell r="N790">
            <v>0</v>
          </cell>
          <cell r="O790" t="str">
            <v>AMIS</v>
          </cell>
          <cell r="P790" t="str">
            <v>AMIS</v>
          </cell>
          <cell r="R790">
            <v>0</v>
          </cell>
          <cell r="S790" t="str">
            <v>misc revenue</v>
          </cell>
          <cell r="T790" t="str">
            <v>1002</v>
          </cell>
          <cell r="U790" t="str">
            <v>1751000</v>
          </cell>
          <cell r="V790">
            <v>1</v>
          </cell>
          <cell r="W790" t="str">
            <v>1</v>
          </cell>
          <cell r="X790" t="str">
            <v>195</v>
          </cell>
          <cell r="Y790" t="str">
            <v>ESB</v>
          </cell>
          <cell r="Z790" t="str">
            <v>Sadiola</v>
          </cell>
          <cell r="AB790">
            <v>55.414424111948328</v>
          </cell>
          <cell r="AC790" t="str">
            <v xml:space="preserve">  43403</v>
          </cell>
          <cell r="AD790" t="str">
            <v>PPH0444</v>
          </cell>
          <cell r="AE790">
            <v>0</v>
          </cell>
          <cell r="AF790">
            <v>0</v>
          </cell>
          <cell r="AG790">
            <v>0</v>
          </cell>
          <cell r="AH790">
            <v>0</v>
          </cell>
          <cell r="AI790">
            <v>0</v>
          </cell>
          <cell r="AJ790" t="str">
            <v>USD</v>
          </cell>
          <cell r="AK790">
            <v>0</v>
          </cell>
          <cell r="AL790" t="str">
            <v>GV1 G09</v>
          </cell>
          <cell r="AM790" t="str">
            <v>Aux/Overload</v>
          </cell>
        </row>
        <row r="791">
          <cell r="A791" t="str">
            <v>DEC04</v>
          </cell>
          <cell r="B791" t="str">
            <v>CENT</v>
          </cell>
          <cell r="C791" t="str">
            <v>Africa</v>
          </cell>
          <cell r="D791" t="str">
            <v>ML</v>
          </cell>
          <cell r="E791" t="str">
            <v>ESB</v>
          </cell>
          <cell r="F791" t="str">
            <v>Cummins Power Generation Mali SA</v>
          </cell>
          <cell r="G791" t="str">
            <v>024916</v>
          </cell>
          <cell r="I791">
            <v>6</v>
          </cell>
          <cell r="J791">
            <v>81.571582346609247</v>
          </cell>
          <cell r="K791">
            <v>0</v>
          </cell>
          <cell r="M791">
            <v>0</v>
          </cell>
          <cell r="N791">
            <v>0</v>
          </cell>
          <cell r="O791" t="str">
            <v>AMIS</v>
          </cell>
          <cell r="P791" t="str">
            <v>AMIS</v>
          </cell>
          <cell r="R791">
            <v>0</v>
          </cell>
          <cell r="S791" t="str">
            <v>misc revenue</v>
          </cell>
          <cell r="T791" t="str">
            <v>1002</v>
          </cell>
          <cell r="U791" t="str">
            <v>1751000</v>
          </cell>
          <cell r="V791">
            <v>1</v>
          </cell>
          <cell r="W791" t="str">
            <v>1</v>
          </cell>
          <cell r="X791" t="str">
            <v>195</v>
          </cell>
          <cell r="Y791" t="str">
            <v>ESB</v>
          </cell>
          <cell r="Z791" t="str">
            <v>Sadiola</v>
          </cell>
          <cell r="AB791">
            <v>81.571582346609247</v>
          </cell>
          <cell r="AC791" t="str">
            <v xml:space="preserve">  43403</v>
          </cell>
          <cell r="AD791" t="str">
            <v>PPH0444</v>
          </cell>
          <cell r="AE791">
            <v>0</v>
          </cell>
          <cell r="AF791">
            <v>0</v>
          </cell>
          <cell r="AG791">
            <v>0</v>
          </cell>
          <cell r="AH791">
            <v>0</v>
          </cell>
          <cell r="AI791">
            <v>0</v>
          </cell>
          <cell r="AJ791" t="str">
            <v>USD</v>
          </cell>
          <cell r="AK791">
            <v>0</v>
          </cell>
          <cell r="AL791" t="str">
            <v>GV2 G45</v>
          </cell>
          <cell r="AM791" t="str">
            <v>Aux/Overload</v>
          </cell>
        </row>
        <row r="792">
          <cell r="A792" t="str">
            <v>DEC04</v>
          </cell>
          <cell r="B792" t="str">
            <v>CENT</v>
          </cell>
          <cell r="C792" t="str">
            <v>Middle East</v>
          </cell>
          <cell r="D792" t="str">
            <v>IR</v>
          </cell>
          <cell r="E792" t="str">
            <v>ESB</v>
          </cell>
          <cell r="F792" t="str">
            <v>Komin Zad Niroo Co Ltd</v>
          </cell>
          <cell r="G792" t="str">
            <v>003178</v>
          </cell>
          <cell r="I792">
            <v>0</v>
          </cell>
          <cell r="J792">
            <v>-294.78471474703986</v>
          </cell>
          <cell r="K792">
            <v>0</v>
          </cell>
          <cell r="M792">
            <v>0</v>
          </cell>
          <cell r="N792">
            <v>0</v>
          </cell>
          <cell r="O792" t="str">
            <v>AMIS</v>
          </cell>
          <cell r="P792" t="str">
            <v>AMIS</v>
          </cell>
          <cell r="R792">
            <v>0</v>
          </cell>
          <cell r="S792" t="str">
            <v>misc revenue</v>
          </cell>
          <cell r="T792" t="str">
            <v>1094</v>
          </cell>
          <cell r="U792" t="str">
            <v>1751000</v>
          </cell>
          <cell r="V792">
            <v>1</v>
          </cell>
          <cell r="W792" t="str">
            <v>1</v>
          </cell>
          <cell r="X792" t="str">
            <v>195</v>
          </cell>
          <cell r="Y792" t="str">
            <v>ESB</v>
          </cell>
          <cell r="Z792" t="str">
            <v>Energy Solutions Marketing</v>
          </cell>
          <cell r="AB792">
            <v>-294.78471474703986</v>
          </cell>
          <cell r="AC792" t="str">
            <v xml:space="preserve">  23479</v>
          </cell>
          <cell r="AD792" t="str">
            <v>PO75024079</v>
          </cell>
          <cell r="AE792">
            <v>0</v>
          </cell>
          <cell r="AF792">
            <v>0</v>
          </cell>
          <cell r="AG792">
            <v>0</v>
          </cell>
          <cell r="AH792">
            <v>0</v>
          </cell>
          <cell r="AI792">
            <v>0</v>
          </cell>
          <cell r="AJ792" t="str">
            <v>USD</v>
          </cell>
          <cell r="AK792">
            <v>0</v>
          </cell>
          <cell r="AL792" t="str">
            <v>Expenses</v>
          </cell>
        </row>
        <row r="793">
          <cell r="A793" t="str">
            <v>DEC04</v>
          </cell>
          <cell r="B793" t="str">
            <v>IN</v>
          </cell>
          <cell r="C793" t="str">
            <v>India</v>
          </cell>
          <cell r="D793" t="str">
            <v>IN</v>
          </cell>
          <cell r="E793" t="str">
            <v>ESB</v>
          </cell>
          <cell r="F793" t="str">
            <v>Cummins India Limited</v>
          </cell>
          <cell r="G793" t="str">
            <v>025199</v>
          </cell>
          <cell r="I793">
            <v>1</v>
          </cell>
          <cell r="J793">
            <v>5304.0904198062426</v>
          </cell>
          <cell r="K793">
            <v>0</v>
          </cell>
          <cell r="M793">
            <v>0</v>
          </cell>
          <cell r="N793">
            <v>0</v>
          </cell>
          <cell r="O793" t="str">
            <v>ACMG</v>
          </cell>
          <cell r="P793" t="str">
            <v>ACMG</v>
          </cell>
          <cell r="R793">
            <v>0</v>
          </cell>
          <cell r="S793" t="str">
            <v>COMMISSIONING</v>
          </cell>
          <cell r="T793" t="str">
            <v>1094</v>
          </cell>
          <cell r="U793" t="str">
            <v>1751000</v>
          </cell>
          <cell r="V793">
            <v>1</v>
          </cell>
          <cell r="W793" t="str">
            <v>1</v>
          </cell>
          <cell r="X793" t="str">
            <v>195</v>
          </cell>
          <cell r="Y793" t="str">
            <v>ESB</v>
          </cell>
          <cell r="Z793" t="str">
            <v>Energy Solutions Marketing</v>
          </cell>
          <cell r="AA793" t="str">
            <v>Large</v>
          </cell>
          <cell r="AB793">
            <v>5304.0904198062426</v>
          </cell>
          <cell r="AC793" t="str">
            <v xml:space="preserve">  32079</v>
          </cell>
          <cell r="AE793">
            <v>0</v>
          </cell>
          <cell r="AF793">
            <v>0</v>
          </cell>
          <cell r="AG793">
            <v>0</v>
          </cell>
          <cell r="AH793">
            <v>0</v>
          </cell>
          <cell r="AI793">
            <v>0</v>
          </cell>
          <cell r="AJ793" t="str">
            <v>USD</v>
          </cell>
          <cell r="AK793">
            <v>0</v>
          </cell>
          <cell r="AL793" t="str">
            <v>Commissioning</v>
          </cell>
          <cell r="AN793" t="str">
            <v>4369</v>
          </cell>
          <cell r="AO793" t="str">
            <v>SAMCOR GLASS/KOTA</v>
          </cell>
        </row>
        <row r="794">
          <cell r="A794" t="str">
            <v>DEC04</v>
          </cell>
          <cell r="B794" t="str">
            <v>SEA</v>
          </cell>
          <cell r="C794" t="str">
            <v>South East Asia</v>
          </cell>
          <cell r="D794" t="str">
            <v>SG</v>
          </cell>
          <cell r="E794" t="str">
            <v>ESB</v>
          </cell>
          <cell r="F794" t="str">
            <v>Cummins Diesel Sales Corporation</v>
          </cell>
          <cell r="G794" t="str">
            <v>025225</v>
          </cell>
          <cell r="I794">
            <v>1</v>
          </cell>
          <cell r="J794">
            <v>1622.6</v>
          </cell>
          <cell r="K794">
            <v>0</v>
          </cell>
          <cell r="M794">
            <v>0</v>
          </cell>
          <cell r="N794">
            <v>0</v>
          </cell>
          <cell r="O794" t="str">
            <v>AMIS</v>
          </cell>
          <cell r="P794" t="str">
            <v>AMIS</v>
          </cell>
          <cell r="R794">
            <v>0</v>
          </cell>
          <cell r="S794" t="str">
            <v>misc revenue</v>
          </cell>
          <cell r="T794" t="str">
            <v>1094</v>
          </cell>
          <cell r="U794" t="str">
            <v>1751000</v>
          </cell>
          <cell r="V794">
            <v>1</v>
          </cell>
          <cell r="W794" t="str">
            <v>1</v>
          </cell>
          <cell r="X794" t="str">
            <v>195</v>
          </cell>
          <cell r="Y794" t="str">
            <v>ESB</v>
          </cell>
          <cell r="Z794" t="str">
            <v>Energy Solutions Marketing</v>
          </cell>
          <cell r="AB794">
            <v>1622.6</v>
          </cell>
          <cell r="AC794" t="str">
            <v xml:space="preserve">  43970</v>
          </cell>
          <cell r="AD794" t="str">
            <v>27182</v>
          </cell>
          <cell r="AE794">
            <v>0</v>
          </cell>
          <cell r="AF794">
            <v>0</v>
          </cell>
          <cell r="AG794">
            <v>0</v>
          </cell>
          <cell r="AH794">
            <v>0</v>
          </cell>
          <cell r="AI794">
            <v>0</v>
          </cell>
          <cell r="AJ794" t="str">
            <v>GBP</v>
          </cell>
          <cell r="AK794">
            <v>0</v>
          </cell>
          <cell r="AL794" t="str">
            <v>Hotel</v>
          </cell>
        </row>
        <row r="795">
          <cell r="A795" t="str">
            <v>DEC04</v>
          </cell>
          <cell r="B795" t="str">
            <v>SEA</v>
          </cell>
          <cell r="C795" t="str">
            <v>South East Asia</v>
          </cell>
          <cell r="D795" t="str">
            <v>SG</v>
          </cell>
          <cell r="E795" t="str">
            <v>ESB</v>
          </cell>
          <cell r="F795" t="str">
            <v>Cummins Diesel Sales Corporation</v>
          </cell>
          <cell r="G795" t="str">
            <v>025225</v>
          </cell>
          <cell r="I795">
            <v>21</v>
          </cell>
          <cell r="J795">
            <v>9975</v>
          </cell>
          <cell r="K795">
            <v>0</v>
          </cell>
          <cell r="M795">
            <v>0</v>
          </cell>
          <cell r="N795">
            <v>0</v>
          </cell>
          <cell r="O795" t="str">
            <v>AMIS</v>
          </cell>
          <cell r="P795" t="str">
            <v>AMIS</v>
          </cell>
          <cell r="R795">
            <v>0</v>
          </cell>
          <cell r="S795" t="str">
            <v>misc revenue</v>
          </cell>
          <cell r="T795" t="str">
            <v>1094</v>
          </cell>
          <cell r="U795" t="str">
            <v>1751000</v>
          </cell>
          <cell r="V795">
            <v>1</v>
          </cell>
          <cell r="W795" t="str">
            <v>1</v>
          </cell>
          <cell r="X795" t="str">
            <v>195</v>
          </cell>
          <cell r="Y795" t="str">
            <v>ESB</v>
          </cell>
          <cell r="Z795" t="str">
            <v>Energy Solutions Marketing</v>
          </cell>
          <cell r="AB795">
            <v>9975</v>
          </cell>
          <cell r="AC795" t="str">
            <v xml:space="preserve">  43970</v>
          </cell>
          <cell r="AD795" t="str">
            <v>27182</v>
          </cell>
          <cell r="AE795">
            <v>0</v>
          </cell>
          <cell r="AF795">
            <v>0</v>
          </cell>
          <cell r="AG795">
            <v>0</v>
          </cell>
          <cell r="AH795">
            <v>0</v>
          </cell>
          <cell r="AI795">
            <v>0</v>
          </cell>
          <cell r="AJ795" t="str">
            <v>GBP</v>
          </cell>
          <cell r="AK795">
            <v>0</v>
          </cell>
          <cell r="AL795" t="str">
            <v>Deployed from</v>
          </cell>
          <cell r="AM795" t="str">
            <v>UK 16/08/04 Returned 05/09/04</v>
          </cell>
        </row>
        <row r="796">
          <cell r="A796" t="str">
            <v>DEC04</v>
          </cell>
          <cell r="B796" t="str">
            <v>SEA</v>
          </cell>
          <cell r="C796" t="str">
            <v>South East Asia</v>
          </cell>
          <cell r="D796" t="str">
            <v>SG</v>
          </cell>
          <cell r="E796" t="str">
            <v>ESB</v>
          </cell>
          <cell r="F796" t="str">
            <v>Cummins Diesel Sales Corporation</v>
          </cell>
          <cell r="G796" t="str">
            <v>025225</v>
          </cell>
          <cell r="I796">
            <v>1</v>
          </cell>
          <cell r="J796">
            <v>1218.8</v>
          </cell>
          <cell r="K796">
            <v>0</v>
          </cell>
          <cell r="M796">
            <v>0</v>
          </cell>
          <cell r="N796">
            <v>0</v>
          </cell>
          <cell r="O796" t="str">
            <v>AMIS</v>
          </cell>
          <cell r="P796" t="str">
            <v>AMIS</v>
          </cell>
          <cell r="R796">
            <v>0</v>
          </cell>
          <cell r="S796" t="str">
            <v>misc revenue</v>
          </cell>
          <cell r="T796" t="str">
            <v>1094</v>
          </cell>
          <cell r="U796" t="str">
            <v>1751000</v>
          </cell>
          <cell r="V796">
            <v>1</v>
          </cell>
          <cell r="W796" t="str">
            <v>1</v>
          </cell>
          <cell r="X796" t="str">
            <v>195</v>
          </cell>
          <cell r="Y796" t="str">
            <v>ESB</v>
          </cell>
          <cell r="Z796" t="str">
            <v>Energy Solutions Marketing</v>
          </cell>
          <cell r="AB796">
            <v>1218.8</v>
          </cell>
          <cell r="AC796" t="str">
            <v xml:space="preserve">  43970</v>
          </cell>
          <cell r="AD796" t="str">
            <v>27182</v>
          </cell>
          <cell r="AE796">
            <v>0</v>
          </cell>
          <cell r="AF796">
            <v>0</v>
          </cell>
          <cell r="AG796">
            <v>0</v>
          </cell>
          <cell r="AH796">
            <v>0</v>
          </cell>
          <cell r="AI796">
            <v>0</v>
          </cell>
          <cell r="AJ796" t="str">
            <v>GBP</v>
          </cell>
          <cell r="AK796">
            <v>0</v>
          </cell>
          <cell r="AL796" t="str">
            <v>Expenses</v>
          </cell>
        </row>
        <row r="797">
          <cell r="A797" t="str">
            <v>DEC04</v>
          </cell>
          <cell r="B797" t="str">
            <v>SP</v>
          </cell>
          <cell r="C797" t="str">
            <v>Australia</v>
          </cell>
          <cell r="D797" t="str">
            <v>AU</v>
          </cell>
          <cell r="E797" t="str">
            <v>ESB</v>
          </cell>
          <cell r="F797" t="str">
            <v>Cummins Engine Company Pty Ltd</v>
          </cell>
          <cell r="G797" t="str">
            <v>024977</v>
          </cell>
          <cell r="I797">
            <v>1</v>
          </cell>
          <cell r="J797">
            <v>24004.305705059203</v>
          </cell>
          <cell r="K797">
            <v>0</v>
          </cell>
          <cell r="M797">
            <v>0</v>
          </cell>
          <cell r="N797">
            <v>0</v>
          </cell>
          <cell r="O797" t="str">
            <v>ACMG</v>
          </cell>
          <cell r="P797" t="str">
            <v>ACMG</v>
          </cell>
          <cell r="R797">
            <v>0</v>
          </cell>
          <cell r="S797" t="str">
            <v>COMMISSIONING</v>
          </cell>
          <cell r="T797" t="str">
            <v>1094</v>
          </cell>
          <cell r="U797" t="str">
            <v>1751000</v>
          </cell>
          <cell r="V797">
            <v>1</v>
          </cell>
          <cell r="W797" t="str">
            <v>1</v>
          </cell>
          <cell r="X797" t="str">
            <v>195</v>
          </cell>
          <cell r="Y797" t="str">
            <v>ESB</v>
          </cell>
          <cell r="Z797" t="str">
            <v>Energy Solutions Marketing</v>
          </cell>
          <cell r="AA797" t="str">
            <v>System</v>
          </cell>
          <cell r="AB797">
            <v>24004.305705059203</v>
          </cell>
          <cell r="AC797" t="str">
            <v xml:space="preserve">  35747</v>
          </cell>
          <cell r="AD797" t="str">
            <v>154424</v>
          </cell>
          <cell r="AE797">
            <v>0</v>
          </cell>
          <cell r="AF797">
            <v>0</v>
          </cell>
          <cell r="AG797">
            <v>0</v>
          </cell>
          <cell r="AH797">
            <v>0</v>
          </cell>
          <cell r="AI797">
            <v>0</v>
          </cell>
          <cell r="AJ797" t="str">
            <v>USD</v>
          </cell>
          <cell r="AK797">
            <v>0</v>
          </cell>
          <cell r="AL797" t="str">
            <v>Commissioning</v>
          </cell>
          <cell r="AO797" t="str">
            <v>BASS GAS COMMISSIONING</v>
          </cell>
        </row>
        <row r="798">
          <cell r="A798" t="str">
            <v>DEC04</v>
          </cell>
          <cell r="B798" t="str">
            <v>SP</v>
          </cell>
          <cell r="C798" t="str">
            <v>Australia</v>
          </cell>
          <cell r="D798" t="str">
            <v>AU</v>
          </cell>
          <cell r="E798" t="str">
            <v>ESB</v>
          </cell>
          <cell r="F798" t="str">
            <v>Cummins Engine Company Pty Ltd</v>
          </cell>
          <cell r="G798" t="str">
            <v>025224</v>
          </cell>
          <cell r="I798">
            <v>29</v>
          </cell>
          <cell r="J798">
            <v>13775</v>
          </cell>
          <cell r="K798">
            <v>0</v>
          </cell>
          <cell r="M798">
            <v>0</v>
          </cell>
          <cell r="N798">
            <v>0</v>
          </cell>
          <cell r="O798" t="str">
            <v>AMIS</v>
          </cell>
          <cell r="P798" t="str">
            <v>AMIS</v>
          </cell>
          <cell r="R798">
            <v>0</v>
          </cell>
          <cell r="S798" t="str">
            <v>misc revenue</v>
          </cell>
          <cell r="T798" t="str">
            <v>1094</v>
          </cell>
          <cell r="U798" t="str">
            <v>1751000</v>
          </cell>
          <cell r="V798">
            <v>1</v>
          </cell>
          <cell r="W798" t="str">
            <v>1</v>
          </cell>
          <cell r="X798" t="str">
            <v>195</v>
          </cell>
          <cell r="Y798" t="str">
            <v>ESB</v>
          </cell>
          <cell r="Z798" t="str">
            <v>Energy Solutions Marketing</v>
          </cell>
          <cell r="AB798">
            <v>13775</v>
          </cell>
          <cell r="AC798" t="str">
            <v xml:space="preserve">  43968</v>
          </cell>
          <cell r="AD798" t="str">
            <v>10813</v>
          </cell>
          <cell r="AE798">
            <v>0</v>
          </cell>
          <cell r="AF798">
            <v>0</v>
          </cell>
          <cell r="AG798">
            <v>0</v>
          </cell>
          <cell r="AH798">
            <v>0</v>
          </cell>
          <cell r="AI798">
            <v>0</v>
          </cell>
          <cell r="AJ798" t="str">
            <v>GBP</v>
          </cell>
          <cell r="AK798">
            <v>0</v>
          </cell>
          <cell r="AL798" t="str">
            <v>Commission</v>
          </cell>
        </row>
        <row r="799">
          <cell r="A799" t="str">
            <v>DEC04</v>
          </cell>
          <cell r="B799" t="str">
            <v>SP</v>
          </cell>
          <cell r="C799" t="str">
            <v>Australia</v>
          </cell>
          <cell r="D799" t="str">
            <v>AU</v>
          </cell>
          <cell r="E799" t="str">
            <v>ESB</v>
          </cell>
          <cell r="F799" t="str">
            <v>Cummins Engine Company Pty Ltd</v>
          </cell>
          <cell r="G799" t="str">
            <v>025224</v>
          </cell>
          <cell r="I799">
            <v>1</v>
          </cell>
          <cell r="J799">
            <v>3702.03</v>
          </cell>
          <cell r="K799">
            <v>0</v>
          </cell>
          <cell r="M799">
            <v>0</v>
          </cell>
          <cell r="N799">
            <v>0</v>
          </cell>
          <cell r="O799" t="str">
            <v>AMIS</v>
          </cell>
          <cell r="P799" t="str">
            <v>AMIS</v>
          </cell>
          <cell r="R799">
            <v>0</v>
          </cell>
          <cell r="S799" t="str">
            <v>misc revenue</v>
          </cell>
          <cell r="T799" t="str">
            <v>1094</v>
          </cell>
          <cell r="U799" t="str">
            <v>1751000</v>
          </cell>
          <cell r="V799">
            <v>1</v>
          </cell>
          <cell r="W799" t="str">
            <v>1</v>
          </cell>
          <cell r="X799" t="str">
            <v>195</v>
          </cell>
          <cell r="Y799" t="str">
            <v>ESB</v>
          </cell>
          <cell r="Z799" t="str">
            <v>Energy Solutions Marketing</v>
          </cell>
          <cell r="AB799">
            <v>3702.03</v>
          </cell>
          <cell r="AC799" t="str">
            <v xml:space="preserve">  43968</v>
          </cell>
          <cell r="AD799" t="str">
            <v>10813</v>
          </cell>
          <cell r="AE799">
            <v>0</v>
          </cell>
          <cell r="AF799">
            <v>0</v>
          </cell>
          <cell r="AG799">
            <v>0</v>
          </cell>
          <cell r="AH799">
            <v>0</v>
          </cell>
          <cell r="AI799">
            <v>0</v>
          </cell>
          <cell r="AJ799" t="str">
            <v>GBP</v>
          </cell>
          <cell r="AK799">
            <v>0</v>
          </cell>
          <cell r="AL799" t="str">
            <v>Commission</v>
          </cell>
        </row>
        <row r="800">
          <cell r="A800" t="str">
            <v>DEC04</v>
          </cell>
          <cell r="B800" t="str">
            <v>US</v>
          </cell>
          <cell r="C800" t="str">
            <v>United States</v>
          </cell>
          <cell r="D800" t="str">
            <v>US</v>
          </cell>
          <cell r="E800" t="str">
            <v>ESB</v>
          </cell>
          <cell r="F800" t="str">
            <v>Cummins South Plains Power</v>
          </cell>
          <cell r="G800" t="str">
            <v>025217</v>
          </cell>
          <cell r="I800">
            <v>31</v>
          </cell>
          <cell r="J800">
            <v>14725</v>
          </cell>
          <cell r="K800">
            <v>0</v>
          </cell>
          <cell r="M800">
            <v>0</v>
          </cell>
          <cell r="N800">
            <v>0</v>
          </cell>
          <cell r="O800" t="str">
            <v>AMIS</v>
          </cell>
          <cell r="P800" t="str">
            <v>AMIS</v>
          </cell>
          <cell r="R800">
            <v>0</v>
          </cell>
          <cell r="S800" t="str">
            <v>misc revenue</v>
          </cell>
          <cell r="T800" t="str">
            <v>1094</v>
          </cell>
          <cell r="U800" t="str">
            <v>1751000</v>
          </cell>
          <cell r="V800">
            <v>1</v>
          </cell>
          <cell r="W800" t="str">
            <v>1</v>
          </cell>
          <cell r="X800" t="str">
            <v>195</v>
          </cell>
          <cell r="Y800" t="str">
            <v>ESB</v>
          </cell>
          <cell r="Z800" t="str">
            <v>Energy Solutions Marketing</v>
          </cell>
          <cell r="AB800">
            <v>14725</v>
          </cell>
          <cell r="AC800" t="str">
            <v xml:space="preserve">  43962</v>
          </cell>
          <cell r="AD800" t="str">
            <v>JKB678</v>
          </cell>
          <cell r="AE800">
            <v>0</v>
          </cell>
          <cell r="AF800">
            <v>0</v>
          </cell>
          <cell r="AG800">
            <v>0</v>
          </cell>
          <cell r="AH800">
            <v>0</v>
          </cell>
          <cell r="AI800">
            <v>0</v>
          </cell>
          <cell r="AJ800" t="str">
            <v>USD</v>
          </cell>
          <cell r="AK800">
            <v>0</v>
          </cell>
          <cell r="AL800" t="str">
            <v>Commissioning</v>
          </cell>
        </row>
        <row r="801">
          <cell r="A801" t="str">
            <v>DEC04</v>
          </cell>
          <cell r="B801" t="str">
            <v>CENT</v>
          </cell>
          <cell r="C801" t="str">
            <v>Middle East</v>
          </cell>
          <cell r="D801" t="str">
            <v>PK</v>
          </cell>
          <cell r="E801" t="str">
            <v>ESB</v>
          </cell>
          <cell r="F801" t="str">
            <v>Cummins Sales &amp; Service (Pakistan)</v>
          </cell>
          <cell r="G801" t="str">
            <v>003168</v>
          </cell>
          <cell r="I801">
            <v>0</v>
          </cell>
          <cell r="J801">
            <v>-10295.489773950485</v>
          </cell>
          <cell r="K801">
            <v>0</v>
          </cell>
          <cell r="M801">
            <v>0</v>
          </cell>
          <cell r="N801">
            <v>0</v>
          </cell>
          <cell r="O801" t="str">
            <v>ACOM</v>
          </cell>
          <cell r="P801" t="str">
            <v>ACOM</v>
          </cell>
          <cell r="R801">
            <v>0</v>
          </cell>
          <cell r="S801" t="str">
            <v>commission</v>
          </cell>
          <cell r="T801" t="str">
            <v>1094</v>
          </cell>
          <cell r="U801" t="str">
            <v>2706000</v>
          </cell>
          <cell r="V801">
            <v>2</v>
          </cell>
          <cell r="W801" t="str">
            <v>1</v>
          </cell>
          <cell r="X801" t="str">
            <v>195</v>
          </cell>
          <cell r="Y801" t="str">
            <v>ESB</v>
          </cell>
          <cell r="Z801" t="str">
            <v>Energy Solutions Marketing</v>
          </cell>
          <cell r="AA801" t="str">
            <v>Large</v>
          </cell>
          <cell r="AB801">
            <v>-10295.489773950485</v>
          </cell>
          <cell r="AC801" t="str">
            <v xml:space="preserve">  23468</v>
          </cell>
          <cell r="AD801" t="str">
            <v>A.T.S.Synth/Phillips</v>
          </cell>
          <cell r="AE801">
            <v>0</v>
          </cell>
          <cell r="AF801">
            <v>0</v>
          </cell>
          <cell r="AG801">
            <v>0</v>
          </cell>
          <cell r="AH801">
            <v>0</v>
          </cell>
          <cell r="AI801">
            <v>0</v>
          </cell>
          <cell r="AJ801" t="str">
            <v>USD</v>
          </cell>
          <cell r="AK801">
            <v>0</v>
          </cell>
          <cell r="AL801" t="str">
            <v>CO32697/32859</v>
          </cell>
        </row>
        <row r="802">
          <cell r="A802" t="str">
            <v>DEC04</v>
          </cell>
          <cell r="B802" t="str">
            <v>CENT</v>
          </cell>
          <cell r="C802" t="str">
            <v>Eastern Europe</v>
          </cell>
          <cell r="D802" t="str">
            <v>RU</v>
          </cell>
          <cell r="E802" t="str">
            <v>ESB</v>
          </cell>
          <cell r="F802" t="str">
            <v>OAO Zvezda</v>
          </cell>
          <cell r="G802" t="str">
            <v>024759</v>
          </cell>
          <cell r="I802">
            <v>2</v>
          </cell>
          <cell r="J802">
            <v>0</v>
          </cell>
          <cell r="K802">
            <v>0</v>
          </cell>
          <cell r="M802">
            <v>0</v>
          </cell>
          <cell r="N802">
            <v>0</v>
          </cell>
          <cell r="O802" t="str">
            <v>AINF</v>
          </cell>
          <cell r="P802" t="str">
            <v>AINF</v>
          </cell>
          <cell r="R802">
            <v>0</v>
          </cell>
          <cell r="S802" t="str">
            <v>AWAITING INFORMATION</v>
          </cell>
          <cell r="T802" t="str">
            <v>1***</v>
          </cell>
          <cell r="U802" t="str">
            <v>1******</v>
          </cell>
          <cell r="V802">
            <v>1</v>
          </cell>
          <cell r="W802" t="str">
            <v>1</v>
          </cell>
          <cell r="AA802" t="str">
            <v>Large</v>
          </cell>
          <cell r="AB802">
            <v>0</v>
          </cell>
          <cell r="AC802" t="str">
            <v xml:space="preserve">  30598</v>
          </cell>
          <cell r="AE802">
            <v>0</v>
          </cell>
          <cell r="AF802">
            <v>0</v>
          </cell>
          <cell r="AG802">
            <v>0</v>
          </cell>
          <cell r="AH802">
            <v>0</v>
          </cell>
          <cell r="AI802">
            <v>0</v>
          </cell>
          <cell r="AJ802" t="str">
            <v>USD</v>
          </cell>
          <cell r="AK802">
            <v>0</v>
          </cell>
          <cell r="AN802" t="str">
            <v>4297</v>
          </cell>
          <cell r="AO802" t="str">
            <v>NEVSKOE</v>
          </cell>
        </row>
        <row r="803">
          <cell r="A803" t="str">
            <v>DEC04</v>
          </cell>
          <cell r="B803" t="str">
            <v>CENT</v>
          </cell>
          <cell r="C803" t="str">
            <v>United Kingdom</v>
          </cell>
          <cell r="D803" t="str">
            <v>UK</v>
          </cell>
          <cell r="E803" t="str">
            <v>ESB</v>
          </cell>
          <cell r="F803" t="str">
            <v>Cummins Diesel UK</v>
          </cell>
          <cell r="G803" t="str">
            <v>025255</v>
          </cell>
          <cell r="I803">
            <v>720</v>
          </cell>
          <cell r="J803">
            <v>0</v>
          </cell>
          <cell r="K803">
            <v>0</v>
          </cell>
          <cell r="M803">
            <v>0</v>
          </cell>
          <cell r="N803">
            <v>0</v>
          </cell>
          <cell r="R803">
            <v>0</v>
          </cell>
          <cell r="T803" t="str">
            <v>1***</v>
          </cell>
          <cell r="U803" t="str">
            <v>1******</v>
          </cell>
          <cell r="V803">
            <v>1</v>
          </cell>
          <cell r="W803" t="str">
            <v>1</v>
          </cell>
          <cell r="AA803" t="str">
            <v>Large</v>
          </cell>
          <cell r="AB803">
            <v>0</v>
          </cell>
          <cell r="AC803" t="str">
            <v xml:space="preserve">  32815</v>
          </cell>
          <cell r="AD803" t="str">
            <v>1004307</v>
          </cell>
          <cell r="AE803">
            <v>0</v>
          </cell>
          <cell r="AF803">
            <v>0</v>
          </cell>
          <cell r="AG803">
            <v>0</v>
          </cell>
          <cell r="AH803">
            <v>0</v>
          </cell>
          <cell r="AI803">
            <v>0</v>
          </cell>
          <cell r="AJ803" t="str">
            <v>GBP</v>
          </cell>
          <cell r="AK803">
            <v>0</v>
          </cell>
          <cell r="AN803" t="str">
            <v>4450</v>
          </cell>
          <cell r="AO803" t="str">
            <v>VIRIDOR</v>
          </cell>
        </row>
        <row r="804">
          <cell r="A804" t="str">
            <v>DEC04</v>
          </cell>
          <cell r="B804" t="str">
            <v>CENT</v>
          </cell>
          <cell r="C804" t="str">
            <v>United Kingdom</v>
          </cell>
          <cell r="D804" t="str">
            <v>UK</v>
          </cell>
          <cell r="E804" t="str">
            <v>ESB</v>
          </cell>
          <cell r="F804" t="str">
            <v>Cummins Diesel UK</v>
          </cell>
          <cell r="G804" t="str">
            <v>025255</v>
          </cell>
          <cell r="I804">
            <v>1688</v>
          </cell>
          <cell r="J804">
            <v>0</v>
          </cell>
          <cell r="K804">
            <v>0</v>
          </cell>
          <cell r="M804">
            <v>0</v>
          </cell>
          <cell r="N804">
            <v>0</v>
          </cell>
          <cell r="R804">
            <v>0</v>
          </cell>
          <cell r="T804" t="str">
            <v>1***</v>
          </cell>
          <cell r="U804" t="str">
            <v>1******</v>
          </cell>
          <cell r="V804">
            <v>1</v>
          </cell>
          <cell r="W804" t="str">
            <v>1</v>
          </cell>
          <cell r="AA804" t="str">
            <v>Large</v>
          </cell>
          <cell r="AB804">
            <v>0</v>
          </cell>
          <cell r="AC804" t="str">
            <v xml:space="preserve">  32815</v>
          </cell>
          <cell r="AD804" t="str">
            <v>1004307</v>
          </cell>
          <cell r="AE804">
            <v>0</v>
          </cell>
          <cell r="AF804">
            <v>0</v>
          </cell>
          <cell r="AG804">
            <v>0</v>
          </cell>
          <cell r="AH804">
            <v>0</v>
          </cell>
          <cell r="AI804">
            <v>0</v>
          </cell>
          <cell r="AJ804" t="str">
            <v>GBP</v>
          </cell>
          <cell r="AK804">
            <v>0</v>
          </cell>
          <cell r="AN804" t="str">
            <v>4450</v>
          </cell>
          <cell r="AO804" t="str">
            <v>VIRIDOR</v>
          </cell>
        </row>
        <row r="805">
          <cell r="A805" t="str">
            <v>DEC04</v>
          </cell>
          <cell r="B805" t="str">
            <v>CENT</v>
          </cell>
          <cell r="C805" t="str">
            <v>United Kingdom</v>
          </cell>
          <cell r="D805" t="str">
            <v>UK</v>
          </cell>
          <cell r="E805" t="str">
            <v>ESB</v>
          </cell>
          <cell r="F805" t="str">
            <v>Cummins Diesel UK</v>
          </cell>
          <cell r="G805" t="str">
            <v>025255</v>
          </cell>
          <cell r="I805">
            <v>700</v>
          </cell>
          <cell r="J805">
            <v>0</v>
          </cell>
          <cell r="K805">
            <v>0</v>
          </cell>
          <cell r="M805">
            <v>0</v>
          </cell>
          <cell r="N805">
            <v>0</v>
          </cell>
          <cell r="R805">
            <v>0</v>
          </cell>
          <cell r="T805" t="str">
            <v>1***</v>
          </cell>
          <cell r="U805" t="str">
            <v>1******</v>
          </cell>
          <cell r="V805">
            <v>1</v>
          </cell>
          <cell r="W805" t="str">
            <v>1</v>
          </cell>
          <cell r="AA805" t="str">
            <v>Large</v>
          </cell>
          <cell r="AB805">
            <v>0</v>
          </cell>
          <cell r="AC805" t="str">
            <v xml:space="preserve">  32815</v>
          </cell>
          <cell r="AD805" t="str">
            <v>1004307</v>
          </cell>
          <cell r="AE805">
            <v>0</v>
          </cell>
          <cell r="AF805">
            <v>0</v>
          </cell>
          <cell r="AG805">
            <v>0</v>
          </cell>
          <cell r="AH805">
            <v>0</v>
          </cell>
          <cell r="AI805">
            <v>0</v>
          </cell>
          <cell r="AJ805" t="str">
            <v>GBP</v>
          </cell>
          <cell r="AK805">
            <v>0</v>
          </cell>
          <cell r="AN805" t="str">
            <v>4450</v>
          </cell>
          <cell r="AO805" t="str">
            <v>VIRIDOR</v>
          </cell>
        </row>
        <row r="806">
          <cell r="A806" t="str">
            <v>DEC04</v>
          </cell>
          <cell r="B806" t="str">
            <v>CENT</v>
          </cell>
          <cell r="C806" t="str">
            <v>United Kingdom</v>
          </cell>
          <cell r="D806" t="str">
            <v>UK</v>
          </cell>
          <cell r="E806" t="str">
            <v>ESB</v>
          </cell>
          <cell r="F806" t="str">
            <v>Cummins Diesel UK</v>
          </cell>
          <cell r="G806" t="str">
            <v>025255</v>
          </cell>
          <cell r="I806">
            <v>1500</v>
          </cell>
          <cell r="J806">
            <v>0</v>
          </cell>
          <cell r="K806">
            <v>0</v>
          </cell>
          <cell r="M806">
            <v>0</v>
          </cell>
          <cell r="N806">
            <v>0</v>
          </cell>
          <cell r="R806">
            <v>0</v>
          </cell>
          <cell r="T806" t="str">
            <v>1***</v>
          </cell>
          <cell r="U806" t="str">
            <v>1******</v>
          </cell>
          <cell r="V806">
            <v>1</v>
          </cell>
          <cell r="W806" t="str">
            <v>1</v>
          </cell>
          <cell r="AA806" t="str">
            <v>Large</v>
          </cell>
          <cell r="AB806">
            <v>0</v>
          </cell>
          <cell r="AC806" t="str">
            <v xml:space="preserve">  32815</v>
          </cell>
          <cell r="AD806" t="str">
            <v>1004307</v>
          </cell>
          <cell r="AE806">
            <v>0</v>
          </cell>
          <cell r="AF806">
            <v>0</v>
          </cell>
          <cell r="AG806">
            <v>0</v>
          </cell>
          <cell r="AH806">
            <v>0</v>
          </cell>
          <cell r="AI806">
            <v>0</v>
          </cell>
          <cell r="AJ806" t="str">
            <v>GBP</v>
          </cell>
          <cell r="AK806">
            <v>0</v>
          </cell>
          <cell r="AN806" t="str">
            <v>4450</v>
          </cell>
          <cell r="AO806" t="str">
            <v>VIRIDOR</v>
          </cell>
        </row>
        <row r="807">
          <cell r="A807" t="str">
            <v>DEC04</v>
          </cell>
          <cell r="B807" t="str">
            <v>CENT</v>
          </cell>
          <cell r="C807" t="str">
            <v>United Kingdom</v>
          </cell>
          <cell r="D807" t="str">
            <v>UK</v>
          </cell>
          <cell r="E807" t="str">
            <v>ESB</v>
          </cell>
          <cell r="F807" t="str">
            <v>Cummins Diesel UK</v>
          </cell>
          <cell r="G807" t="str">
            <v>025255</v>
          </cell>
          <cell r="I807">
            <v>1</v>
          </cell>
          <cell r="J807">
            <v>0</v>
          </cell>
          <cell r="K807">
            <v>0</v>
          </cell>
          <cell r="M807">
            <v>0</v>
          </cell>
          <cell r="N807">
            <v>0</v>
          </cell>
          <cell r="O807" t="str">
            <v>AMIS</v>
          </cell>
          <cell r="P807" t="str">
            <v>AMIS</v>
          </cell>
          <cell r="R807">
            <v>0</v>
          </cell>
          <cell r="S807" t="str">
            <v>misc revenue</v>
          </cell>
          <cell r="T807" t="str">
            <v>1***</v>
          </cell>
          <cell r="U807" t="str">
            <v>1******</v>
          </cell>
          <cell r="V807">
            <v>1</v>
          </cell>
          <cell r="W807" t="str">
            <v>1</v>
          </cell>
          <cell r="AA807" t="str">
            <v>Large</v>
          </cell>
          <cell r="AB807">
            <v>0</v>
          </cell>
          <cell r="AC807" t="str">
            <v xml:space="preserve">  32815</v>
          </cell>
          <cell r="AD807" t="str">
            <v>1004307</v>
          </cell>
          <cell r="AE807">
            <v>0</v>
          </cell>
          <cell r="AF807">
            <v>0</v>
          </cell>
          <cell r="AG807">
            <v>0</v>
          </cell>
          <cell r="AH807">
            <v>0</v>
          </cell>
          <cell r="AI807">
            <v>0</v>
          </cell>
          <cell r="AJ807" t="str">
            <v>GBP</v>
          </cell>
          <cell r="AK807">
            <v>0</v>
          </cell>
          <cell r="AN807" t="str">
            <v>4450</v>
          </cell>
          <cell r="AO807" t="str">
            <v>VIRIDOR</v>
          </cell>
        </row>
        <row r="808">
          <cell r="A808" t="str">
            <v>DEC04</v>
          </cell>
          <cell r="B808" t="str">
            <v>CENT</v>
          </cell>
          <cell r="C808" t="str">
            <v>United Kingdom</v>
          </cell>
          <cell r="D808" t="str">
            <v>UK</v>
          </cell>
          <cell r="E808" t="str">
            <v>ESB</v>
          </cell>
          <cell r="F808" t="str">
            <v>Cummins Diesel UK</v>
          </cell>
          <cell r="G808" t="str">
            <v>025255</v>
          </cell>
          <cell r="I808">
            <v>1</v>
          </cell>
          <cell r="J808">
            <v>0</v>
          </cell>
          <cell r="K808">
            <v>0</v>
          </cell>
          <cell r="M808">
            <v>0</v>
          </cell>
          <cell r="N808">
            <v>0</v>
          </cell>
          <cell r="O808" t="str">
            <v>AMIS</v>
          </cell>
          <cell r="P808" t="str">
            <v>AMIS</v>
          </cell>
          <cell r="R808">
            <v>0</v>
          </cell>
          <cell r="S808" t="str">
            <v>misc revenue</v>
          </cell>
          <cell r="T808" t="str">
            <v>1***</v>
          </cell>
          <cell r="U808" t="str">
            <v>1******</v>
          </cell>
          <cell r="V808">
            <v>1</v>
          </cell>
          <cell r="W808" t="str">
            <v>1</v>
          </cell>
          <cell r="AA808" t="str">
            <v>Large</v>
          </cell>
          <cell r="AB808">
            <v>0</v>
          </cell>
          <cell r="AC808" t="str">
            <v xml:space="preserve">  32815</v>
          </cell>
          <cell r="AD808" t="str">
            <v>1004307</v>
          </cell>
          <cell r="AE808">
            <v>0</v>
          </cell>
          <cell r="AF808">
            <v>0</v>
          </cell>
          <cell r="AG808">
            <v>0</v>
          </cell>
          <cell r="AH808">
            <v>0</v>
          </cell>
          <cell r="AI808">
            <v>0</v>
          </cell>
          <cell r="AJ808" t="str">
            <v>GBP</v>
          </cell>
          <cell r="AK808">
            <v>0</v>
          </cell>
          <cell r="AN808" t="str">
            <v>4450</v>
          </cell>
          <cell r="AO808" t="str">
            <v>VIRIDOR</v>
          </cell>
        </row>
        <row r="809">
          <cell r="A809" t="str">
            <v>DEC04</v>
          </cell>
          <cell r="B809" t="str">
            <v>CENT</v>
          </cell>
          <cell r="C809" t="str">
            <v>United Kingdom</v>
          </cell>
          <cell r="D809" t="str">
            <v>UK</v>
          </cell>
          <cell r="E809" t="str">
            <v>ESB</v>
          </cell>
          <cell r="F809" t="str">
            <v>Cummins Diesel UK</v>
          </cell>
          <cell r="G809" t="str">
            <v>025255</v>
          </cell>
          <cell r="I809">
            <v>29222</v>
          </cell>
          <cell r="J809">
            <v>0</v>
          </cell>
          <cell r="K809">
            <v>0</v>
          </cell>
          <cell r="M809">
            <v>0</v>
          </cell>
          <cell r="N809">
            <v>0</v>
          </cell>
          <cell r="R809">
            <v>0</v>
          </cell>
          <cell r="T809" t="str">
            <v>1***</v>
          </cell>
          <cell r="U809" t="str">
            <v>1******</v>
          </cell>
          <cell r="V809">
            <v>1</v>
          </cell>
          <cell r="W809" t="str">
            <v>1</v>
          </cell>
          <cell r="AA809" t="str">
            <v>Large</v>
          </cell>
          <cell r="AB809">
            <v>0</v>
          </cell>
          <cell r="AC809" t="str">
            <v xml:space="preserve">  32815</v>
          </cell>
          <cell r="AD809" t="str">
            <v>1004307</v>
          </cell>
          <cell r="AE809">
            <v>0</v>
          </cell>
          <cell r="AF809">
            <v>0</v>
          </cell>
          <cell r="AG809">
            <v>0</v>
          </cell>
          <cell r="AH809">
            <v>0</v>
          </cell>
          <cell r="AI809">
            <v>0</v>
          </cell>
          <cell r="AJ809" t="str">
            <v>GBP</v>
          </cell>
          <cell r="AK809">
            <v>0</v>
          </cell>
          <cell r="AN809" t="str">
            <v>4450</v>
          </cell>
          <cell r="AO809" t="str">
            <v>VIRIDOR</v>
          </cell>
        </row>
        <row r="810">
          <cell r="A810" t="str">
            <v>DEC04</v>
          </cell>
          <cell r="B810" t="str">
            <v>CENT</v>
          </cell>
          <cell r="C810" t="str">
            <v>United Kingdom</v>
          </cell>
          <cell r="D810" t="str">
            <v>UK</v>
          </cell>
          <cell r="E810" t="str">
            <v>ESB</v>
          </cell>
          <cell r="F810" t="str">
            <v>Cummins Diesel UK</v>
          </cell>
          <cell r="G810" t="str">
            <v>025255</v>
          </cell>
          <cell r="I810">
            <v>1</v>
          </cell>
          <cell r="J810">
            <v>0</v>
          </cell>
          <cell r="K810">
            <v>0</v>
          </cell>
          <cell r="M810">
            <v>0</v>
          </cell>
          <cell r="N810">
            <v>0</v>
          </cell>
          <cell r="O810" t="str">
            <v>AMIS</v>
          </cell>
          <cell r="P810" t="str">
            <v>AMIS</v>
          </cell>
          <cell r="R810">
            <v>0</v>
          </cell>
          <cell r="S810" t="str">
            <v>misc revenue</v>
          </cell>
          <cell r="T810" t="str">
            <v>1***</v>
          </cell>
          <cell r="U810" t="str">
            <v>1******</v>
          </cell>
          <cell r="V810">
            <v>1</v>
          </cell>
          <cell r="W810" t="str">
            <v>1</v>
          </cell>
          <cell r="AA810" t="str">
            <v>Large</v>
          </cell>
          <cell r="AB810">
            <v>0</v>
          </cell>
          <cell r="AC810" t="str">
            <v xml:space="preserve">  32815</v>
          </cell>
          <cell r="AD810" t="str">
            <v>1004307</v>
          </cell>
          <cell r="AE810">
            <v>0</v>
          </cell>
          <cell r="AF810">
            <v>0</v>
          </cell>
          <cell r="AG810">
            <v>0</v>
          </cell>
          <cell r="AH810">
            <v>0</v>
          </cell>
          <cell r="AI810">
            <v>0</v>
          </cell>
          <cell r="AJ810" t="str">
            <v>GBP</v>
          </cell>
          <cell r="AK810">
            <v>0</v>
          </cell>
          <cell r="AN810" t="str">
            <v>4450</v>
          </cell>
          <cell r="AO810" t="str">
            <v>VIRIDOR</v>
          </cell>
        </row>
        <row r="811">
          <cell r="A811" t="str">
            <v>DEC04</v>
          </cell>
          <cell r="B811" t="str">
            <v>CENT</v>
          </cell>
          <cell r="C811" t="str">
            <v>United Kingdom</v>
          </cell>
          <cell r="D811" t="str">
            <v>UK</v>
          </cell>
          <cell r="E811" t="str">
            <v>ESB</v>
          </cell>
          <cell r="F811" t="str">
            <v>Cummins Diesel UK</v>
          </cell>
          <cell r="G811" t="str">
            <v>025255</v>
          </cell>
          <cell r="I811">
            <v>1</v>
          </cell>
          <cell r="J811">
            <v>0</v>
          </cell>
          <cell r="K811">
            <v>0</v>
          </cell>
          <cell r="M811">
            <v>0</v>
          </cell>
          <cell r="N811">
            <v>0</v>
          </cell>
          <cell r="O811" t="str">
            <v>AMIS</v>
          </cell>
          <cell r="P811" t="str">
            <v>AMIS</v>
          </cell>
          <cell r="R811">
            <v>0</v>
          </cell>
          <cell r="S811" t="str">
            <v>misc revenue</v>
          </cell>
          <cell r="T811" t="str">
            <v>1***</v>
          </cell>
          <cell r="U811" t="str">
            <v>1******</v>
          </cell>
          <cell r="V811">
            <v>1</v>
          </cell>
          <cell r="W811" t="str">
            <v>1</v>
          </cell>
          <cell r="AA811" t="str">
            <v>Large</v>
          </cell>
          <cell r="AB811">
            <v>0</v>
          </cell>
          <cell r="AC811" t="str">
            <v xml:space="preserve">  32815</v>
          </cell>
          <cell r="AD811" t="str">
            <v>1004307</v>
          </cell>
          <cell r="AE811">
            <v>0</v>
          </cell>
          <cell r="AF811">
            <v>0</v>
          </cell>
          <cell r="AG811">
            <v>0</v>
          </cell>
          <cell r="AH811">
            <v>0</v>
          </cell>
          <cell r="AI811">
            <v>0</v>
          </cell>
          <cell r="AJ811" t="str">
            <v>GBP</v>
          </cell>
          <cell r="AK811">
            <v>0</v>
          </cell>
          <cell r="AN811" t="str">
            <v>4450</v>
          </cell>
          <cell r="AO811" t="str">
            <v>VIRIDOR</v>
          </cell>
        </row>
        <row r="812">
          <cell r="A812" t="str">
            <v>DEC04</v>
          </cell>
          <cell r="B812" t="str">
            <v>CENT</v>
          </cell>
          <cell r="C812" t="str">
            <v>United Kingdom</v>
          </cell>
          <cell r="D812" t="str">
            <v>UK</v>
          </cell>
          <cell r="E812" t="str">
            <v>ESB</v>
          </cell>
          <cell r="F812" t="str">
            <v>Cummins Diesel UK</v>
          </cell>
          <cell r="G812" t="str">
            <v>025255</v>
          </cell>
          <cell r="I812">
            <v>7500</v>
          </cell>
          <cell r="J812">
            <v>0</v>
          </cell>
          <cell r="K812">
            <v>0</v>
          </cell>
          <cell r="M812">
            <v>0</v>
          </cell>
          <cell r="N812">
            <v>0</v>
          </cell>
          <cell r="R812">
            <v>0</v>
          </cell>
          <cell r="T812" t="str">
            <v>1***</v>
          </cell>
          <cell r="U812" t="str">
            <v>1******</v>
          </cell>
          <cell r="V812">
            <v>1</v>
          </cell>
          <cell r="W812" t="str">
            <v>1</v>
          </cell>
          <cell r="AA812" t="str">
            <v>Large</v>
          </cell>
          <cell r="AB812">
            <v>0</v>
          </cell>
          <cell r="AC812" t="str">
            <v xml:space="preserve">  32815</v>
          </cell>
          <cell r="AD812" t="str">
            <v>1004307</v>
          </cell>
          <cell r="AE812">
            <v>0</v>
          </cell>
          <cell r="AF812">
            <v>0</v>
          </cell>
          <cell r="AG812">
            <v>0</v>
          </cell>
          <cell r="AH812">
            <v>0</v>
          </cell>
          <cell r="AI812">
            <v>0</v>
          </cell>
          <cell r="AJ812" t="str">
            <v>GBP</v>
          </cell>
          <cell r="AK812">
            <v>0</v>
          </cell>
          <cell r="AN812" t="str">
            <v>4450</v>
          </cell>
          <cell r="AO812" t="str">
            <v>VIRIDOR</v>
          </cell>
        </row>
        <row r="813">
          <cell r="A813" t="str">
            <v>DEC04</v>
          </cell>
          <cell r="B813" t="str">
            <v>CENT</v>
          </cell>
          <cell r="C813" t="str">
            <v>United Kingdom</v>
          </cell>
          <cell r="D813" t="str">
            <v>UK</v>
          </cell>
          <cell r="E813" t="str">
            <v>ESB</v>
          </cell>
          <cell r="F813" t="str">
            <v>Cummins Diesel UK</v>
          </cell>
          <cell r="G813" t="str">
            <v>025255</v>
          </cell>
          <cell r="I813">
            <v>7861</v>
          </cell>
          <cell r="J813">
            <v>0</v>
          </cell>
          <cell r="K813">
            <v>0</v>
          </cell>
          <cell r="M813">
            <v>0</v>
          </cell>
          <cell r="N813">
            <v>0</v>
          </cell>
          <cell r="R813">
            <v>0</v>
          </cell>
          <cell r="T813" t="str">
            <v>1***</v>
          </cell>
          <cell r="U813" t="str">
            <v>1******</v>
          </cell>
          <cell r="V813">
            <v>1</v>
          </cell>
          <cell r="W813" t="str">
            <v>1</v>
          </cell>
          <cell r="AA813" t="str">
            <v>Large</v>
          </cell>
          <cell r="AB813">
            <v>0</v>
          </cell>
          <cell r="AC813" t="str">
            <v xml:space="preserve">  32815</v>
          </cell>
          <cell r="AD813" t="str">
            <v>1004307</v>
          </cell>
          <cell r="AE813">
            <v>0</v>
          </cell>
          <cell r="AF813">
            <v>0</v>
          </cell>
          <cell r="AG813">
            <v>0</v>
          </cell>
          <cell r="AH813">
            <v>0</v>
          </cell>
          <cell r="AI813">
            <v>0</v>
          </cell>
          <cell r="AJ813" t="str">
            <v>GBP</v>
          </cell>
          <cell r="AK813">
            <v>0</v>
          </cell>
          <cell r="AN813" t="str">
            <v>4450</v>
          </cell>
          <cell r="AO813" t="str">
            <v>VIRIDOR</v>
          </cell>
        </row>
        <row r="814">
          <cell r="A814" t="str">
            <v>DEC04</v>
          </cell>
          <cell r="B814" t="str">
            <v>CENT</v>
          </cell>
          <cell r="C814" t="str">
            <v>United Kingdom</v>
          </cell>
          <cell r="D814" t="str">
            <v>UK</v>
          </cell>
          <cell r="E814" t="str">
            <v>ESB</v>
          </cell>
          <cell r="F814" t="str">
            <v>Cummins Diesel UK</v>
          </cell>
          <cell r="G814" t="str">
            <v>025255</v>
          </cell>
          <cell r="I814">
            <v>7994</v>
          </cell>
          <cell r="J814">
            <v>0</v>
          </cell>
          <cell r="K814">
            <v>0</v>
          </cell>
          <cell r="M814">
            <v>0</v>
          </cell>
          <cell r="N814">
            <v>0</v>
          </cell>
          <cell r="R814">
            <v>0</v>
          </cell>
          <cell r="T814" t="str">
            <v>1***</v>
          </cell>
          <cell r="U814" t="str">
            <v>1******</v>
          </cell>
          <cell r="V814">
            <v>1</v>
          </cell>
          <cell r="W814" t="str">
            <v>1</v>
          </cell>
          <cell r="AA814" t="str">
            <v>Large</v>
          </cell>
          <cell r="AB814">
            <v>0</v>
          </cell>
          <cell r="AC814" t="str">
            <v xml:space="preserve">  32815</v>
          </cell>
          <cell r="AD814" t="str">
            <v>1004307</v>
          </cell>
          <cell r="AE814">
            <v>0</v>
          </cell>
          <cell r="AF814">
            <v>0</v>
          </cell>
          <cell r="AG814">
            <v>0</v>
          </cell>
          <cell r="AH814">
            <v>0</v>
          </cell>
          <cell r="AI814">
            <v>0</v>
          </cell>
          <cell r="AJ814" t="str">
            <v>GBP</v>
          </cell>
          <cell r="AK814">
            <v>0</v>
          </cell>
          <cell r="AN814" t="str">
            <v>4450</v>
          </cell>
          <cell r="AO814" t="str">
            <v>VIRIDOR</v>
          </cell>
        </row>
        <row r="815">
          <cell r="A815" t="str">
            <v>DEC04</v>
          </cell>
          <cell r="B815" t="str">
            <v>CENT</v>
          </cell>
          <cell r="C815" t="str">
            <v>United Kingdom</v>
          </cell>
          <cell r="D815" t="str">
            <v>UK</v>
          </cell>
          <cell r="E815" t="str">
            <v>ESB</v>
          </cell>
          <cell r="F815" t="str">
            <v>Cummins Diesel UK</v>
          </cell>
          <cell r="G815" t="str">
            <v>025255</v>
          </cell>
          <cell r="I815">
            <v>124235</v>
          </cell>
          <cell r="J815">
            <v>0</v>
          </cell>
          <cell r="K815">
            <v>0</v>
          </cell>
          <cell r="M815">
            <v>0</v>
          </cell>
          <cell r="N815">
            <v>0</v>
          </cell>
          <cell r="R815">
            <v>0</v>
          </cell>
          <cell r="T815" t="str">
            <v>1***</v>
          </cell>
          <cell r="U815" t="str">
            <v>1******</v>
          </cell>
          <cell r="V815">
            <v>1</v>
          </cell>
          <cell r="W815" t="str">
            <v>1</v>
          </cell>
          <cell r="AA815" t="str">
            <v>Large</v>
          </cell>
          <cell r="AB815">
            <v>0</v>
          </cell>
          <cell r="AC815" t="str">
            <v xml:space="preserve">  32815</v>
          </cell>
          <cell r="AD815" t="str">
            <v>1004307</v>
          </cell>
          <cell r="AE815">
            <v>0</v>
          </cell>
          <cell r="AF815">
            <v>0</v>
          </cell>
          <cell r="AG815">
            <v>0</v>
          </cell>
          <cell r="AH815">
            <v>0</v>
          </cell>
          <cell r="AI815">
            <v>0</v>
          </cell>
          <cell r="AJ815" t="str">
            <v>GBP</v>
          </cell>
          <cell r="AK815">
            <v>0</v>
          </cell>
          <cell r="AN815" t="str">
            <v>4450</v>
          </cell>
          <cell r="AO815" t="str">
            <v>VIRIDOR</v>
          </cell>
        </row>
        <row r="816">
          <cell r="A816" t="str">
            <v>DEC04</v>
          </cell>
          <cell r="B816" t="str">
            <v>CENT</v>
          </cell>
          <cell r="C816" t="str">
            <v>United Kingdom</v>
          </cell>
          <cell r="D816" t="str">
            <v>UK</v>
          </cell>
          <cell r="E816" t="str">
            <v>ESB</v>
          </cell>
          <cell r="F816" t="str">
            <v>Cummins Diesel UK</v>
          </cell>
          <cell r="G816" t="str">
            <v>025255</v>
          </cell>
          <cell r="I816">
            <v>1</v>
          </cell>
          <cell r="J816">
            <v>0</v>
          </cell>
          <cell r="K816">
            <v>0</v>
          </cell>
          <cell r="M816">
            <v>0</v>
          </cell>
          <cell r="N816">
            <v>0</v>
          </cell>
          <cell r="O816" t="str">
            <v>AMIS</v>
          </cell>
          <cell r="P816" t="str">
            <v>AMIS</v>
          </cell>
          <cell r="R816">
            <v>0</v>
          </cell>
          <cell r="S816" t="str">
            <v>misc revenue</v>
          </cell>
          <cell r="T816" t="str">
            <v>1***</v>
          </cell>
          <cell r="U816" t="str">
            <v>1******</v>
          </cell>
          <cell r="V816">
            <v>1</v>
          </cell>
          <cell r="W816" t="str">
            <v>1</v>
          </cell>
          <cell r="AA816" t="str">
            <v>Large</v>
          </cell>
          <cell r="AB816">
            <v>0</v>
          </cell>
          <cell r="AC816" t="str">
            <v xml:space="preserve">  32815</v>
          </cell>
          <cell r="AD816" t="str">
            <v>1004307</v>
          </cell>
          <cell r="AE816">
            <v>0</v>
          </cell>
          <cell r="AF816">
            <v>0</v>
          </cell>
          <cell r="AG816">
            <v>0</v>
          </cell>
          <cell r="AH816">
            <v>0</v>
          </cell>
          <cell r="AI816">
            <v>0</v>
          </cell>
          <cell r="AJ816" t="str">
            <v>GBP</v>
          </cell>
          <cell r="AK816">
            <v>0</v>
          </cell>
          <cell r="AN816" t="str">
            <v>4450</v>
          </cell>
          <cell r="AO816" t="str">
            <v>VIRIDOR</v>
          </cell>
        </row>
        <row r="817">
          <cell r="A817" t="str">
            <v>DEC04</v>
          </cell>
          <cell r="B817" t="str">
            <v>CENT</v>
          </cell>
          <cell r="C817" t="str">
            <v>United Kingdom</v>
          </cell>
          <cell r="D817" t="str">
            <v>UK</v>
          </cell>
          <cell r="E817" t="str">
            <v>ESB</v>
          </cell>
          <cell r="F817" t="str">
            <v>Cummins Diesel UK</v>
          </cell>
          <cell r="G817" t="str">
            <v>025255</v>
          </cell>
          <cell r="I817">
            <v>1</v>
          </cell>
          <cell r="J817">
            <v>0</v>
          </cell>
          <cell r="K817">
            <v>0</v>
          </cell>
          <cell r="M817">
            <v>0</v>
          </cell>
          <cell r="N817">
            <v>0</v>
          </cell>
          <cell r="O817" t="str">
            <v>AMIS</v>
          </cell>
          <cell r="P817" t="str">
            <v>AMIS</v>
          </cell>
          <cell r="R817">
            <v>0</v>
          </cell>
          <cell r="S817" t="str">
            <v>misc revenue</v>
          </cell>
          <cell r="T817" t="str">
            <v>1***</v>
          </cell>
          <cell r="U817" t="str">
            <v>1******</v>
          </cell>
          <cell r="V817">
            <v>1</v>
          </cell>
          <cell r="W817" t="str">
            <v>1</v>
          </cell>
          <cell r="AA817" t="str">
            <v>Large</v>
          </cell>
          <cell r="AB817">
            <v>0</v>
          </cell>
          <cell r="AC817" t="str">
            <v xml:space="preserve">  32815</v>
          </cell>
          <cell r="AD817" t="str">
            <v>1004307</v>
          </cell>
          <cell r="AE817">
            <v>0</v>
          </cell>
          <cell r="AF817">
            <v>0</v>
          </cell>
          <cell r="AG817">
            <v>0</v>
          </cell>
          <cell r="AH817">
            <v>0</v>
          </cell>
          <cell r="AI817">
            <v>0</v>
          </cell>
          <cell r="AJ817" t="str">
            <v>GBP</v>
          </cell>
          <cell r="AK817">
            <v>0</v>
          </cell>
          <cell r="AN817" t="str">
            <v>4450</v>
          </cell>
          <cell r="AO817" t="str">
            <v>VIRIDOR</v>
          </cell>
        </row>
        <row r="818">
          <cell r="A818" t="str">
            <v>DEC04</v>
          </cell>
          <cell r="B818" t="str">
            <v>CENT</v>
          </cell>
          <cell r="C818" t="str">
            <v>United Kingdom</v>
          </cell>
          <cell r="D818" t="str">
            <v>UK</v>
          </cell>
          <cell r="E818" t="str">
            <v>ESB</v>
          </cell>
          <cell r="F818" t="str">
            <v>Cummins Diesel UK</v>
          </cell>
          <cell r="G818" t="str">
            <v>025255</v>
          </cell>
          <cell r="I818">
            <v>13668</v>
          </cell>
          <cell r="J818">
            <v>0</v>
          </cell>
          <cell r="K818">
            <v>0</v>
          </cell>
          <cell r="M818">
            <v>0</v>
          </cell>
          <cell r="N818">
            <v>0</v>
          </cell>
          <cell r="R818">
            <v>0</v>
          </cell>
          <cell r="T818" t="str">
            <v>1***</v>
          </cell>
          <cell r="U818" t="str">
            <v>1******</v>
          </cell>
          <cell r="V818">
            <v>1</v>
          </cell>
          <cell r="W818" t="str">
            <v>1</v>
          </cell>
          <cell r="AA818" t="str">
            <v>Large</v>
          </cell>
          <cell r="AB818">
            <v>0</v>
          </cell>
          <cell r="AC818" t="str">
            <v xml:space="preserve">  32815</v>
          </cell>
          <cell r="AD818" t="str">
            <v>1004307</v>
          </cell>
          <cell r="AE818">
            <v>0</v>
          </cell>
          <cell r="AF818">
            <v>0</v>
          </cell>
          <cell r="AG818">
            <v>0</v>
          </cell>
          <cell r="AH818">
            <v>0</v>
          </cell>
          <cell r="AI818">
            <v>0</v>
          </cell>
          <cell r="AJ818" t="str">
            <v>GBP</v>
          </cell>
          <cell r="AK818">
            <v>0</v>
          </cell>
          <cell r="AN818" t="str">
            <v>4450</v>
          </cell>
          <cell r="AO818" t="str">
            <v>VIRIDOR</v>
          </cell>
        </row>
        <row r="819">
          <cell r="A819" t="str">
            <v>DEC04</v>
          </cell>
          <cell r="B819" t="str">
            <v>CENT</v>
          </cell>
          <cell r="C819" t="str">
            <v>United Kingdom</v>
          </cell>
          <cell r="D819" t="str">
            <v>UK</v>
          </cell>
          <cell r="E819" t="str">
            <v>ESB</v>
          </cell>
          <cell r="F819" t="str">
            <v>Cummins Diesel UK</v>
          </cell>
          <cell r="G819" t="str">
            <v>025255</v>
          </cell>
          <cell r="I819">
            <v>1</v>
          </cell>
          <cell r="J819">
            <v>0</v>
          </cell>
          <cell r="K819">
            <v>0</v>
          </cell>
          <cell r="M819">
            <v>0</v>
          </cell>
          <cell r="N819">
            <v>0</v>
          </cell>
          <cell r="O819" t="str">
            <v>AMIS</v>
          </cell>
          <cell r="P819" t="str">
            <v>AMIS</v>
          </cell>
          <cell r="R819">
            <v>0</v>
          </cell>
          <cell r="S819" t="str">
            <v>misc revenue</v>
          </cell>
          <cell r="T819" t="str">
            <v>1***</v>
          </cell>
          <cell r="U819" t="str">
            <v>1******</v>
          </cell>
          <cell r="V819">
            <v>1</v>
          </cell>
          <cell r="W819" t="str">
            <v>1</v>
          </cell>
          <cell r="AA819" t="str">
            <v>Large</v>
          </cell>
          <cell r="AB819">
            <v>0</v>
          </cell>
          <cell r="AC819" t="str">
            <v xml:space="preserve">  32815</v>
          </cell>
          <cell r="AD819" t="str">
            <v>1004307</v>
          </cell>
          <cell r="AE819">
            <v>0</v>
          </cell>
          <cell r="AF819">
            <v>0</v>
          </cell>
          <cell r="AG819">
            <v>0</v>
          </cell>
          <cell r="AH819">
            <v>0</v>
          </cell>
          <cell r="AI819">
            <v>0</v>
          </cell>
          <cell r="AJ819" t="str">
            <v>GBP</v>
          </cell>
          <cell r="AK819">
            <v>0</v>
          </cell>
          <cell r="AN819" t="str">
            <v>4450</v>
          </cell>
          <cell r="AO819" t="str">
            <v>VIRIDOR</v>
          </cell>
        </row>
        <row r="820">
          <cell r="A820" t="str">
            <v>DEC04</v>
          </cell>
          <cell r="B820" t="str">
            <v>CENT</v>
          </cell>
          <cell r="C820" t="str">
            <v>United Kingdom</v>
          </cell>
          <cell r="D820" t="str">
            <v>UK</v>
          </cell>
          <cell r="E820" t="str">
            <v>ESB</v>
          </cell>
          <cell r="F820" t="str">
            <v>Cummins Diesel UK</v>
          </cell>
          <cell r="G820" t="str">
            <v>025255</v>
          </cell>
          <cell r="I820">
            <v>1</v>
          </cell>
          <cell r="J820">
            <v>0</v>
          </cell>
          <cell r="K820">
            <v>0</v>
          </cell>
          <cell r="M820">
            <v>0</v>
          </cell>
          <cell r="N820">
            <v>0</v>
          </cell>
          <cell r="O820" t="str">
            <v>AMIS</v>
          </cell>
          <cell r="P820" t="str">
            <v>AMIS</v>
          </cell>
          <cell r="R820">
            <v>0</v>
          </cell>
          <cell r="S820" t="str">
            <v>misc revenue</v>
          </cell>
          <cell r="T820" t="str">
            <v>1***</v>
          </cell>
          <cell r="U820" t="str">
            <v>1******</v>
          </cell>
          <cell r="V820">
            <v>1</v>
          </cell>
          <cell r="W820" t="str">
            <v>1</v>
          </cell>
          <cell r="AA820" t="str">
            <v>Large</v>
          </cell>
          <cell r="AB820">
            <v>0</v>
          </cell>
          <cell r="AC820" t="str">
            <v xml:space="preserve">  32815</v>
          </cell>
          <cell r="AD820" t="str">
            <v>1004307</v>
          </cell>
          <cell r="AE820">
            <v>0</v>
          </cell>
          <cell r="AF820">
            <v>0</v>
          </cell>
          <cell r="AG820">
            <v>0</v>
          </cell>
          <cell r="AH820">
            <v>0</v>
          </cell>
          <cell r="AI820">
            <v>0</v>
          </cell>
          <cell r="AJ820" t="str">
            <v>GBP</v>
          </cell>
          <cell r="AK820">
            <v>0</v>
          </cell>
          <cell r="AN820" t="str">
            <v>4450</v>
          </cell>
          <cell r="AO820" t="str">
            <v>VIRIDOR</v>
          </cell>
        </row>
        <row r="821">
          <cell r="A821" t="str">
            <v>DEC04</v>
          </cell>
          <cell r="B821" t="str">
            <v>CENT</v>
          </cell>
          <cell r="C821" t="str">
            <v>United Kingdom</v>
          </cell>
          <cell r="D821" t="str">
            <v>UK</v>
          </cell>
          <cell r="E821" t="str">
            <v>ESB</v>
          </cell>
          <cell r="F821" t="str">
            <v>Cummins Diesel UK</v>
          </cell>
          <cell r="G821" t="str">
            <v>025255</v>
          </cell>
          <cell r="I821">
            <v>1</v>
          </cell>
          <cell r="J821">
            <v>0</v>
          </cell>
          <cell r="K821">
            <v>0</v>
          </cell>
          <cell r="M821">
            <v>0</v>
          </cell>
          <cell r="N821">
            <v>0</v>
          </cell>
          <cell r="O821" t="str">
            <v>AMIS</v>
          </cell>
          <cell r="P821" t="str">
            <v>AMIS</v>
          </cell>
          <cell r="R821">
            <v>0</v>
          </cell>
          <cell r="S821" t="str">
            <v>misc revenue</v>
          </cell>
          <cell r="T821" t="str">
            <v>1***</v>
          </cell>
          <cell r="U821" t="str">
            <v>1******</v>
          </cell>
          <cell r="V821">
            <v>1</v>
          </cell>
          <cell r="W821" t="str">
            <v>1</v>
          </cell>
          <cell r="AA821" t="str">
            <v>Large</v>
          </cell>
          <cell r="AB821">
            <v>0</v>
          </cell>
          <cell r="AC821" t="str">
            <v xml:space="preserve">  32815</v>
          </cell>
          <cell r="AD821" t="str">
            <v>1004307</v>
          </cell>
          <cell r="AE821">
            <v>0</v>
          </cell>
          <cell r="AF821">
            <v>0</v>
          </cell>
          <cell r="AG821">
            <v>0</v>
          </cell>
          <cell r="AH821">
            <v>0</v>
          </cell>
          <cell r="AI821">
            <v>0</v>
          </cell>
          <cell r="AJ821" t="str">
            <v>GBP</v>
          </cell>
          <cell r="AK821">
            <v>0</v>
          </cell>
          <cell r="AN821" t="str">
            <v>4450</v>
          </cell>
          <cell r="AO821" t="str">
            <v>VIRIDOR</v>
          </cell>
        </row>
        <row r="822">
          <cell r="A822" t="str">
            <v>DEC04</v>
          </cell>
          <cell r="B822" t="str">
            <v>CENT</v>
          </cell>
          <cell r="C822" t="str">
            <v>United Kingdom</v>
          </cell>
          <cell r="D822" t="str">
            <v>UK</v>
          </cell>
          <cell r="E822" t="str">
            <v>ESB</v>
          </cell>
          <cell r="F822" t="str">
            <v>Cummins Diesel UK</v>
          </cell>
          <cell r="G822" t="str">
            <v>025255</v>
          </cell>
          <cell r="I822">
            <v>1</v>
          </cell>
          <cell r="J822">
            <v>0</v>
          </cell>
          <cell r="K822">
            <v>0</v>
          </cell>
          <cell r="M822">
            <v>0</v>
          </cell>
          <cell r="N822">
            <v>0</v>
          </cell>
          <cell r="O822" t="str">
            <v>AMIS</v>
          </cell>
          <cell r="P822" t="str">
            <v>AMIS</v>
          </cell>
          <cell r="R822">
            <v>0</v>
          </cell>
          <cell r="S822" t="str">
            <v>misc revenue</v>
          </cell>
          <cell r="T822" t="str">
            <v>1***</v>
          </cell>
          <cell r="U822" t="str">
            <v>1******</v>
          </cell>
          <cell r="V822">
            <v>1</v>
          </cell>
          <cell r="W822" t="str">
            <v>1</v>
          </cell>
          <cell r="AA822" t="str">
            <v>Large</v>
          </cell>
          <cell r="AB822">
            <v>0</v>
          </cell>
          <cell r="AC822" t="str">
            <v xml:space="preserve">  32815</v>
          </cell>
          <cell r="AD822" t="str">
            <v>1004307</v>
          </cell>
          <cell r="AE822">
            <v>0</v>
          </cell>
          <cell r="AF822">
            <v>0</v>
          </cell>
          <cell r="AG822">
            <v>0</v>
          </cell>
          <cell r="AH822">
            <v>0</v>
          </cell>
          <cell r="AI822">
            <v>0</v>
          </cell>
          <cell r="AJ822" t="str">
            <v>GBP</v>
          </cell>
          <cell r="AK822">
            <v>0</v>
          </cell>
          <cell r="AN822" t="str">
            <v>4450</v>
          </cell>
          <cell r="AO822" t="str">
            <v>VIRIDOR</v>
          </cell>
        </row>
        <row r="823">
          <cell r="A823" t="str">
            <v>DEC04</v>
          </cell>
          <cell r="B823" t="str">
            <v>CENT</v>
          </cell>
          <cell r="C823" t="str">
            <v>United Kingdom</v>
          </cell>
          <cell r="D823" t="str">
            <v>UK</v>
          </cell>
          <cell r="E823" t="str">
            <v>ESB</v>
          </cell>
          <cell r="F823" t="str">
            <v>Cummins Diesel UK</v>
          </cell>
          <cell r="G823" t="str">
            <v>025255</v>
          </cell>
          <cell r="I823">
            <v>1</v>
          </cell>
          <cell r="J823">
            <v>0</v>
          </cell>
          <cell r="K823">
            <v>0</v>
          </cell>
          <cell r="M823">
            <v>0</v>
          </cell>
          <cell r="N823">
            <v>0</v>
          </cell>
          <cell r="O823" t="str">
            <v>AMIS</v>
          </cell>
          <cell r="P823" t="str">
            <v>AMIS</v>
          </cell>
          <cell r="R823">
            <v>0</v>
          </cell>
          <cell r="S823" t="str">
            <v>misc revenue</v>
          </cell>
          <cell r="T823" t="str">
            <v>1***</v>
          </cell>
          <cell r="U823" t="str">
            <v>1******</v>
          </cell>
          <cell r="V823">
            <v>1</v>
          </cell>
          <cell r="W823" t="str">
            <v>1</v>
          </cell>
          <cell r="AA823" t="str">
            <v>Large</v>
          </cell>
          <cell r="AB823">
            <v>0</v>
          </cell>
          <cell r="AC823" t="str">
            <v xml:space="preserve">  32815</v>
          </cell>
          <cell r="AD823" t="str">
            <v>1004307</v>
          </cell>
          <cell r="AE823">
            <v>0</v>
          </cell>
          <cell r="AF823">
            <v>0</v>
          </cell>
          <cell r="AG823">
            <v>0</v>
          </cell>
          <cell r="AH823">
            <v>0</v>
          </cell>
          <cell r="AI823">
            <v>0</v>
          </cell>
          <cell r="AJ823" t="str">
            <v>GBP</v>
          </cell>
          <cell r="AK823">
            <v>0</v>
          </cell>
          <cell r="AN823" t="str">
            <v>4450</v>
          </cell>
          <cell r="AO823" t="str">
            <v>VIRIDOR</v>
          </cell>
        </row>
        <row r="824">
          <cell r="A824" t="str">
            <v>DEC04</v>
          </cell>
          <cell r="B824" t="str">
            <v>CENT</v>
          </cell>
          <cell r="C824" t="str">
            <v>United Kingdom</v>
          </cell>
          <cell r="D824" t="str">
            <v>UK</v>
          </cell>
          <cell r="E824" t="str">
            <v>ESB</v>
          </cell>
          <cell r="F824" t="str">
            <v>Cummins Diesel UK</v>
          </cell>
          <cell r="G824" t="str">
            <v>025255</v>
          </cell>
          <cell r="I824">
            <v>47500</v>
          </cell>
          <cell r="J824">
            <v>0</v>
          </cell>
          <cell r="K824">
            <v>0</v>
          </cell>
          <cell r="M824">
            <v>0</v>
          </cell>
          <cell r="N824">
            <v>0</v>
          </cell>
          <cell r="O824" t="str">
            <v>AMIS</v>
          </cell>
          <cell r="P824" t="str">
            <v>AMIS</v>
          </cell>
          <cell r="R824">
            <v>0</v>
          </cell>
          <cell r="S824" t="str">
            <v>misc revenue</v>
          </cell>
          <cell r="T824" t="str">
            <v>1***</v>
          </cell>
          <cell r="U824" t="str">
            <v>1******</v>
          </cell>
          <cell r="V824">
            <v>1</v>
          </cell>
          <cell r="W824" t="str">
            <v>1</v>
          </cell>
          <cell r="AA824" t="str">
            <v>Large</v>
          </cell>
          <cell r="AB824">
            <v>0</v>
          </cell>
          <cell r="AC824" t="str">
            <v xml:space="preserve">  32815</v>
          </cell>
          <cell r="AD824" t="str">
            <v>1004307</v>
          </cell>
          <cell r="AE824">
            <v>0</v>
          </cell>
          <cell r="AF824">
            <v>0</v>
          </cell>
          <cell r="AG824">
            <v>0</v>
          </cell>
          <cell r="AH824">
            <v>0</v>
          </cell>
          <cell r="AI824">
            <v>0</v>
          </cell>
          <cell r="AJ824" t="str">
            <v>GBP</v>
          </cell>
          <cell r="AK824">
            <v>0</v>
          </cell>
          <cell r="AN824" t="str">
            <v>4450</v>
          </cell>
          <cell r="AO824" t="str">
            <v>VIRIDOR</v>
          </cell>
        </row>
        <row r="825">
          <cell r="A825" t="str">
            <v>DEC04</v>
          </cell>
          <cell r="B825" t="str">
            <v>CENT</v>
          </cell>
          <cell r="C825" t="str">
            <v>United Kingdom</v>
          </cell>
          <cell r="D825" t="str">
            <v>UK</v>
          </cell>
          <cell r="E825" t="str">
            <v>ESB</v>
          </cell>
          <cell r="F825" t="str">
            <v>Cummins Diesel UK</v>
          </cell>
          <cell r="G825" t="str">
            <v>025255</v>
          </cell>
          <cell r="I825">
            <v>1</v>
          </cell>
          <cell r="J825">
            <v>0</v>
          </cell>
          <cell r="K825">
            <v>0</v>
          </cell>
          <cell r="M825">
            <v>0</v>
          </cell>
          <cell r="N825">
            <v>0</v>
          </cell>
          <cell r="O825" t="str">
            <v>AMIS</v>
          </cell>
          <cell r="P825" t="str">
            <v>AMIS</v>
          </cell>
          <cell r="R825">
            <v>0</v>
          </cell>
          <cell r="S825" t="str">
            <v>misc revenue</v>
          </cell>
          <cell r="T825" t="str">
            <v>1***</v>
          </cell>
          <cell r="U825" t="str">
            <v>1******</v>
          </cell>
          <cell r="V825">
            <v>1</v>
          </cell>
          <cell r="W825" t="str">
            <v>1</v>
          </cell>
          <cell r="AA825" t="str">
            <v>Large</v>
          </cell>
          <cell r="AB825">
            <v>0</v>
          </cell>
          <cell r="AC825" t="str">
            <v xml:space="preserve">  32815</v>
          </cell>
          <cell r="AD825" t="str">
            <v>1004307</v>
          </cell>
          <cell r="AE825">
            <v>0</v>
          </cell>
          <cell r="AF825">
            <v>0</v>
          </cell>
          <cell r="AG825">
            <v>0</v>
          </cell>
          <cell r="AH825">
            <v>0</v>
          </cell>
          <cell r="AI825">
            <v>0</v>
          </cell>
          <cell r="AJ825" t="str">
            <v>GBP</v>
          </cell>
          <cell r="AK825">
            <v>0</v>
          </cell>
          <cell r="AN825" t="str">
            <v>4450</v>
          </cell>
          <cell r="AO825" t="str">
            <v>VIRIDOR</v>
          </cell>
        </row>
        <row r="826">
          <cell r="A826" t="str">
            <v>DEC04</v>
          </cell>
          <cell r="B826" t="str">
            <v>CENT</v>
          </cell>
          <cell r="C826" t="str">
            <v>United Kingdom</v>
          </cell>
          <cell r="D826" t="str">
            <v>UK</v>
          </cell>
          <cell r="E826" t="str">
            <v>ESB</v>
          </cell>
          <cell r="F826" t="str">
            <v>Cummins Diesel UK</v>
          </cell>
          <cell r="G826" t="str">
            <v>025255</v>
          </cell>
          <cell r="I826">
            <v>1</v>
          </cell>
          <cell r="J826">
            <v>0</v>
          </cell>
          <cell r="K826">
            <v>0</v>
          </cell>
          <cell r="M826">
            <v>0</v>
          </cell>
          <cell r="N826">
            <v>0</v>
          </cell>
          <cell r="O826" t="str">
            <v>AMIS</v>
          </cell>
          <cell r="P826" t="str">
            <v>AMIS</v>
          </cell>
          <cell r="R826">
            <v>0</v>
          </cell>
          <cell r="S826" t="str">
            <v>misc revenue</v>
          </cell>
          <cell r="T826" t="str">
            <v>1***</v>
          </cell>
          <cell r="U826" t="str">
            <v>1******</v>
          </cell>
          <cell r="V826">
            <v>1</v>
          </cell>
          <cell r="W826" t="str">
            <v>1</v>
          </cell>
          <cell r="AA826" t="str">
            <v>Large</v>
          </cell>
          <cell r="AB826">
            <v>0</v>
          </cell>
          <cell r="AC826" t="str">
            <v xml:space="preserve">  32815</v>
          </cell>
          <cell r="AD826" t="str">
            <v>1004307</v>
          </cell>
          <cell r="AE826">
            <v>0</v>
          </cell>
          <cell r="AF826">
            <v>0</v>
          </cell>
          <cell r="AG826">
            <v>0</v>
          </cell>
          <cell r="AH826">
            <v>0</v>
          </cell>
          <cell r="AI826">
            <v>0</v>
          </cell>
          <cell r="AJ826" t="str">
            <v>GBP</v>
          </cell>
          <cell r="AK826">
            <v>0</v>
          </cell>
          <cell r="AN826" t="str">
            <v>4450</v>
          </cell>
          <cell r="AO826" t="str">
            <v>VIRIDOR</v>
          </cell>
        </row>
        <row r="827">
          <cell r="A827" t="str">
            <v>DEC04</v>
          </cell>
          <cell r="B827" t="str">
            <v>CENT</v>
          </cell>
          <cell r="C827" t="str">
            <v>United Kingdom</v>
          </cell>
          <cell r="D827" t="str">
            <v>UK</v>
          </cell>
          <cell r="E827" t="str">
            <v>ESB</v>
          </cell>
          <cell r="F827" t="str">
            <v>Cummins Diesel UK</v>
          </cell>
          <cell r="G827" t="str">
            <v>025255</v>
          </cell>
          <cell r="I827">
            <v>1</v>
          </cell>
          <cell r="J827">
            <v>0</v>
          </cell>
          <cell r="K827">
            <v>0</v>
          </cell>
          <cell r="M827">
            <v>0</v>
          </cell>
          <cell r="N827">
            <v>0</v>
          </cell>
          <cell r="O827" t="str">
            <v>AMIS</v>
          </cell>
          <cell r="P827" t="str">
            <v>AMIS</v>
          </cell>
          <cell r="R827">
            <v>0</v>
          </cell>
          <cell r="S827" t="str">
            <v>misc revenue</v>
          </cell>
          <cell r="T827" t="str">
            <v>1***</v>
          </cell>
          <cell r="U827" t="str">
            <v>1******</v>
          </cell>
          <cell r="V827">
            <v>1</v>
          </cell>
          <cell r="W827" t="str">
            <v>1</v>
          </cell>
          <cell r="AA827" t="str">
            <v>Large</v>
          </cell>
          <cell r="AB827">
            <v>0</v>
          </cell>
          <cell r="AC827" t="str">
            <v xml:space="preserve">  32815</v>
          </cell>
          <cell r="AD827" t="str">
            <v>1004307</v>
          </cell>
          <cell r="AE827">
            <v>0</v>
          </cell>
          <cell r="AF827">
            <v>0</v>
          </cell>
          <cell r="AG827">
            <v>0</v>
          </cell>
          <cell r="AH827">
            <v>0</v>
          </cell>
          <cell r="AI827">
            <v>0</v>
          </cell>
          <cell r="AJ827" t="str">
            <v>GBP</v>
          </cell>
          <cell r="AK827">
            <v>0</v>
          </cell>
          <cell r="AN827" t="str">
            <v>4450</v>
          </cell>
          <cell r="AO827" t="str">
            <v>VIRIDOR</v>
          </cell>
        </row>
        <row r="828">
          <cell r="A828" t="str">
            <v>DEC04</v>
          </cell>
          <cell r="B828" t="str">
            <v>CENT</v>
          </cell>
          <cell r="C828" t="str">
            <v>United Kingdom</v>
          </cell>
          <cell r="D828" t="str">
            <v>UK</v>
          </cell>
          <cell r="E828" t="str">
            <v>ESB</v>
          </cell>
          <cell r="F828" t="str">
            <v>Cummins Diesel UK</v>
          </cell>
          <cell r="G828" t="str">
            <v>025255</v>
          </cell>
          <cell r="I828">
            <v>1</v>
          </cell>
          <cell r="J828">
            <v>0</v>
          </cell>
          <cell r="K828">
            <v>0</v>
          </cell>
          <cell r="M828">
            <v>0</v>
          </cell>
          <cell r="N828">
            <v>0</v>
          </cell>
          <cell r="O828" t="str">
            <v>AMIS</v>
          </cell>
          <cell r="P828" t="str">
            <v>AMIS</v>
          </cell>
          <cell r="R828">
            <v>0</v>
          </cell>
          <cell r="S828" t="str">
            <v>misc revenue</v>
          </cell>
          <cell r="T828" t="str">
            <v>1***</v>
          </cell>
          <cell r="U828" t="str">
            <v>1******</v>
          </cell>
          <cell r="V828">
            <v>1</v>
          </cell>
          <cell r="W828" t="str">
            <v>1</v>
          </cell>
          <cell r="AA828" t="str">
            <v>Large</v>
          </cell>
          <cell r="AB828">
            <v>0</v>
          </cell>
          <cell r="AC828" t="str">
            <v xml:space="preserve">  32815</v>
          </cell>
          <cell r="AD828" t="str">
            <v>1004307</v>
          </cell>
          <cell r="AE828">
            <v>0</v>
          </cell>
          <cell r="AF828">
            <v>0</v>
          </cell>
          <cell r="AG828">
            <v>0</v>
          </cell>
          <cell r="AH828">
            <v>0</v>
          </cell>
          <cell r="AI828">
            <v>0</v>
          </cell>
          <cell r="AJ828" t="str">
            <v>GBP</v>
          </cell>
          <cell r="AK828">
            <v>0</v>
          </cell>
          <cell r="AN828" t="str">
            <v>4450</v>
          </cell>
          <cell r="AO828" t="str">
            <v>VIRIDOR</v>
          </cell>
        </row>
        <row r="829">
          <cell r="A829" t="str">
            <v>DEC04</v>
          </cell>
          <cell r="B829" t="str">
            <v>CENT</v>
          </cell>
          <cell r="C829" t="str">
            <v>United Kingdom</v>
          </cell>
          <cell r="D829" t="str">
            <v>UK</v>
          </cell>
          <cell r="E829" t="str">
            <v>ESB</v>
          </cell>
          <cell r="F829" t="str">
            <v>Cummins Diesel UK</v>
          </cell>
          <cell r="G829" t="str">
            <v>025255</v>
          </cell>
          <cell r="I829">
            <v>750</v>
          </cell>
          <cell r="J829">
            <v>0</v>
          </cell>
          <cell r="K829">
            <v>0</v>
          </cell>
          <cell r="M829">
            <v>0</v>
          </cell>
          <cell r="N829">
            <v>0</v>
          </cell>
          <cell r="R829">
            <v>0</v>
          </cell>
          <cell r="T829" t="str">
            <v>1***</v>
          </cell>
          <cell r="U829" t="str">
            <v>1******</v>
          </cell>
          <cell r="V829">
            <v>1</v>
          </cell>
          <cell r="W829" t="str">
            <v>1</v>
          </cell>
          <cell r="AA829" t="str">
            <v>Large</v>
          </cell>
          <cell r="AB829">
            <v>0</v>
          </cell>
          <cell r="AC829" t="str">
            <v xml:space="preserve">  32815</v>
          </cell>
          <cell r="AD829" t="str">
            <v>1004307</v>
          </cell>
          <cell r="AE829">
            <v>0</v>
          </cell>
          <cell r="AF829">
            <v>0</v>
          </cell>
          <cell r="AG829">
            <v>0</v>
          </cell>
          <cell r="AH829">
            <v>0</v>
          </cell>
          <cell r="AI829">
            <v>0</v>
          </cell>
          <cell r="AJ829" t="str">
            <v>GBP</v>
          </cell>
          <cell r="AK829">
            <v>0</v>
          </cell>
          <cell r="AN829" t="str">
            <v>4450</v>
          </cell>
          <cell r="AO829" t="str">
            <v>VIRIDOR</v>
          </cell>
        </row>
        <row r="830">
          <cell r="A830" t="str">
            <v>DEC04</v>
          </cell>
          <cell r="B830" t="str">
            <v>CENT</v>
          </cell>
          <cell r="C830" t="str">
            <v>United Kingdom</v>
          </cell>
          <cell r="D830" t="str">
            <v>UK</v>
          </cell>
          <cell r="E830" t="str">
            <v>ESB</v>
          </cell>
          <cell r="F830" t="str">
            <v>Cummins Diesel UK</v>
          </cell>
          <cell r="G830" t="str">
            <v>025255</v>
          </cell>
          <cell r="I830">
            <v>410</v>
          </cell>
          <cell r="J830">
            <v>0</v>
          </cell>
          <cell r="K830">
            <v>0</v>
          </cell>
          <cell r="M830">
            <v>0</v>
          </cell>
          <cell r="N830">
            <v>0</v>
          </cell>
          <cell r="R830">
            <v>0</v>
          </cell>
          <cell r="T830" t="str">
            <v>1***</v>
          </cell>
          <cell r="U830" t="str">
            <v>1******</v>
          </cell>
          <cell r="V830">
            <v>1</v>
          </cell>
          <cell r="W830" t="str">
            <v>1</v>
          </cell>
          <cell r="AA830" t="str">
            <v>Large</v>
          </cell>
          <cell r="AB830">
            <v>0</v>
          </cell>
          <cell r="AC830" t="str">
            <v xml:space="preserve">  32815</v>
          </cell>
          <cell r="AD830" t="str">
            <v>1004307</v>
          </cell>
          <cell r="AE830">
            <v>0</v>
          </cell>
          <cell r="AF830">
            <v>0</v>
          </cell>
          <cell r="AG830">
            <v>0</v>
          </cell>
          <cell r="AH830">
            <v>0</v>
          </cell>
          <cell r="AI830">
            <v>0</v>
          </cell>
          <cell r="AJ830" t="str">
            <v>GBP</v>
          </cell>
          <cell r="AK830">
            <v>0</v>
          </cell>
          <cell r="AN830" t="str">
            <v>4450</v>
          </cell>
          <cell r="AO830" t="str">
            <v>VIRIDOR</v>
          </cell>
        </row>
        <row r="831">
          <cell r="A831" t="str">
            <v>DEC04</v>
          </cell>
          <cell r="B831" t="str">
            <v>CENT</v>
          </cell>
          <cell r="C831" t="str">
            <v>United Kingdom</v>
          </cell>
          <cell r="D831" t="str">
            <v>UK</v>
          </cell>
          <cell r="E831" t="str">
            <v>ESB</v>
          </cell>
          <cell r="F831" t="str">
            <v>Cummins Diesel UK</v>
          </cell>
          <cell r="G831" t="str">
            <v>025255</v>
          </cell>
          <cell r="I831">
            <v>2490</v>
          </cell>
          <cell r="J831">
            <v>0</v>
          </cell>
          <cell r="K831">
            <v>0</v>
          </cell>
          <cell r="M831">
            <v>0</v>
          </cell>
          <cell r="N831">
            <v>0</v>
          </cell>
          <cell r="R831">
            <v>0</v>
          </cell>
          <cell r="T831" t="str">
            <v>1***</v>
          </cell>
          <cell r="U831" t="str">
            <v>1******</v>
          </cell>
          <cell r="V831">
            <v>1</v>
          </cell>
          <cell r="W831" t="str">
            <v>1</v>
          </cell>
          <cell r="AA831" t="str">
            <v>Large</v>
          </cell>
          <cell r="AB831">
            <v>0</v>
          </cell>
          <cell r="AC831" t="str">
            <v xml:space="preserve">  32815</v>
          </cell>
          <cell r="AD831" t="str">
            <v>1004307</v>
          </cell>
          <cell r="AE831">
            <v>0</v>
          </cell>
          <cell r="AF831">
            <v>0</v>
          </cell>
          <cell r="AG831">
            <v>0</v>
          </cell>
          <cell r="AH831">
            <v>0</v>
          </cell>
          <cell r="AI831">
            <v>0</v>
          </cell>
          <cell r="AJ831" t="str">
            <v>GBP</v>
          </cell>
          <cell r="AK831">
            <v>0</v>
          </cell>
          <cell r="AN831" t="str">
            <v>4450</v>
          </cell>
          <cell r="AO831" t="str">
            <v>VIRIDOR</v>
          </cell>
        </row>
        <row r="832">
          <cell r="A832" t="str">
            <v>DEC04</v>
          </cell>
          <cell r="B832" t="str">
            <v>CENT</v>
          </cell>
          <cell r="C832" t="str">
            <v>United Kingdom</v>
          </cell>
          <cell r="D832" t="str">
            <v>UK</v>
          </cell>
          <cell r="E832" t="str">
            <v>ESB</v>
          </cell>
          <cell r="F832" t="str">
            <v>Cummins Diesel UK</v>
          </cell>
          <cell r="G832" t="str">
            <v>025255</v>
          </cell>
          <cell r="I832">
            <v>350</v>
          </cell>
          <cell r="J832">
            <v>0</v>
          </cell>
          <cell r="K832">
            <v>0</v>
          </cell>
          <cell r="M832">
            <v>0</v>
          </cell>
          <cell r="N832">
            <v>0</v>
          </cell>
          <cell r="R832">
            <v>0</v>
          </cell>
          <cell r="T832" t="str">
            <v>1***</v>
          </cell>
          <cell r="U832" t="str">
            <v>1******</v>
          </cell>
          <cell r="V832">
            <v>1</v>
          </cell>
          <cell r="W832" t="str">
            <v>1</v>
          </cell>
          <cell r="AA832" t="str">
            <v>Large</v>
          </cell>
          <cell r="AB832">
            <v>0</v>
          </cell>
          <cell r="AC832" t="str">
            <v xml:space="preserve">  32815</v>
          </cell>
          <cell r="AD832" t="str">
            <v>1004307</v>
          </cell>
          <cell r="AE832">
            <v>0</v>
          </cell>
          <cell r="AF832">
            <v>0</v>
          </cell>
          <cell r="AG832">
            <v>0</v>
          </cell>
          <cell r="AH832">
            <v>0</v>
          </cell>
          <cell r="AI832">
            <v>0</v>
          </cell>
          <cell r="AJ832" t="str">
            <v>GBP</v>
          </cell>
          <cell r="AK832">
            <v>0</v>
          </cell>
          <cell r="AN832" t="str">
            <v>4450</v>
          </cell>
          <cell r="AO832" t="str">
            <v>VIRIDOR</v>
          </cell>
        </row>
        <row r="833">
          <cell r="A833" t="str">
            <v>DEC04</v>
          </cell>
          <cell r="B833" t="str">
            <v>CENT</v>
          </cell>
          <cell r="C833" t="str">
            <v>United Kingdom</v>
          </cell>
          <cell r="D833" t="str">
            <v>UK</v>
          </cell>
          <cell r="E833" t="str">
            <v>ESB</v>
          </cell>
          <cell r="F833" t="str">
            <v>Cummins Diesel UK</v>
          </cell>
          <cell r="G833" t="str">
            <v>025255</v>
          </cell>
          <cell r="I833">
            <v>30401</v>
          </cell>
          <cell r="J833">
            <v>0</v>
          </cell>
          <cell r="K833">
            <v>0</v>
          </cell>
          <cell r="M833">
            <v>0</v>
          </cell>
          <cell r="N833">
            <v>0</v>
          </cell>
          <cell r="R833">
            <v>0</v>
          </cell>
          <cell r="T833" t="str">
            <v>1***</v>
          </cell>
          <cell r="U833" t="str">
            <v>1******</v>
          </cell>
          <cell r="V833">
            <v>1</v>
          </cell>
          <cell r="W833" t="str">
            <v>1</v>
          </cell>
          <cell r="AA833" t="str">
            <v>Large</v>
          </cell>
          <cell r="AB833">
            <v>0</v>
          </cell>
          <cell r="AC833" t="str">
            <v xml:space="preserve">  32815</v>
          </cell>
          <cell r="AD833" t="str">
            <v>1004307</v>
          </cell>
          <cell r="AE833">
            <v>0</v>
          </cell>
          <cell r="AF833">
            <v>0</v>
          </cell>
          <cell r="AG833">
            <v>0</v>
          </cell>
          <cell r="AH833">
            <v>0</v>
          </cell>
          <cell r="AI833">
            <v>0</v>
          </cell>
          <cell r="AJ833" t="str">
            <v>GBP</v>
          </cell>
          <cell r="AK833">
            <v>0</v>
          </cell>
          <cell r="AN833" t="str">
            <v>4450</v>
          </cell>
          <cell r="AO833" t="str">
            <v>VIRIDOR</v>
          </cell>
        </row>
        <row r="834">
          <cell r="A834" t="str">
            <v>DEC04</v>
          </cell>
          <cell r="B834" t="str">
            <v>CENT</v>
          </cell>
          <cell r="C834" t="str">
            <v>United Kingdom</v>
          </cell>
          <cell r="D834" t="str">
            <v>UK</v>
          </cell>
          <cell r="E834" t="str">
            <v>ESB</v>
          </cell>
          <cell r="F834" t="str">
            <v>Cummins Diesel UK</v>
          </cell>
          <cell r="G834" t="str">
            <v>025255</v>
          </cell>
          <cell r="I834">
            <v>1</v>
          </cell>
          <cell r="J834">
            <v>0</v>
          </cell>
          <cell r="K834">
            <v>0</v>
          </cell>
          <cell r="M834">
            <v>0</v>
          </cell>
          <cell r="N834">
            <v>0</v>
          </cell>
          <cell r="O834" t="str">
            <v>AMIS</v>
          </cell>
          <cell r="P834" t="str">
            <v>AMIS</v>
          </cell>
          <cell r="R834">
            <v>0</v>
          </cell>
          <cell r="S834" t="str">
            <v>misc revenue</v>
          </cell>
          <cell r="T834" t="str">
            <v>1***</v>
          </cell>
          <cell r="U834" t="str">
            <v>1******</v>
          </cell>
          <cell r="V834">
            <v>1</v>
          </cell>
          <cell r="W834" t="str">
            <v>1</v>
          </cell>
          <cell r="AA834" t="str">
            <v>Large</v>
          </cell>
          <cell r="AB834">
            <v>0</v>
          </cell>
          <cell r="AC834" t="str">
            <v xml:space="preserve">  32815</v>
          </cell>
          <cell r="AD834" t="str">
            <v>1004307</v>
          </cell>
          <cell r="AE834">
            <v>0</v>
          </cell>
          <cell r="AF834">
            <v>0</v>
          </cell>
          <cell r="AG834">
            <v>0</v>
          </cell>
          <cell r="AH834">
            <v>0</v>
          </cell>
          <cell r="AI834">
            <v>0</v>
          </cell>
          <cell r="AJ834" t="str">
            <v>GBP</v>
          </cell>
          <cell r="AK834">
            <v>0</v>
          </cell>
          <cell r="AN834" t="str">
            <v>4450</v>
          </cell>
          <cell r="AO834" t="str">
            <v>VIRIDOR</v>
          </cell>
        </row>
        <row r="835">
          <cell r="A835" t="str">
            <v>DEC04</v>
          </cell>
          <cell r="B835" t="str">
            <v>CENT</v>
          </cell>
          <cell r="C835" t="str">
            <v>United Kingdom</v>
          </cell>
          <cell r="D835" t="str">
            <v>UK</v>
          </cell>
          <cell r="E835" t="str">
            <v>ESB</v>
          </cell>
          <cell r="F835" t="str">
            <v>Cummins Diesel UK</v>
          </cell>
          <cell r="G835" t="str">
            <v>025255</v>
          </cell>
          <cell r="I835">
            <v>7766</v>
          </cell>
          <cell r="J835">
            <v>0</v>
          </cell>
          <cell r="K835">
            <v>0</v>
          </cell>
          <cell r="M835">
            <v>0</v>
          </cell>
          <cell r="N835">
            <v>0</v>
          </cell>
          <cell r="R835">
            <v>0</v>
          </cell>
          <cell r="T835" t="str">
            <v>1***</v>
          </cell>
          <cell r="U835" t="str">
            <v>1******</v>
          </cell>
          <cell r="V835">
            <v>1</v>
          </cell>
          <cell r="W835" t="str">
            <v>1</v>
          </cell>
          <cell r="AA835" t="str">
            <v>Large</v>
          </cell>
          <cell r="AB835">
            <v>0</v>
          </cell>
          <cell r="AC835" t="str">
            <v xml:space="preserve">  32815</v>
          </cell>
          <cell r="AD835" t="str">
            <v>1004307</v>
          </cell>
          <cell r="AE835">
            <v>0</v>
          </cell>
          <cell r="AF835">
            <v>0</v>
          </cell>
          <cell r="AG835">
            <v>0</v>
          </cell>
          <cell r="AH835">
            <v>0</v>
          </cell>
          <cell r="AI835">
            <v>0</v>
          </cell>
          <cell r="AJ835" t="str">
            <v>GBP</v>
          </cell>
          <cell r="AK835">
            <v>0</v>
          </cell>
          <cell r="AN835" t="str">
            <v>4450</v>
          </cell>
          <cell r="AO835" t="str">
            <v>VIRIDOR</v>
          </cell>
        </row>
        <row r="836">
          <cell r="A836" t="str">
            <v>DEC04</v>
          </cell>
          <cell r="B836" t="str">
            <v>CENT</v>
          </cell>
          <cell r="C836" t="str">
            <v>United Kingdom</v>
          </cell>
          <cell r="D836" t="str">
            <v>UK</v>
          </cell>
          <cell r="E836" t="str">
            <v>ESB</v>
          </cell>
          <cell r="F836" t="str">
            <v>Cummins Diesel UK</v>
          </cell>
          <cell r="G836" t="str">
            <v>025255</v>
          </cell>
          <cell r="I836">
            <v>15000</v>
          </cell>
          <cell r="J836">
            <v>0</v>
          </cell>
          <cell r="K836">
            <v>0</v>
          </cell>
          <cell r="M836">
            <v>0</v>
          </cell>
          <cell r="N836">
            <v>0</v>
          </cell>
          <cell r="R836">
            <v>0</v>
          </cell>
          <cell r="T836" t="str">
            <v>1***</v>
          </cell>
          <cell r="U836" t="str">
            <v>1******</v>
          </cell>
          <cell r="V836">
            <v>1</v>
          </cell>
          <cell r="W836" t="str">
            <v>1</v>
          </cell>
          <cell r="AA836" t="str">
            <v>Large</v>
          </cell>
          <cell r="AB836">
            <v>0</v>
          </cell>
          <cell r="AC836" t="str">
            <v xml:space="preserve">  32815</v>
          </cell>
          <cell r="AD836" t="str">
            <v>1004307</v>
          </cell>
          <cell r="AE836">
            <v>0</v>
          </cell>
          <cell r="AF836">
            <v>0</v>
          </cell>
          <cell r="AG836">
            <v>0</v>
          </cell>
          <cell r="AH836">
            <v>0</v>
          </cell>
          <cell r="AI836">
            <v>0</v>
          </cell>
          <cell r="AJ836" t="str">
            <v>GBP</v>
          </cell>
          <cell r="AK836">
            <v>0</v>
          </cell>
          <cell r="AN836" t="str">
            <v>4450</v>
          </cell>
          <cell r="AO836" t="str">
            <v>VIRIDOR</v>
          </cell>
        </row>
        <row r="837">
          <cell r="A837" t="str">
            <v>DEC04</v>
          </cell>
          <cell r="B837" t="str">
            <v>CENT</v>
          </cell>
          <cell r="C837" t="str">
            <v>United Kingdom</v>
          </cell>
          <cell r="D837" t="str">
            <v>UK</v>
          </cell>
          <cell r="E837" t="str">
            <v>ESB</v>
          </cell>
          <cell r="F837" t="str">
            <v>Cummins Diesel UK</v>
          </cell>
          <cell r="G837" t="str">
            <v>025255</v>
          </cell>
          <cell r="I837">
            <v>870</v>
          </cell>
          <cell r="J837">
            <v>0</v>
          </cell>
          <cell r="K837">
            <v>0</v>
          </cell>
          <cell r="M837">
            <v>0</v>
          </cell>
          <cell r="N837">
            <v>0</v>
          </cell>
          <cell r="R837">
            <v>0</v>
          </cell>
          <cell r="T837" t="str">
            <v>1***</v>
          </cell>
          <cell r="U837" t="str">
            <v>1******</v>
          </cell>
          <cell r="V837">
            <v>1</v>
          </cell>
          <cell r="W837" t="str">
            <v>1</v>
          </cell>
          <cell r="AA837" t="str">
            <v>Large</v>
          </cell>
          <cell r="AB837">
            <v>0</v>
          </cell>
          <cell r="AC837" t="str">
            <v xml:space="preserve">  32815</v>
          </cell>
          <cell r="AD837" t="str">
            <v>1004307</v>
          </cell>
          <cell r="AE837">
            <v>0</v>
          </cell>
          <cell r="AF837">
            <v>0</v>
          </cell>
          <cell r="AG837">
            <v>0</v>
          </cell>
          <cell r="AH837">
            <v>0</v>
          </cell>
          <cell r="AI837">
            <v>0</v>
          </cell>
          <cell r="AJ837" t="str">
            <v>GBP</v>
          </cell>
          <cell r="AK837">
            <v>0</v>
          </cell>
          <cell r="AN837" t="str">
            <v>4450</v>
          </cell>
          <cell r="AO837" t="str">
            <v>VIRIDOR</v>
          </cell>
        </row>
        <row r="838">
          <cell r="A838" t="str">
            <v>DEC04</v>
          </cell>
          <cell r="B838" t="str">
            <v>CENT</v>
          </cell>
          <cell r="C838" t="str">
            <v>United Kingdom</v>
          </cell>
          <cell r="D838" t="str">
            <v>UK</v>
          </cell>
          <cell r="E838" t="str">
            <v>ESB</v>
          </cell>
          <cell r="F838" t="str">
            <v>Cummins Diesel UK</v>
          </cell>
          <cell r="G838" t="str">
            <v>025255</v>
          </cell>
          <cell r="I838">
            <v>1450</v>
          </cell>
          <cell r="J838">
            <v>0</v>
          </cell>
          <cell r="K838">
            <v>0</v>
          </cell>
          <cell r="M838">
            <v>0</v>
          </cell>
          <cell r="N838">
            <v>0</v>
          </cell>
          <cell r="R838">
            <v>0</v>
          </cell>
          <cell r="T838" t="str">
            <v>1***</v>
          </cell>
          <cell r="U838" t="str">
            <v>1******</v>
          </cell>
          <cell r="V838">
            <v>1</v>
          </cell>
          <cell r="W838" t="str">
            <v>1</v>
          </cell>
          <cell r="AA838" t="str">
            <v>Large</v>
          </cell>
          <cell r="AB838">
            <v>0</v>
          </cell>
          <cell r="AC838" t="str">
            <v xml:space="preserve">  32815</v>
          </cell>
          <cell r="AD838" t="str">
            <v>1004307</v>
          </cell>
          <cell r="AE838">
            <v>0</v>
          </cell>
          <cell r="AF838">
            <v>0</v>
          </cell>
          <cell r="AG838">
            <v>0</v>
          </cell>
          <cell r="AH838">
            <v>0</v>
          </cell>
          <cell r="AI838">
            <v>0</v>
          </cell>
          <cell r="AJ838" t="str">
            <v>GBP</v>
          </cell>
          <cell r="AK838">
            <v>0</v>
          </cell>
          <cell r="AN838" t="str">
            <v>4450</v>
          </cell>
          <cell r="AO838" t="str">
            <v>VIRIDOR</v>
          </cell>
        </row>
        <row r="839">
          <cell r="A839" t="str">
            <v>DEC04</v>
          </cell>
          <cell r="B839" t="str">
            <v>CENT</v>
          </cell>
          <cell r="C839" t="str">
            <v>United Kingdom</v>
          </cell>
          <cell r="D839" t="str">
            <v>UK</v>
          </cell>
          <cell r="E839" t="str">
            <v>ESB</v>
          </cell>
          <cell r="F839" t="str">
            <v>Cummins Diesel UK</v>
          </cell>
          <cell r="G839" t="str">
            <v>025255</v>
          </cell>
          <cell r="I839">
            <v>115533</v>
          </cell>
          <cell r="J839">
            <v>0</v>
          </cell>
          <cell r="K839">
            <v>0</v>
          </cell>
          <cell r="M839">
            <v>0</v>
          </cell>
          <cell r="N839">
            <v>0</v>
          </cell>
          <cell r="R839">
            <v>0</v>
          </cell>
          <cell r="T839" t="str">
            <v>1***</v>
          </cell>
          <cell r="U839" t="str">
            <v>1******</v>
          </cell>
          <cell r="V839">
            <v>1</v>
          </cell>
          <cell r="W839" t="str">
            <v>1</v>
          </cell>
          <cell r="AA839" t="str">
            <v>Large</v>
          </cell>
          <cell r="AB839">
            <v>0</v>
          </cell>
          <cell r="AC839" t="str">
            <v xml:space="preserve">  32815</v>
          </cell>
          <cell r="AD839" t="str">
            <v>1004307</v>
          </cell>
          <cell r="AE839">
            <v>0</v>
          </cell>
          <cell r="AF839">
            <v>0</v>
          </cell>
          <cell r="AG839">
            <v>0</v>
          </cell>
          <cell r="AH839">
            <v>0</v>
          </cell>
          <cell r="AI839">
            <v>0</v>
          </cell>
          <cell r="AJ839" t="str">
            <v>GBP</v>
          </cell>
          <cell r="AK839">
            <v>0</v>
          </cell>
          <cell r="AN839" t="str">
            <v>4450</v>
          </cell>
          <cell r="AO839" t="str">
            <v>VIRIDOR</v>
          </cell>
        </row>
        <row r="840">
          <cell r="A840" t="str">
            <v>DEC04</v>
          </cell>
          <cell r="B840" t="str">
            <v>CENT</v>
          </cell>
          <cell r="C840" t="str">
            <v>United Kingdom</v>
          </cell>
          <cell r="D840" t="str">
            <v>UK</v>
          </cell>
          <cell r="E840" t="str">
            <v>ESB</v>
          </cell>
          <cell r="F840" t="str">
            <v>Cummins Diesel UK</v>
          </cell>
          <cell r="G840" t="str">
            <v>025255</v>
          </cell>
          <cell r="I840">
            <v>1</v>
          </cell>
          <cell r="J840">
            <v>0</v>
          </cell>
          <cell r="K840">
            <v>0</v>
          </cell>
          <cell r="M840">
            <v>0</v>
          </cell>
          <cell r="N840">
            <v>0</v>
          </cell>
          <cell r="O840" t="str">
            <v>AMIS</v>
          </cell>
          <cell r="P840" t="str">
            <v>AMIS</v>
          </cell>
          <cell r="R840">
            <v>0</v>
          </cell>
          <cell r="S840" t="str">
            <v>misc revenue</v>
          </cell>
          <cell r="T840" t="str">
            <v>1***</v>
          </cell>
          <cell r="U840" t="str">
            <v>1******</v>
          </cell>
          <cell r="V840">
            <v>1</v>
          </cell>
          <cell r="W840" t="str">
            <v>1</v>
          </cell>
          <cell r="AA840" t="str">
            <v>Large</v>
          </cell>
          <cell r="AB840">
            <v>0</v>
          </cell>
          <cell r="AC840" t="str">
            <v xml:space="preserve">  32815</v>
          </cell>
          <cell r="AD840" t="str">
            <v>1004307</v>
          </cell>
          <cell r="AE840">
            <v>0</v>
          </cell>
          <cell r="AF840">
            <v>0</v>
          </cell>
          <cell r="AG840">
            <v>0</v>
          </cell>
          <cell r="AH840">
            <v>0</v>
          </cell>
          <cell r="AI840">
            <v>0</v>
          </cell>
          <cell r="AJ840" t="str">
            <v>GBP</v>
          </cell>
          <cell r="AK840">
            <v>0</v>
          </cell>
          <cell r="AN840" t="str">
            <v>4450</v>
          </cell>
          <cell r="AO840" t="str">
            <v>VIRIDOR</v>
          </cell>
        </row>
        <row r="841">
          <cell r="A841" t="str">
            <v>DEC04</v>
          </cell>
          <cell r="B841" t="str">
            <v>CENT</v>
          </cell>
          <cell r="C841" t="str">
            <v>United Kingdom</v>
          </cell>
          <cell r="D841" t="str">
            <v>UK</v>
          </cell>
          <cell r="E841" t="str">
            <v>ESB</v>
          </cell>
          <cell r="F841" t="str">
            <v>Cummins Diesel UK</v>
          </cell>
          <cell r="G841" t="str">
            <v>025255</v>
          </cell>
          <cell r="I841">
            <v>1</v>
          </cell>
          <cell r="J841">
            <v>0</v>
          </cell>
          <cell r="K841">
            <v>0</v>
          </cell>
          <cell r="M841">
            <v>0</v>
          </cell>
          <cell r="N841">
            <v>0</v>
          </cell>
          <cell r="O841" t="str">
            <v>AMIS</v>
          </cell>
          <cell r="P841" t="str">
            <v>AMIS</v>
          </cell>
          <cell r="R841">
            <v>0</v>
          </cell>
          <cell r="S841" t="str">
            <v>misc revenue</v>
          </cell>
          <cell r="T841" t="str">
            <v>1***</v>
          </cell>
          <cell r="U841" t="str">
            <v>1******</v>
          </cell>
          <cell r="V841">
            <v>1</v>
          </cell>
          <cell r="W841" t="str">
            <v>1</v>
          </cell>
          <cell r="AA841" t="str">
            <v>Large</v>
          </cell>
          <cell r="AB841">
            <v>0</v>
          </cell>
          <cell r="AC841" t="str">
            <v xml:space="preserve">  32815</v>
          </cell>
          <cell r="AD841" t="str">
            <v>1004307</v>
          </cell>
          <cell r="AE841">
            <v>0</v>
          </cell>
          <cell r="AF841">
            <v>0</v>
          </cell>
          <cell r="AG841">
            <v>0</v>
          </cell>
          <cell r="AH841">
            <v>0</v>
          </cell>
          <cell r="AI841">
            <v>0</v>
          </cell>
          <cell r="AJ841" t="str">
            <v>GBP</v>
          </cell>
          <cell r="AK841">
            <v>0</v>
          </cell>
          <cell r="AN841" t="str">
            <v>4450</v>
          </cell>
          <cell r="AO841" t="str">
            <v>VIRIDOR</v>
          </cell>
        </row>
        <row r="842">
          <cell r="A842" t="str">
            <v>DEC04</v>
          </cell>
          <cell r="B842" t="str">
            <v>CENT</v>
          </cell>
          <cell r="C842" t="str">
            <v>United Kingdom</v>
          </cell>
          <cell r="D842" t="str">
            <v>UK</v>
          </cell>
          <cell r="E842" t="str">
            <v>ESB</v>
          </cell>
          <cell r="F842" t="str">
            <v>Cummins Diesel UK</v>
          </cell>
          <cell r="G842" t="str">
            <v>025255</v>
          </cell>
          <cell r="I842">
            <v>228926</v>
          </cell>
          <cell r="J842">
            <v>0</v>
          </cell>
          <cell r="K842">
            <v>0</v>
          </cell>
          <cell r="M842">
            <v>0</v>
          </cell>
          <cell r="N842">
            <v>0</v>
          </cell>
          <cell r="R842">
            <v>0</v>
          </cell>
          <cell r="T842" t="str">
            <v>1***</v>
          </cell>
          <cell r="U842" t="str">
            <v>1******</v>
          </cell>
          <cell r="V842">
            <v>1</v>
          </cell>
          <cell r="W842" t="str">
            <v>1</v>
          </cell>
          <cell r="AA842" t="str">
            <v>Large</v>
          </cell>
          <cell r="AB842">
            <v>0</v>
          </cell>
          <cell r="AC842" t="str">
            <v xml:space="preserve">  32815</v>
          </cell>
          <cell r="AD842" t="str">
            <v>1004307</v>
          </cell>
          <cell r="AE842">
            <v>0</v>
          </cell>
          <cell r="AF842">
            <v>0</v>
          </cell>
          <cell r="AG842">
            <v>0</v>
          </cell>
          <cell r="AH842">
            <v>0</v>
          </cell>
          <cell r="AI842">
            <v>0</v>
          </cell>
          <cell r="AJ842" t="str">
            <v>GBP</v>
          </cell>
          <cell r="AK842">
            <v>0</v>
          </cell>
          <cell r="AN842" t="str">
            <v>4450</v>
          </cell>
          <cell r="AO842" t="str">
            <v>VIRIDOR</v>
          </cell>
        </row>
        <row r="843">
          <cell r="A843" t="str">
            <v>DEC04</v>
          </cell>
          <cell r="B843" t="str">
            <v>CENT</v>
          </cell>
          <cell r="C843" t="str">
            <v>United Kingdom</v>
          </cell>
          <cell r="D843" t="str">
            <v>UK</v>
          </cell>
          <cell r="E843" t="str">
            <v>ESB</v>
          </cell>
          <cell r="F843" t="str">
            <v>Cummins Diesel UK</v>
          </cell>
          <cell r="G843" t="str">
            <v>025255</v>
          </cell>
          <cell r="I843">
            <v>1</v>
          </cell>
          <cell r="J843">
            <v>0</v>
          </cell>
          <cell r="K843">
            <v>0</v>
          </cell>
          <cell r="M843">
            <v>0</v>
          </cell>
          <cell r="N843">
            <v>0</v>
          </cell>
          <cell r="O843" t="str">
            <v>AMIS</v>
          </cell>
          <cell r="P843" t="str">
            <v>AMIS</v>
          </cell>
          <cell r="R843">
            <v>0</v>
          </cell>
          <cell r="S843" t="str">
            <v>misc revenue</v>
          </cell>
          <cell r="T843" t="str">
            <v>1***</v>
          </cell>
          <cell r="U843" t="str">
            <v>1******</v>
          </cell>
          <cell r="V843">
            <v>1</v>
          </cell>
          <cell r="W843" t="str">
            <v>1</v>
          </cell>
          <cell r="AA843" t="str">
            <v>Large</v>
          </cell>
          <cell r="AB843">
            <v>0</v>
          </cell>
          <cell r="AC843" t="str">
            <v xml:space="preserve">  32815</v>
          </cell>
          <cell r="AD843" t="str">
            <v>1004307</v>
          </cell>
          <cell r="AE843">
            <v>0</v>
          </cell>
          <cell r="AF843">
            <v>0</v>
          </cell>
          <cell r="AG843">
            <v>0</v>
          </cell>
          <cell r="AH843">
            <v>0</v>
          </cell>
          <cell r="AI843">
            <v>0</v>
          </cell>
          <cell r="AJ843" t="str">
            <v>GBP</v>
          </cell>
          <cell r="AK843">
            <v>0</v>
          </cell>
          <cell r="AN843" t="str">
            <v>4450</v>
          </cell>
          <cell r="AO843" t="str">
            <v>VIRIDOR</v>
          </cell>
        </row>
        <row r="844">
          <cell r="A844" t="str">
            <v>DEC04</v>
          </cell>
          <cell r="B844" t="str">
            <v>CENT</v>
          </cell>
          <cell r="C844" t="str">
            <v>United Kingdom</v>
          </cell>
          <cell r="D844" t="str">
            <v>UK</v>
          </cell>
          <cell r="E844" t="str">
            <v>ESB</v>
          </cell>
          <cell r="F844" t="str">
            <v>Cummins Diesel UK</v>
          </cell>
          <cell r="G844" t="str">
            <v>025255</v>
          </cell>
          <cell r="I844">
            <v>1</v>
          </cell>
          <cell r="J844">
            <v>0</v>
          </cell>
          <cell r="K844">
            <v>0</v>
          </cell>
          <cell r="M844">
            <v>0</v>
          </cell>
          <cell r="N844">
            <v>0</v>
          </cell>
          <cell r="O844" t="str">
            <v>AMIS</v>
          </cell>
          <cell r="P844" t="str">
            <v>AMIS</v>
          </cell>
          <cell r="R844">
            <v>0</v>
          </cell>
          <cell r="S844" t="str">
            <v>misc revenue</v>
          </cell>
          <cell r="T844" t="str">
            <v>1***</v>
          </cell>
          <cell r="U844" t="str">
            <v>1******</v>
          </cell>
          <cell r="V844">
            <v>1</v>
          </cell>
          <cell r="W844" t="str">
            <v>1</v>
          </cell>
          <cell r="AA844" t="str">
            <v>Large</v>
          </cell>
          <cell r="AB844">
            <v>0</v>
          </cell>
          <cell r="AC844" t="str">
            <v xml:space="preserve">  32815</v>
          </cell>
          <cell r="AD844" t="str">
            <v>1004307</v>
          </cell>
          <cell r="AE844">
            <v>0</v>
          </cell>
          <cell r="AF844">
            <v>0</v>
          </cell>
          <cell r="AG844">
            <v>0</v>
          </cell>
          <cell r="AH844">
            <v>0</v>
          </cell>
          <cell r="AI844">
            <v>0</v>
          </cell>
          <cell r="AJ844" t="str">
            <v>GBP</v>
          </cell>
          <cell r="AK844">
            <v>0</v>
          </cell>
          <cell r="AN844" t="str">
            <v>4450</v>
          </cell>
          <cell r="AO844" t="str">
            <v>VIRIDOR</v>
          </cell>
        </row>
        <row r="845">
          <cell r="A845" t="str">
            <v>DEC04</v>
          </cell>
          <cell r="B845" t="str">
            <v>IN</v>
          </cell>
          <cell r="C845" t="str">
            <v>India</v>
          </cell>
          <cell r="D845" t="str">
            <v>IN</v>
          </cell>
          <cell r="E845" t="str">
            <v>ESB</v>
          </cell>
          <cell r="F845" t="str">
            <v>Cummins India Limited</v>
          </cell>
          <cell r="G845" t="str">
            <v>025313</v>
          </cell>
          <cell r="I845">
            <v>5</v>
          </cell>
          <cell r="J845">
            <v>0</v>
          </cell>
          <cell r="K845">
            <v>0</v>
          </cell>
          <cell r="M845">
            <v>0</v>
          </cell>
          <cell r="N845">
            <v>0</v>
          </cell>
          <cell r="O845" t="str">
            <v>ACMG</v>
          </cell>
          <cell r="P845" t="str">
            <v>ACMG</v>
          </cell>
          <cell r="R845">
            <v>0</v>
          </cell>
          <cell r="S845" t="str">
            <v>COMMISSIONING</v>
          </cell>
          <cell r="T845" t="str">
            <v>1***</v>
          </cell>
          <cell r="U845" t="str">
            <v>1******</v>
          </cell>
          <cell r="V845">
            <v>1</v>
          </cell>
          <cell r="W845" t="str">
            <v>1</v>
          </cell>
          <cell r="AA845" t="str">
            <v>Large</v>
          </cell>
          <cell r="AB845">
            <v>0</v>
          </cell>
          <cell r="AC845" t="str">
            <v xml:space="preserve">  35602</v>
          </cell>
          <cell r="AD845" t="str">
            <v>CPSL/04-05/106</v>
          </cell>
          <cell r="AE845">
            <v>0</v>
          </cell>
          <cell r="AF845">
            <v>0</v>
          </cell>
          <cell r="AG845">
            <v>0</v>
          </cell>
          <cell r="AH845">
            <v>0</v>
          </cell>
          <cell r="AI845">
            <v>0</v>
          </cell>
          <cell r="AJ845" t="str">
            <v>USD</v>
          </cell>
          <cell r="AK845">
            <v>0</v>
          </cell>
          <cell r="AN845" t="str">
            <v>4612</v>
          </cell>
          <cell r="AO845" t="str">
            <v>KIRI DYES</v>
          </cell>
        </row>
        <row r="846">
          <cell r="A846" t="str">
            <v>DEC04</v>
          </cell>
          <cell r="B846" t="str">
            <v>IN</v>
          </cell>
          <cell r="C846" t="str">
            <v>India</v>
          </cell>
          <cell r="D846" t="str">
            <v>IN</v>
          </cell>
          <cell r="E846" t="str">
            <v>ESB</v>
          </cell>
          <cell r="F846" t="str">
            <v>Cummins India Limited</v>
          </cell>
          <cell r="G846" t="str">
            <v>025313</v>
          </cell>
          <cell r="I846">
            <v>1</v>
          </cell>
          <cell r="J846">
            <v>0</v>
          </cell>
          <cell r="K846">
            <v>0</v>
          </cell>
          <cell r="M846">
            <v>0</v>
          </cell>
          <cell r="N846">
            <v>0</v>
          </cell>
          <cell r="O846" t="str">
            <v>SPAR</v>
          </cell>
          <cell r="P846" t="str">
            <v>SPAR</v>
          </cell>
          <cell r="R846">
            <v>0</v>
          </cell>
          <cell r="S846" t="str">
            <v>Spares</v>
          </cell>
          <cell r="T846" t="str">
            <v>1***</v>
          </cell>
          <cell r="U846" t="str">
            <v>1******</v>
          </cell>
          <cell r="V846">
            <v>1</v>
          </cell>
          <cell r="W846" t="str">
            <v>1</v>
          </cell>
          <cell r="AA846" t="str">
            <v>Large</v>
          </cell>
          <cell r="AB846">
            <v>0</v>
          </cell>
          <cell r="AC846" t="str">
            <v xml:space="preserve">  35602</v>
          </cell>
          <cell r="AD846" t="str">
            <v>CPSL/04-05/106</v>
          </cell>
          <cell r="AE846">
            <v>0</v>
          </cell>
          <cell r="AF846">
            <v>0</v>
          </cell>
          <cell r="AG846">
            <v>0</v>
          </cell>
          <cell r="AH846">
            <v>0</v>
          </cell>
          <cell r="AI846">
            <v>0</v>
          </cell>
          <cell r="AJ846" t="str">
            <v>USD</v>
          </cell>
          <cell r="AK846">
            <v>0</v>
          </cell>
          <cell r="AN846" t="str">
            <v>4612</v>
          </cell>
          <cell r="AO846" t="str">
            <v>KIRI DYES</v>
          </cell>
        </row>
        <row r="847">
          <cell r="A847" t="str">
            <v>DEC04</v>
          </cell>
          <cell r="B847" t="str">
            <v>CENT</v>
          </cell>
          <cell r="C847" t="str">
            <v>Africa</v>
          </cell>
          <cell r="D847" t="str">
            <v>ZA</v>
          </cell>
          <cell r="E847" t="str">
            <v>GDRIVE</v>
          </cell>
          <cell r="F847" t="str">
            <v>Cummins Diesel South Africa (Pty)</v>
          </cell>
          <cell r="G847" t="str">
            <v>003159</v>
          </cell>
          <cell r="H847" t="str">
            <v>B3.3</v>
          </cell>
          <cell r="I847">
            <v>-1</v>
          </cell>
          <cell r="J847">
            <v>-2904</v>
          </cell>
          <cell r="K847">
            <v>-1576.76</v>
          </cell>
          <cell r="L847" t="str">
            <v>68022405</v>
          </cell>
          <cell r="M847">
            <v>-1530</v>
          </cell>
          <cell r="N847">
            <v>0</v>
          </cell>
          <cell r="O847" t="str">
            <v>6502</v>
          </cell>
          <cell r="P847" t="str">
            <v>6502</v>
          </cell>
          <cell r="Q847">
            <v>38243</v>
          </cell>
          <cell r="R847">
            <v>0</v>
          </cell>
          <cell r="S847" t="str">
            <v>B3.3G2             GDrive</v>
          </cell>
          <cell r="T847" t="str">
            <v>0230</v>
          </cell>
          <cell r="U847" t="str">
            <v>1101000</v>
          </cell>
          <cell r="V847">
            <v>1</v>
          </cell>
          <cell r="W847" t="str">
            <v>1</v>
          </cell>
          <cell r="X847" t="str">
            <v>399</v>
          </cell>
          <cell r="Y847" t="str">
            <v>G Drive</v>
          </cell>
          <cell r="Z847" t="str">
            <v>RC230 - GDrive Mktg</v>
          </cell>
          <cell r="AA847" t="str">
            <v>Small</v>
          </cell>
          <cell r="AB847">
            <v>-2904</v>
          </cell>
          <cell r="AC847" t="str">
            <v xml:space="preserve">  23459</v>
          </cell>
          <cell r="AD847" t="str">
            <v>J/N016882</v>
          </cell>
          <cell r="AE847">
            <v>-1546.51</v>
          </cell>
          <cell r="AF847">
            <v>-4.25</v>
          </cell>
          <cell r="AG847">
            <v>-26</v>
          </cell>
          <cell r="AH847">
            <v>0</v>
          </cell>
          <cell r="AI847">
            <v>0</v>
          </cell>
          <cell r="AJ847" t="str">
            <v>GBP</v>
          </cell>
          <cell r="AK847">
            <v>0</v>
          </cell>
          <cell r="AL847" t="str">
            <v>MISCPN07GD061</v>
          </cell>
          <cell r="AM847" t="str">
            <v>07GD061 B3.3G2</v>
          </cell>
        </row>
        <row r="848">
          <cell r="A848" t="str">
            <v>DEC04</v>
          </cell>
          <cell r="B848" t="str">
            <v>CENT</v>
          </cell>
          <cell r="C848" t="str">
            <v>Africa</v>
          </cell>
          <cell r="D848" t="str">
            <v>ZA</v>
          </cell>
          <cell r="E848" t="str">
            <v>GDRIVE</v>
          </cell>
          <cell r="F848" t="str">
            <v>Cummins Diesel South Africa (Pty)</v>
          </cell>
          <cell r="G848" t="str">
            <v>003159</v>
          </cell>
          <cell r="H848" t="str">
            <v>B3.3</v>
          </cell>
          <cell r="I848">
            <v>-1</v>
          </cell>
          <cell r="J848">
            <v>-2904</v>
          </cell>
          <cell r="K848">
            <v>-1576.76</v>
          </cell>
          <cell r="L848" t="str">
            <v>68022407</v>
          </cell>
          <cell r="M848">
            <v>-1530</v>
          </cell>
          <cell r="N848">
            <v>0</v>
          </cell>
          <cell r="O848" t="str">
            <v>6502</v>
          </cell>
          <cell r="P848" t="str">
            <v>6502</v>
          </cell>
          <cell r="Q848">
            <v>38243</v>
          </cell>
          <cell r="R848">
            <v>0</v>
          </cell>
          <cell r="S848" t="str">
            <v>B3.3G2             GDrive</v>
          </cell>
          <cell r="T848" t="str">
            <v>0230</v>
          </cell>
          <cell r="U848" t="str">
            <v>1101000</v>
          </cell>
          <cell r="V848">
            <v>1</v>
          </cell>
          <cell r="W848" t="str">
            <v>1</v>
          </cell>
          <cell r="X848" t="str">
            <v>399</v>
          </cell>
          <cell r="Y848" t="str">
            <v>G Drive</v>
          </cell>
          <cell r="Z848" t="str">
            <v>RC230 - GDrive Mktg</v>
          </cell>
          <cell r="AA848" t="str">
            <v>Small</v>
          </cell>
          <cell r="AB848">
            <v>-2904</v>
          </cell>
          <cell r="AC848" t="str">
            <v xml:space="preserve">  23459</v>
          </cell>
          <cell r="AD848" t="str">
            <v>J/N016882</v>
          </cell>
          <cell r="AE848">
            <v>-1546.51</v>
          </cell>
          <cell r="AF848">
            <v>-4.25</v>
          </cell>
          <cell r="AG848">
            <v>-26</v>
          </cell>
          <cell r="AH848">
            <v>0</v>
          </cell>
          <cell r="AI848">
            <v>0</v>
          </cell>
          <cell r="AJ848" t="str">
            <v>GBP</v>
          </cell>
          <cell r="AK848">
            <v>0</v>
          </cell>
          <cell r="AL848" t="str">
            <v>MISCPN07GD061</v>
          </cell>
          <cell r="AM848" t="str">
            <v>07GD061 B3.3G2</v>
          </cell>
        </row>
        <row r="849">
          <cell r="A849" t="str">
            <v>DEC04</v>
          </cell>
          <cell r="B849" t="str">
            <v>CENT</v>
          </cell>
          <cell r="C849" t="str">
            <v>Middle East</v>
          </cell>
          <cell r="D849" t="str">
            <v>TR</v>
          </cell>
          <cell r="E849" t="str">
            <v>GDRIVE</v>
          </cell>
          <cell r="F849" t="str">
            <v>AKSA Jenerator Sanayi AS</v>
          </cell>
          <cell r="G849" t="str">
            <v>024837</v>
          </cell>
          <cell r="H849" t="str">
            <v>NH</v>
          </cell>
          <cell r="I849">
            <v>1</v>
          </cell>
          <cell r="J849">
            <v>7178.9558665231425</v>
          </cell>
          <cell r="K849">
            <v>6284.88</v>
          </cell>
          <cell r="L849" t="str">
            <v>25298234</v>
          </cell>
          <cell r="M849">
            <v>6254.63</v>
          </cell>
          <cell r="N849">
            <v>0</v>
          </cell>
          <cell r="O849" t="str">
            <v>7511</v>
          </cell>
          <cell r="P849" t="str">
            <v>7511</v>
          </cell>
          <cell r="Q849">
            <v>38314</v>
          </cell>
          <cell r="R849">
            <v>0</v>
          </cell>
          <cell r="S849" t="str">
            <v>NT855G6            GDrive</v>
          </cell>
          <cell r="T849" t="str">
            <v>0230</v>
          </cell>
          <cell r="U849" t="str">
            <v>1101000</v>
          </cell>
          <cell r="V849">
            <v>1</v>
          </cell>
          <cell r="W849" t="str">
            <v>1</v>
          </cell>
          <cell r="X849" t="str">
            <v>399</v>
          </cell>
          <cell r="Y849" t="str">
            <v>G Drive</v>
          </cell>
          <cell r="Z849" t="str">
            <v>RC230 - GDrive Mktg</v>
          </cell>
          <cell r="AA849" t="str">
            <v>Medium</v>
          </cell>
          <cell r="AB849">
            <v>7178.9558665231425</v>
          </cell>
          <cell r="AC849" t="str">
            <v xml:space="preserve">  33378</v>
          </cell>
          <cell r="AD849" t="str">
            <v>J7655-04</v>
          </cell>
          <cell r="AE849">
            <v>6254.63</v>
          </cell>
          <cell r="AF849">
            <v>4.25</v>
          </cell>
          <cell r="AG849">
            <v>26</v>
          </cell>
          <cell r="AH849">
            <v>0</v>
          </cell>
          <cell r="AI849">
            <v>0</v>
          </cell>
          <cell r="AJ849" t="str">
            <v>EUR</v>
          </cell>
          <cell r="AK849">
            <v>0</v>
          </cell>
          <cell r="AL849" t="str">
            <v>MISCPN07GD320</v>
          </cell>
          <cell r="AM849" t="str">
            <v>07GD320-AKSA NT855G6</v>
          </cell>
        </row>
        <row r="850">
          <cell r="A850" t="str">
            <v>DEC04</v>
          </cell>
          <cell r="B850" t="str">
            <v>CENT</v>
          </cell>
          <cell r="C850" t="str">
            <v>Middle East</v>
          </cell>
          <cell r="D850" t="str">
            <v>TR</v>
          </cell>
          <cell r="E850" t="str">
            <v>GDRIVE</v>
          </cell>
          <cell r="F850" t="str">
            <v>AKSA Jenerator Sanayi AS</v>
          </cell>
          <cell r="G850" t="str">
            <v>024837</v>
          </cell>
          <cell r="H850" t="str">
            <v>NH</v>
          </cell>
          <cell r="I850">
            <v>1</v>
          </cell>
          <cell r="J850">
            <v>7178.9558665231425</v>
          </cell>
          <cell r="K850">
            <v>6284.88</v>
          </cell>
          <cell r="L850" t="str">
            <v>25298008</v>
          </cell>
          <cell r="M850">
            <v>6254.63</v>
          </cell>
          <cell r="N850">
            <v>0</v>
          </cell>
          <cell r="O850" t="str">
            <v>7511</v>
          </cell>
          <cell r="P850" t="str">
            <v>7511</v>
          </cell>
          <cell r="Q850">
            <v>38314</v>
          </cell>
          <cell r="R850">
            <v>0</v>
          </cell>
          <cell r="S850" t="str">
            <v>NT855G6            GDrive</v>
          </cell>
          <cell r="T850" t="str">
            <v>0230</v>
          </cell>
          <cell r="U850" t="str">
            <v>1101000</v>
          </cell>
          <cell r="V850">
            <v>1</v>
          </cell>
          <cell r="W850" t="str">
            <v>1</v>
          </cell>
          <cell r="X850" t="str">
            <v>399</v>
          </cell>
          <cell r="Y850" t="str">
            <v>G Drive</v>
          </cell>
          <cell r="Z850" t="str">
            <v>RC230 - GDrive Mktg</v>
          </cell>
          <cell r="AA850" t="str">
            <v>Medium</v>
          </cell>
          <cell r="AB850">
            <v>7178.9558665231425</v>
          </cell>
          <cell r="AC850" t="str">
            <v xml:space="preserve">  33378</v>
          </cell>
          <cell r="AD850" t="str">
            <v>J7655-04</v>
          </cell>
          <cell r="AE850">
            <v>6254.63</v>
          </cell>
          <cell r="AF850">
            <v>4.25</v>
          </cell>
          <cell r="AG850">
            <v>26</v>
          </cell>
          <cell r="AH850">
            <v>0</v>
          </cell>
          <cell r="AI850">
            <v>0</v>
          </cell>
          <cell r="AJ850" t="str">
            <v>EUR</v>
          </cell>
          <cell r="AK850">
            <v>0</v>
          </cell>
          <cell r="AL850" t="str">
            <v>MISCPN07GD320</v>
          </cell>
          <cell r="AM850" t="str">
            <v>07GD320-AKSA NT855G6</v>
          </cell>
        </row>
        <row r="851">
          <cell r="A851" t="str">
            <v>DEC04</v>
          </cell>
          <cell r="B851" t="str">
            <v>CENT</v>
          </cell>
          <cell r="C851" t="str">
            <v>Middle East</v>
          </cell>
          <cell r="D851" t="str">
            <v>TR</v>
          </cell>
          <cell r="E851" t="str">
            <v>GDRIVE</v>
          </cell>
          <cell r="F851" t="str">
            <v>AKSA Jenerator Sanayi AS</v>
          </cell>
          <cell r="G851" t="str">
            <v>024837</v>
          </cell>
          <cell r="H851" t="str">
            <v>NH</v>
          </cell>
          <cell r="I851">
            <v>1</v>
          </cell>
          <cell r="J851">
            <v>7178.9558665231425</v>
          </cell>
          <cell r="K851">
            <v>6284.88</v>
          </cell>
          <cell r="L851" t="str">
            <v>25297741</v>
          </cell>
          <cell r="M851">
            <v>6254.63</v>
          </cell>
          <cell r="N851">
            <v>0</v>
          </cell>
          <cell r="O851" t="str">
            <v>7511</v>
          </cell>
          <cell r="P851" t="str">
            <v>7511</v>
          </cell>
          <cell r="Q851">
            <v>38300</v>
          </cell>
          <cell r="R851">
            <v>0</v>
          </cell>
          <cell r="S851" t="str">
            <v>NT855G6            GDrive</v>
          </cell>
          <cell r="T851" t="str">
            <v>0230</v>
          </cell>
          <cell r="U851" t="str">
            <v>1101000</v>
          </cell>
          <cell r="V851">
            <v>1</v>
          </cell>
          <cell r="W851" t="str">
            <v>1</v>
          </cell>
          <cell r="X851" t="str">
            <v>399</v>
          </cell>
          <cell r="Y851" t="str">
            <v>G Drive</v>
          </cell>
          <cell r="Z851" t="str">
            <v>RC230 - GDrive Mktg</v>
          </cell>
          <cell r="AA851" t="str">
            <v>Medium</v>
          </cell>
          <cell r="AB851">
            <v>7178.9558665231425</v>
          </cell>
          <cell r="AC851" t="str">
            <v xml:space="preserve">  33378</v>
          </cell>
          <cell r="AD851" t="str">
            <v>J7655-04</v>
          </cell>
          <cell r="AE851">
            <v>6254.63</v>
          </cell>
          <cell r="AF851">
            <v>4.25</v>
          </cell>
          <cell r="AG851">
            <v>26</v>
          </cell>
          <cell r="AH851">
            <v>0</v>
          </cell>
          <cell r="AI851">
            <v>0</v>
          </cell>
          <cell r="AJ851" t="str">
            <v>EUR</v>
          </cell>
          <cell r="AK851">
            <v>0</v>
          </cell>
          <cell r="AL851" t="str">
            <v>MISCPN07GD320</v>
          </cell>
          <cell r="AM851" t="str">
            <v>07GD320-AKSA NT855G6</v>
          </cell>
        </row>
        <row r="852">
          <cell r="A852" t="str">
            <v>DEC04</v>
          </cell>
          <cell r="B852" t="str">
            <v>CENT</v>
          </cell>
          <cell r="C852" t="str">
            <v>Middle East</v>
          </cell>
          <cell r="D852" t="str">
            <v>TR</v>
          </cell>
          <cell r="E852" t="str">
            <v>GDRIVE</v>
          </cell>
          <cell r="F852" t="str">
            <v>AKSA Jenerator Sanayi AS</v>
          </cell>
          <cell r="G852" t="str">
            <v>024837</v>
          </cell>
          <cell r="H852" t="str">
            <v>NH</v>
          </cell>
          <cell r="I852">
            <v>1</v>
          </cell>
          <cell r="J852">
            <v>7178.9558665231425</v>
          </cell>
          <cell r="K852">
            <v>6284.88</v>
          </cell>
          <cell r="L852" t="str">
            <v>25298232</v>
          </cell>
          <cell r="M852">
            <v>6254.63</v>
          </cell>
          <cell r="N852">
            <v>0</v>
          </cell>
          <cell r="O852" t="str">
            <v>7511</v>
          </cell>
          <cell r="P852" t="str">
            <v>7511</v>
          </cell>
          <cell r="Q852">
            <v>38314</v>
          </cell>
          <cell r="R852">
            <v>0</v>
          </cell>
          <cell r="S852" t="str">
            <v>NT855G6            GDrive</v>
          </cell>
          <cell r="T852" t="str">
            <v>0230</v>
          </cell>
          <cell r="U852" t="str">
            <v>1101000</v>
          </cell>
          <cell r="V852">
            <v>1</v>
          </cell>
          <cell r="W852" t="str">
            <v>1</v>
          </cell>
          <cell r="X852" t="str">
            <v>399</v>
          </cell>
          <cell r="Y852" t="str">
            <v>G Drive</v>
          </cell>
          <cell r="Z852" t="str">
            <v>RC230 - GDrive Mktg</v>
          </cell>
          <cell r="AA852" t="str">
            <v>Medium</v>
          </cell>
          <cell r="AB852">
            <v>7178.9558665231425</v>
          </cell>
          <cell r="AC852" t="str">
            <v xml:space="preserve">  33378</v>
          </cell>
          <cell r="AD852" t="str">
            <v>J7655-04</v>
          </cell>
          <cell r="AE852">
            <v>6254.63</v>
          </cell>
          <cell r="AF852">
            <v>4.25</v>
          </cell>
          <cell r="AG852">
            <v>26</v>
          </cell>
          <cell r="AH852">
            <v>0</v>
          </cell>
          <cell r="AI852">
            <v>0</v>
          </cell>
          <cell r="AJ852" t="str">
            <v>EUR</v>
          </cell>
          <cell r="AK852">
            <v>0</v>
          </cell>
          <cell r="AL852" t="str">
            <v>MISCPN07GD320</v>
          </cell>
          <cell r="AM852" t="str">
            <v>07GD320-AKSA NT855G6</v>
          </cell>
        </row>
        <row r="853">
          <cell r="A853" t="str">
            <v>DEC04</v>
          </cell>
          <cell r="B853" t="str">
            <v>CENT</v>
          </cell>
          <cell r="C853" t="str">
            <v>Middle East</v>
          </cell>
          <cell r="D853" t="str">
            <v>TR</v>
          </cell>
          <cell r="E853" t="str">
            <v>GDRIVE</v>
          </cell>
          <cell r="F853" t="str">
            <v>AKSA Jenerator Sanayi AS</v>
          </cell>
          <cell r="G853" t="str">
            <v>024836</v>
          </cell>
          <cell r="H853" t="str">
            <v>NH</v>
          </cell>
          <cell r="I853">
            <v>1</v>
          </cell>
          <cell r="J853">
            <v>7178.9558665231425</v>
          </cell>
          <cell r="K853">
            <v>6284.88</v>
          </cell>
          <cell r="L853" t="str">
            <v>25297742</v>
          </cell>
          <cell r="M853">
            <v>6254.63</v>
          </cell>
          <cell r="N853">
            <v>0</v>
          </cell>
          <cell r="O853" t="str">
            <v>7511</v>
          </cell>
          <cell r="P853" t="str">
            <v>7511</v>
          </cell>
          <cell r="Q853">
            <v>38300</v>
          </cell>
          <cell r="R853">
            <v>0</v>
          </cell>
          <cell r="S853" t="str">
            <v>NT855G6            GDrive</v>
          </cell>
          <cell r="T853" t="str">
            <v>0230</v>
          </cell>
          <cell r="U853" t="str">
            <v>1101000</v>
          </cell>
          <cell r="V853">
            <v>1</v>
          </cell>
          <cell r="W853" t="str">
            <v>1</v>
          </cell>
          <cell r="X853" t="str">
            <v>399</v>
          </cell>
          <cell r="Y853" t="str">
            <v>G Drive</v>
          </cell>
          <cell r="Z853" t="str">
            <v>RC230 - GDrive Mktg</v>
          </cell>
          <cell r="AA853" t="str">
            <v>Medium</v>
          </cell>
          <cell r="AB853">
            <v>7178.9558665231425</v>
          </cell>
          <cell r="AC853" t="str">
            <v xml:space="preserve">  33377</v>
          </cell>
          <cell r="AD853" t="str">
            <v>J7655-04</v>
          </cell>
          <cell r="AE853">
            <v>6254.63</v>
          </cell>
          <cell r="AF853">
            <v>4.25</v>
          </cell>
          <cell r="AG853">
            <v>26</v>
          </cell>
          <cell r="AH853">
            <v>0</v>
          </cell>
          <cell r="AI853">
            <v>0</v>
          </cell>
          <cell r="AJ853" t="str">
            <v>EUR</v>
          </cell>
          <cell r="AK853">
            <v>0</v>
          </cell>
          <cell r="AL853" t="str">
            <v>MISCPN07GD320</v>
          </cell>
          <cell r="AM853" t="str">
            <v>07GD320-AKSA NT855G6</v>
          </cell>
        </row>
        <row r="854">
          <cell r="A854" t="str">
            <v>DEC04</v>
          </cell>
          <cell r="B854" t="str">
            <v>CENT</v>
          </cell>
          <cell r="C854" t="str">
            <v>Middle East</v>
          </cell>
          <cell r="D854" t="str">
            <v>TR</v>
          </cell>
          <cell r="E854" t="str">
            <v>GDRIVE</v>
          </cell>
          <cell r="F854" t="str">
            <v>AKSA Jenerator Sanayi AS</v>
          </cell>
          <cell r="G854" t="str">
            <v>024836</v>
          </cell>
          <cell r="H854" t="str">
            <v>NH</v>
          </cell>
          <cell r="I854">
            <v>1</v>
          </cell>
          <cell r="J854">
            <v>7178.9558665231425</v>
          </cell>
          <cell r="K854">
            <v>6284.88</v>
          </cell>
          <cell r="L854" t="str">
            <v>25298473</v>
          </cell>
          <cell r="M854">
            <v>6254.63</v>
          </cell>
          <cell r="N854">
            <v>0</v>
          </cell>
          <cell r="O854" t="str">
            <v>7511</v>
          </cell>
          <cell r="P854" t="str">
            <v>7511</v>
          </cell>
          <cell r="Q854">
            <v>38322</v>
          </cell>
          <cell r="R854">
            <v>0</v>
          </cell>
          <cell r="S854" t="str">
            <v>NT855G6            GDrive</v>
          </cell>
          <cell r="T854" t="str">
            <v>0230</v>
          </cell>
          <cell r="U854" t="str">
            <v>1101000</v>
          </cell>
          <cell r="V854">
            <v>1</v>
          </cell>
          <cell r="W854" t="str">
            <v>1</v>
          </cell>
          <cell r="X854" t="str">
            <v>399</v>
          </cell>
          <cell r="Y854" t="str">
            <v>G Drive</v>
          </cell>
          <cell r="Z854" t="str">
            <v>RC230 - GDrive Mktg</v>
          </cell>
          <cell r="AA854" t="str">
            <v>Medium</v>
          </cell>
          <cell r="AB854">
            <v>7178.9558665231425</v>
          </cell>
          <cell r="AC854" t="str">
            <v xml:space="preserve">  33377</v>
          </cell>
          <cell r="AD854" t="str">
            <v>J7655-04</v>
          </cell>
          <cell r="AE854">
            <v>6254.63</v>
          </cell>
          <cell r="AF854">
            <v>4.25</v>
          </cell>
          <cell r="AG854">
            <v>26</v>
          </cell>
          <cell r="AH854">
            <v>0</v>
          </cell>
          <cell r="AI854">
            <v>0</v>
          </cell>
          <cell r="AJ854" t="str">
            <v>EUR</v>
          </cell>
          <cell r="AK854">
            <v>0</v>
          </cell>
          <cell r="AL854" t="str">
            <v>MISCPN07GD320</v>
          </cell>
          <cell r="AM854" t="str">
            <v>07GD320-AKSA NT855G6</v>
          </cell>
        </row>
        <row r="855">
          <cell r="A855" t="str">
            <v>DEC04</v>
          </cell>
          <cell r="B855" t="str">
            <v>CENT</v>
          </cell>
          <cell r="C855" t="str">
            <v>Middle East</v>
          </cell>
          <cell r="D855" t="str">
            <v>TR</v>
          </cell>
          <cell r="E855" t="str">
            <v>GDRIVE</v>
          </cell>
          <cell r="F855" t="str">
            <v>AKSA Jenerator Sanayi AS</v>
          </cell>
          <cell r="G855" t="str">
            <v>024836</v>
          </cell>
          <cell r="H855" t="str">
            <v>NH</v>
          </cell>
          <cell r="I855">
            <v>1</v>
          </cell>
          <cell r="J855">
            <v>7178.9558665231425</v>
          </cell>
          <cell r="K855">
            <v>6284.88</v>
          </cell>
          <cell r="L855" t="str">
            <v>25298477</v>
          </cell>
          <cell r="M855">
            <v>6254.63</v>
          </cell>
          <cell r="N855">
            <v>0</v>
          </cell>
          <cell r="O855" t="str">
            <v>7511</v>
          </cell>
          <cell r="P855" t="str">
            <v>7511</v>
          </cell>
          <cell r="Q855">
            <v>38322</v>
          </cell>
          <cell r="R855">
            <v>0</v>
          </cell>
          <cell r="S855" t="str">
            <v>NT855G6            GDrive</v>
          </cell>
          <cell r="T855" t="str">
            <v>0230</v>
          </cell>
          <cell r="U855" t="str">
            <v>1101000</v>
          </cell>
          <cell r="V855">
            <v>1</v>
          </cell>
          <cell r="W855" t="str">
            <v>1</v>
          </cell>
          <cell r="X855" t="str">
            <v>399</v>
          </cell>
          <cell r="Y855" t="str">
            <v>G Drive</v>
          </cell>
          <cell r="Z855" t="str">
            <v>RC230 - GDrive Mktg</v>
          </cell>
          <cell r="AA855" t="str">
            <v>Medium</v>
          </cell>
          <cell r="AB855">
            <v>7178.9558665231425</v>
          </cell>
          <cell r="AC855" t="str">
            <v xml:space="preserve">  33377</v>
          </cell>
          <cell r="AD855" t="str">
            <v>J7655-04</v>
          </cell>
          <cell r="AE855">
            <v>6254.63</v>
          </cell>
          <cell r="AF855">
            <v>4.25</v>
          </cell>
          <cell r="AG855">
            <v>26</v>
          </cell>
          <cell r="AH855">
            <v>0</v>
          </cell>
          <cell r="AI855">
            <v>0</v>
          </cell>
          <cell r="AJ855" t="str">
            <v>EUR</v>
          </cell>
          <cell r="AK855">
            <v>0</v>
          </cell>
          <cell r="AL855" t="str">
            <v>MISCPN07GD320</v>
          </cell>
          <cell r="AM855" t="str">
            <v>07GD320-AKSA NT855G6</v>
          </cell>
        </row>
        <row r="856">
          <cell r="A856" t="str">
            <v>DEC04</v>
          </cell>
          <cell r="B856" t="str">
            <v>CENT</v>
          </cell>
          <cell r="C856" t="str">
            <v>Middle East</v>
          </cell>
          <cell r="D856" t="str">
            <v>TR</v>
          </cell>
          <cell r="E856" t="str">
            <v>GDRIVE</v>
          </cell>
          <cell r="F856" t="str">
            <v>AKSA Jenerator Sanayi AS</v>
          </cell>
          <cell r="G856" t="str">
            <v>024836</v>
          </cell>
          <cell r="H856" t="str">
            <v>NH</v>
          </cell>
          <cell r="I856">
            <v>1</v>
          </cell>
          <cell r="J856">
            <v>7178.9558665231425</v>
          </cell>
          <cell r="K856">
            <v>6284.88</v>
          </cell>
          <cell r="L856" t="str">
            <v>25298007</v>
          </cell>
          <cell r="M856">
            <v>6254.63</v>
          </cell>
          <cell r="N856">
            <v>0</v>
          </cell>
          <cell r="O856" t="str">
            <v>7511</v>
          </cell>
          <cell r="P856" t="str">
            <v>7511</v>
          </cell>
          <cell r="Q856">
            <v>38314</v>
          </cell>
          <cell r="R856">
            <v>0</v>
          </cell>
          <cell r="S856" t="str">
            <v>NT855G6            GDrive</v>
          </cell>
          <cell r="T856" t="str">
            <v>0230</v>
          </cell>
          <cell r="U856" t="str">
            <v>1101000</v>
          </cell>
          <cell r="V856">
            <v>1</v>
          </cell>
          <cell r="W856" t="str">
            <v>1</v>
          </cell>
          <cell r="X856" t="str">
            <v>399</v>
          </cell>
          <cell r="Y856" t="str">
            <v>G Drive</v>
          </cell>
          <cell r="Z856" t="str">
            <v>RC230 - GDrive Mktg</v>
          </cell>
          <cell r="AA856" t="str">
            <v>Medium</v>
          </cell>
          <cell r="AB856">
            <v>7178.9558665231425</v>
          </cell>
          <cell r="AC856" t="str">
            <v xml:space="preserve">  33377</v>
          </cell>
          <cell r="AD856" t="str">
            <v>J7655-04</v>
          </cell>
          <cell r="AE856">
            <v>6254.63</v>
          </cell>
          <cell r="AF856">
            <v>4.25</v>
          </cell>
          <cell r="AG856">
            <v>26</v>
          </cell>
          <cell r="AH856">
            <v>0</v>
          </cell>
          <cell r="AI856">
            <v>0</v>
          </cell>
          <cell r="AJ856" t="str">
            <v>EUR</v>
          </cell>
          <cell r="AK856">
            <v>0</v>
          </cell>
          <cell r="AL856" t="str">
            <v>MISCPN07GD320</v>
          </cell>
          <cell r="AM856" t="str">
            <v>07GD320-AKSA NT855G6</v>
          </cell>
        </row>
        <row r="857">
          <cell r="A857" t="str">
            <v>DEC04</v>
          </cell>
          <cell r="B857" t="str">
            <v>CENT</v>
          </cell>
          <cell r="C857" t="str">
            <v>Middle East</v>
          </cell>
          <cell r="D857" t="str">
            <v>TR</v>
          </cell>
          <cell r="E857" t="str">
            <v>GDRIVE</v>
          </cell>
          <cell r="F857" t="str">
            <v>AKSA Jenerator Sanayi AS</v>
          </cell>
          <cell r="G857" t="str">
            <v>024836</v>
          </cell>
          <cell r="H857" t="str">
            <v>NH</v>
          </cell>
          <cell r="I857">
            <v>1</v>
          </cell>
          <cell r="J857">
            <v>7178.9558665231425</v>
          </cell>
          <cell r="K857">
            <v>6284.88</v>
          </cell>
          <cell r="L857" t="str">
            <v>25298005</v>
          </cell>
          <cell r="M857">
            <v>6254.63</v>
          </cell>
          <cell r="N857">
            <v>0</v>
          </cell>
          <cell r="O857" t="str">
            <v>7511</v>
          </cell>
          <cell r="P857" t="str">
            <v>7511</v>
          </cell>
          <cell r="Q857">
            <v>38314</v>
          </cell>
          <cell r="R857">
            <v>0</v>
          </cell>
          <cell r="S857" t="str">
            <v>NT855G6            GDrive</v>
          </cell>
          <cell r="T857" t="str">
            <v>0230</v>
          </cell>
          <cell r="U857" t="str">
            <v>1101000</v>
          </cell>
          <cell r="V857">
            <v>1</v>
          </cell>
          <cell r="W857" t="str">
            <v>1</v>
          </cell>
          <cell r="X857" t="str">
            <v>399</v>
          </cell>
          <cell r="Y857" t="str">
            <v>G Drive</v>
          </cell>
          <cell r="Z857" t="str">
            <v>RC230 - GDrive Mktg</v>
          </cell>
          <cell r="AA857" t="str">
            <v>Medium</v>
          </cell>
          <cell r="AB857">
            <v>7178.9558665231425</v>
          </cell>
          <cell r="AC857" t="str">
            <v xml:space="preserve">  33377</v>
          </cell>
          <cell r="AD857" t="str">
            <v>J7655-04</v>
          </cell>
          <cell r="AE857">
            <v>6254.63</v>
          </cell>
          <cell r="AF857">
            <v>4.25</v>
          </cell>
          <cell r="AG857">
            <v>26</v>
          </cell>
          <cell r="AH857">
            <v>0</v>
          </cell>
          <cell r="AI857">
            <v>0</v>
          </cell>
          <cell r="AJ857" t="str">
            <v>EUR</v>
          </cell>
          <cell r="AK857">
            <v>0</v>
          </cell>
          <cell r="AL857" t="str">
            <v>MISCPN07GD320</v>
          </cell>
          <cell r="AM857" t="str">
            <v>07GD320-AKSA NT855G6</v>
          </cell>
        </row>
        <row r="858">
          <cell r="A858" t="str">
            <v>DEC04</v>
          </cell>
          <cell r="B858" t="str">
            <v>CENT</v>
          </cell>
          <cell r="C858" t="str">
            <v>Middle East</v>
          </cell>
          <cell r="D858" t="str">
            <v>TR</v>
          </cell>
          <cell r="E858" t="str">
            <v>GDRIVE</v>
          </cell>
          <cell r="F858" t="str">
            <v>AKSA Jenerator Sanayi AS</v>
          </cell>
          <cell r="G858" t="str">
            <v>024836</v>
          </cell>
          <cell r="H858" t="str">
            <v>NH</v>
          </cell>
          <cell r="I858">
            <v>1</v>
          </cell>
          <cell r="J858">
            <v>7178.9558665231425</v>
          </cell>
          <cell r="K858">
            <v>6284.88</v>
          </cell>
          <cell r="L858" t="str">
            <v>25297349</v>
          </cell>
          <cell r="M858">
            <v>6254.63</v>
          </cell>
          <cell r="N858">
            <v>0</v>
          </cell>
          <cell r="O858" t="str">
            <v>7511</v>
          </cell>
          <cell r="P858" t="str">
            <v>7511</v>
          </cell>
          <cell r="Q858">
            <v>38294</v>
          </cell>
          <cell r="R858">
            <v>0</v>
          </cell>
          <cell r="S858" t="str">
            <v>NT855G6            GDrive</v>
          </cell>
          <cell r="T858" t="str">
            <v>0230</v>
          </cell>
          <cell r="U858" t="str">
            <v>1101000</v>
          </cell>
          <cell r="V858">
            <v>1</v>
          </cell>
          <cell r="W858" t="str">
            <v>1</v>
          </cell>
          <cell r="X858" t="str">
            <v>399</v>
          </cell>
          <cell r="Y858" t="str">
            <v>G Drive</v>
          </cell>
          <cell r="Z858" t="str">
            <v>RC230 - GDrive Mktg</v>
          </cell>
          <cell r="AA858" t="str">
            <v>Medium</v>
          </cell>
          <cell r="AB858">
            <v>7178.9558665231425</v>
          </cell>
          <cell r="AC858" t="str">
            <v xml:space="preserve">  33377</v>
          </cell>
          <cell r="AD858" t="str">
            <v>J7655-04</v>
          </cell>
          <cell r="AE858">
            <v>6254.63</v>
          </cell>
          <cell r="AF858">
            <v>4.25</v>
          </cell>
          <cell r="AG858">
            <v>26</v>
          </cell>
          <cell r="AH858">
            <v>0</v>
          </cell>
          <cell r="AI858">
            <v>0</v>
          </cell>
          <cell r="AJ858" t="str">
            <v>EUR</v>
          </cell>
          <cell r="AK858">
            <v>0</v>
          </cell>
          <cell r="AL858" t="str">
            <v>MISCPN07GD320</v>
          </cell>
          <cell r="AM858" t="str">
            <v>07GD320-AKSA NT855G6</v>
          </cell>
        </row>
        <row r="859">
          <cell r="A859" t="str">
            <v>DEC04</v>
          </cell>
          <cell r="B859" t="str">
            <v>CENT</v>
          </cell>
          <cell r="C859" t="str">
            <v>Middle East</v>
          </cell>
          <cell r="D859" t="str">
            <v>TR</v>
          </cell>
          <cell r="E859" t="str">
            <v>GDRIVE</v>
          </cell>
          <cell r="F859" t="str">
            <v>AKSA Jenerator Sanayi AS</v>
          </cell>
          <cell r="G859" t="str">
            <v>024629</v>
          </cell>
          <cell r="H859" t="str">
            <v>B3.3</v>
          </cell>
          <cell r="I859">
            <v>1</v>
          </cell>
          <cell r="J859">
            <v>1860.9526372443486</v>
          </cell>
          <cell r="K859">
            <v>1806.58304</v>
          </cell>
          <cell r="L859" t="str">
            <v>68022399</v>
          </cell>
          <cell r="M859">
            <v>1530</v>
          </cell>
          <cell r="N859">
            <v>0</v>
          </cell>
          <cell r="O859" t="str">
            <v>6502</v>
          </cell>
          <cell r="P859" t="str">
            <v>6502</v>
          </cell>
          <cell r="Q859">
            <v>38243</v>
          </cell>
          <cell r="R859">
            <v>0</v>
          </cell>
          <cell r="S859" t="str">
            <v>B3.3G2             GDrive</v>
          </cell>
          <cell r="T859" t="str">
            <v>0230</v>
          </cell>
          <cell r="U859" t="str">
            <v>1101000</v>
          </cell>
          <cell r="V859">
            <v>1</v>
          </cell>
          <cell r="W859" t="str">
            <v>1</v>
          </cell>
          <cell r="X859" t="str">
            <v>399</v>
          </cell>
          <cell r="Y859" t="str">
            <v>G Drive</v>
          </cell>
          <cell r="Z859" t="str">
            <v>RC230 - GDrive Mktg</v>
          </cell>
          <cell r="AA859" t="str">
            <v>Small</v>
          </cell>
          <cell r="AB859">
            <v>2274.48</v>
          </cell>
          <cell r="AC859" t="str">
            <v xml:space="preserve">  37038</v>
          </cell>
          <cell r="AD859" t="str">
            <v>J7900-04</v>
          </cell>
          <cell r="AE859">
            <v>1776.33104</v>
          </cell>
          <cell r="AF859">
            <v>4.2510000000000003</v>
          </cell>
          <cell r="AG859">
            <v>26.001000000000001</v>
          </cell>
          <cell r="AH859">
            <v>0</v>
          </cell>
          <cell r="AI859">
            <v>0</v>
          </cell>
          <cell r="AJ859" t="str">
            <v>EUR</v>
          </cell>
          <cell r="AK859">
            <v>0</v>
          </cell>
          <cell r="AL859" t="str">
            <v>MISCPN37038</v>
          </cell>
          <cell r="AM859" t="str">
            <v>B3.3G2 ENGINE AND KIT LOOSE</v>
          </cell>
        </row>
        <row r="860">
          <cell r="A860" t="str">
            <v>DEC04</v>
          </cell>
          <cell r="B860" t="str">
            <v>CENT</v>
          </cell>
          <cell r="C860" t="str">
            <v>Middle East</v>
          </cell>
          <cell r="D860" t="str">
            <v>TR</v>
          </cell>
          <cell r="E860" t="str">
            <v>GDRIVE</v>
          </cell>
          <cell r="F860" t="str">
            <v>AKSA Jenerator Sanayi AS</v>
          </cell>
          <cell r="G860" t="str">
            <v>024629</v>
          </cell>
          <cell r="H860" t="str">
            <v>B3.3</v>
          </cell>
          <cell r="I860">
            <v>1</v>
          </cell>
          <cell r="J860">
            <v>1860.9526372443486</v>
          </cell>
          <cell r="K860">
            <v>1806.58304</v>
          </cell>
          <cell r="L860" t="str">
            <v>68022605</v>
          </cell>
          <cell r="M860">
            <v>1530</v>
          </cell>
          <cell r="N860">
            <v>0</v>
          </cell>
          <cell r="O860" t="str">
            <v>6502</v>
          </cell>
          <cell r="P860" t="str">
            <v>6502</v>
          </cell>
          <cell r="Q860">
            <v>38243</v>
          </cell>
          <cell r="R860">
            <v>0</v>
          </cell>
          <cell r="S860" t="str">
            <v>B3.3G2             GDrive</v>
          </cell>
          <cell r="T860" t="str">
            <v>0230</v>
          </cell>
          <cell r="U860" t="str">
            <v>1101000</v>
          </cell>
          <cell r="V860">
            <v>1</v>
          </cell>
          <cell r="W860" t="str">
            <v>1</v>
          </cell>
          <cell r="X860" t="str">
            <v>399</v>
          </cell>
          <cell r="Y860" t="str">
            <v>G Drive</v>
          </cell>
          <cell r="Z860" t="str">
            <v>RC230 - GDrive Mktg</v>
          </cell>
          <cell r="AA860" t="str">
            <v>Small</v>
          </cell>
          <cell r="AB860">
            <v>2274.4699999999998</v>
          </cell>
          <cell r="AC860" t="str">
            <v xml:space="preserve">  37038</v>
          </cell>
          <cell r="AD860" t="str">
            <v>J7900-04</v>
          </cell>
          <cell r="AE860">
            <v>1776.33104</v>
          </cell>
          <cell r="AF860">
            <v>4.2510000000000003</v>
          </cell>
          <cell r="AG860">
            <v>26.001000000000001</v>
          </cell>
          <cell r="AH860">
            <v>0</v>
          </cell>
          <cell r="AI860">
            <v>0</v>
          </cell>
          <cell r="AJ860" t="str">
            <v>EUR</v>
          </cell>
          <cell r="AK860">
            <v>0</v>
          </cell>
          <cell r="AL860" t="str">
            <v>MISCPN37038</v>
          </cell>
          <cell r="AM860" t="str">
            <v>B3.3G2 ENGINE AND KIT LOOSE</v>
          </cell>
        </row>
        <row r="861">
          <cell r="A861" t="str">
            <v>DEC04</v>
          </cell>
          <cell r="B861" t="str">
            <v>CENT</v>
          </cell>
          <cell r="C861" t="str">
            <v>Middle East</v>
          </cell>
          <cell r="D861" t="str">
            <v>TR</v>
          </cell>
          <cell r="E861" t="str">
            <v>GDRIVE</v>
          </cell>
          <cell r="F861" t="str">
            <v>AKSA Jenerator Sanayi AS</v>
          </cell>
          <cell r="G861" t="str">
            <v>024629</v>
          </cell>
          <cell r="H861" t="str">
            <v>B3.3</v>
          </cell>
          <cell r="I861">
            <v>1</v>
          </cell>
          <cell r="J861">
            <v>1860.9526372443486</v>
          </cell>
          <cell r="K861">
            <v>1806.58304</v>
          </cell>
          <cell r="L861" t="str">
            <v>68022602</v>
          </cell>
          <cell r="M861">
            <v>1530</v>
          </cell>
          <cell r="N861">
            <v>0</v>
          </cell>
          <cell r="O861" t="str">
            <v>6502</v>
          </cell>
          <cell r="P861" t="str">
            <v>6502</v>
          </cell>
          <cell r="Q861">
            <v>38243</v>
          </cell>
          <cell r="R861">
            <v>0</v>
          </cell>
          <cell r="S861" t="str">
            <v>B3.3G2             GDrive</v>
          </cell>
          <cell r="T861" t="str">
            <v>0230</v>
          </cell>
          <cell r="U861" t="str">
            <v>1101000</v>
          </cell>
          <cell r="V861">
            <v>1</v>
          </cell>
          <cell r="W861" t="str">
            <v>1</v>
          </cell>
          <cell r="X861" t="str">
            <v>399</v>
          </cell>
          <cell r="Y861" t="str">
            <v>G Drive</v>
          </cell>
          <cell r="Z861" t="str">
            <v>RC230 - GDrive Mktg</v>
          </cell>
          <cell r="AA861" t="str">
            <v>Small</v>
          </cell>
          <cell r="AB861">
            <v>2274.4699999999998</v>
          </cell>
          <cell r="AC861" t="str">
            <v xml:space="preserve">  37038</v>
          </cell>
          <cell r="AD861" t="str">
            <v>J7900-04</v>
          </cell>
          <cell r="AE861">
            <v>1776.33104</v>
          </cell>
          <cell r="AF861">
            <v>4.2510000000000003</v>
          </cell>
          <cell r="AG861">
            <v>26.001000000000001</v>
          </cell>
          <cell r="AH861">
            <v>0</v>
          </cell>
          <cell r="AI861">
            <v>0</v>
          </cell>
          <cell r="AJ861" t="str">
            <v>EUR</v>
          </cell>
          <cell r="AK861">
            <v>0</v>
          </cell>
          <cell r="AL861" t="str">
            <v>MISCPN37038</v>
          </cell>
          <cell r="AM861" t="str">
            <v>B3.3G2 ENGINE AND KIT LOOSE</v>
          </cell>
        </row>
        <row r="862">
          <cell r="A862" t="str">
            <v>DEC04</v>
          </cell>
          <cell r="B862" t="str">
            <v>CENT</v>
          </cell>
          <cell r="C862" t="str">
            <v>Middle East</v>
          </cell>
          <cell r="D862" t="str">
            <v>TR</v>
          </cell>
          <cell r="E862" t="str">
            <v>GDRIVE</v>
          </cell>
          <cell r="F862" t="str">
            <v>AKSA Jenerator Sanayi AS</v>
          </cell>
          <cell r="G862" t="str">
            <v>024629</v>
          </cell>
          <cell r="H862" t="str">
            <v>B3.3</v>
          </cell>
          <cell r="I862">
            <v>1</v>
          </cell>
          <cell r="J862">
            <v>1860.9526372443486</v>
          </cell>
          <cell r="K862">
            <v>1806.58304</v>
          </cell>
          <cell r="L862" t="str">
            <v>68022616</v>
          </cell>
          <cell r="M862">
            <v>1530</v>
          </cell>
          <cell r="N862">
            <v>0</v>
          </cell>
          <cell r="O862" t="str">
            <v>6502</v>
          </cell>
          <cell r="P862" t="str">
            <v>6502</v>
          </cell>
          <cell r="Q862">
            <v>38243</v>
          </cell>
          <cell r="R862">
            <v>0</v>
          </cell>
          <cell r="S862" t="str">
            <v>B3.3G2             GDrive</v>
          </cell>
          <cell r="T862" t="str">
            <v>0230</v>
          </cell>
          <cell r="U862" t="str">
            <v>1101000</v>
          </cell>
          <cell r="V862">
            <v>1</v>
          </cell>
          <cell r="W862" t="str">
            <v>1</v>
          </cell>
          <cell r="X862" t="str">
            <v>399</v>
          </cell>
          <cell r="Y862" t="str">
            <v>G Drive</v>
          </cell>
          <cell r="Z862" t="str">
            <v>RC230 - GDrive Mktg</v>
          </cell>
          <cell r="AA862" t="str">
            <v>Small</v>
          </cell>
          <cell r="AB862">
            <v>2274.4699999999998</v>
          </cell>
          <cell r="AC862" t="str">
            <v xml:space="preserve">  37038</v>
          </cell>
          <cell r="AD862" t="str">
            <v>J7900-04</v>
          </cell>
          <cell r="AE862">
            <v>1776.33104</v>
          </cell>
          <cell r="AF862">
            <v>4.2510000000000003</v>
          </cell>
          <cell r="AG862">
            <v>26.001000000000001</v>
          </cell>
          <cell r="AH862">
            <v>0</v>
          </cell>
          <cell r="AI862">
            <v>0</v>
          </cell>
          <cell r="AJ862" t="str">
            <v>EUR</v>
          </cell>
          <cell r="AK862">
            <v>0</v>
          </cell>
          <cell r="AL862" t="str">
            <v>MISCPN37038</v>
          </cell>
          <cell r="AM862" t="str">
            <v>B3.3G2 ENGINE AND KIT LOOSE</v>
          </cell>
        </row>
        <row r="863">
          <cell r="A863" t="str">
            <v>DEC04</v>
          </cell>
          <cell r="B863" t="str">
            <v>CENT</v>
          </cell>
          <cell r="C863" t="str">
            <v>Middle East</v>
          </cell>
          <cell r="D863" t="str">
            <v>TR</v>
          </cell>
          <cell r="E863" t="str">
            <v>GDRIVE</v>
          </cell>
          <cell r="F863" t="str">
            <v>AKSA Jenerator Sanayi AS</v>
          </cell>
          <cell r="G863" t="str">
            <v>024629</v>
          </cell>
          <cell r="H863" t="str">
            <v>B3.3</v>
          </cell>
          <cell r="I863">
            <v>1</v>
          </cell>
          <cell r="J863">
            <v>1860.9526372443486</v>
          </cell>
          <cell r="K863">
            <v>1806.58304</v>
          </cell>
          <cell r="L863" t="str">
            <v>68022611</v>
          </cell>
          <cell r="M863">
            <v>1530</v>
          </cell>
          <cell r="N863">
            <v>0</v>
          </cell>
          <cell r="O863" t="str">
            <v>6502</v>
          </cell>
          <cell r="P863" t="str">
            <v>6502</v>
          </cell>
          <cell r="Q863">
            <v>38243</v>
          </cell>
          <cell r="R863">
            <v>0</v>
          </cell>
          <cell r="S863" t="str">
            <v>B3.3G2             GDrive</v>
          </cell>
          <cell r="T863" t="str">
            <v>0230</v>
          </cell>
          <cell r="U863" t="str">
            <v>1101000</v>
          </cell>
          <cell r="V863">
            <v>1</v>
          </cell>
          <cell r="W863" t="str">
            <v>1</v>
          </cell>
          <cell r="X863" t="str">
            <v>399</v>
          </cell>
          <cell r="Y863" t="str">
            <v>G Drive</v>
          </cell>
          <cell r="Z863" t="str">
            <v>RC230 - GDrive Mktg</v>
          </cell>
          <cell r="AA863" t="str">
            <v>Small</v>
          </cell>
          <cell r="AB863">
            <v>2274.4699999999998</v>
          </cell>
          <cell r="AC863" t="str">
            <v xml:space="preserve">  37038</v>
          </cell>
          <cell r="AD863" t="str">
            <v>J7900-04</v>
          </cell>
          <cell r="AE863">
            <v>1776.33104</v>
          </cell>
          <cell r="AF863">
            <v>4.2510000000000003</v>
          </cell>
          <cell r="AG863">
            <v>26.001000000000001</v>
          </cell>
          <cell r="AH863">
            <v>0</v>
          </cell>
          <cell r="AI863">
            <v>0</v>
          </cell>
          <cell r="AJ863" t="str">
            <v>EUR</v>
          </cell>
          <cell r="AK863">
            <v>0</v>
          </cell>
          <cell r="AL863" t="str">
            <v>MISCPN37038</v>
          </cell>
          <cell r="AM863" t="str">
            <v>B3.3G2 ENGINE AND KIT LOOSE</v>
          </cell>
        </row>
        <row r="864">
          <cell r="A864" t="str">
            <v>DEC04</v>
          </cell>
          <cell r="B864" t="str">
            <v>CENT</v>
          </cell>
          <cell r="C864" t="str">
            <v>Middle East</v>
          </cell>
          <cell r="D864" t="str">
            <v>TR</v>
          </cell>
          <cell r="E864" t="str">
            <v>GDRIVE</v>
          </cell>
          <cell r="F864" t="str">
            <v>AKSA Jenerator Sanayi AS</v>
          </cell>
          <cell r="G864" t="str">
            <v>024629</v>
          </cell>
          <cell r="H864" t="str">
            <v>B3.3</v>
          </cell>
          <cell r="I864">
            <v>1</v>
          </cell>
          <cell r="J864">
            <v>1860.9526372443486</v>
          </cell>
          <cell r="K864">
            <v>1806.58304</v>
          </cell>
          <cell r="L864" t="str">
            <v>68022613</v>
          </cell>
          <cell r="M864">
            <v>1530</v>
          </cell>
          <cell r="N864">
            <v>0</v>
          </cell>
          <cell r="O864" t="str">
            <v>6502</v>
          </cell>
          <cell r="P864" t="str">
            <v>6502</v>
          </cell>
          <cell r="Q864">
            <v>38243</v>
          </cell>
          <cell r="R864">
            <v>0</v>
          </cell>
          <cell r="S864" t="str">
            <v>B3.3G2             GDrive</v>
          </cell>
          <cell r="T864" t="str">
            <v>0230</v>
          </cell>
          <cell r="U864" t="str">
            <v>1101000</v>
          </cell>
          <cell r="V864">
            <v>1</v>
          </cell>
          <cell r="W864" t="str">
            <v>1</v>
          </cell>
          <cell r="X864" t="str">
            <v>399</v>
          </cell>
          <cell r="Y864" t="str">
            <v>G Drive</v>
          </cell>
          <cell r="Z864" t="str">
            <v>RC230 - GDrive Mktg</v>
          </cell>
          <cell r="AA864" t="str">
            <v>Small</v>
          </cell>
          <cell r="AB864">
            <v>2274.4699999999998</v>
          </cell>
          <cell r="AC864" t="str">
            <v xml:space="preserve">  37038</v>
          </cell>
          <cell r="AD864" t="str">
            <v>J7900-04</v>
          </cell>
          <cell r="AE864">
            <v>1776.33104</v>
          </cell>
          <cell r="AF864">
            <v>4.2510000000000003</v>
          </cell>
          <cell r="AG864">
            <v>26.001000000000001</v>
          </cell>
          <cell r="AH864">
            <v>0</v>
          </cell>
          <cell r="AI864">
            <v>0</v>
          </cell>
          <cell r="AJ864" t="str">
            <v>EUR</v>
          </cell>
          <cell r="AK864">
            <v>0</v>
          </cell>
          <cell r="AL864" t="str">
            <v>MISCPN37038</v>
          </cell>
          <cell r="AM864" t="str">
            <v>B3.3G2 ENGINE AND KIT LOOSE</v>
          </cell>
        </row>
        <row r="865">
          <cell r="A865" t="str">
            <v>DEC04</v>
          </cell>
          <cell r="B865" t="str">
            <v>CENT</v>
          </cell>
          <cell r="C865" t="str">
            <v>Middle East</v>
          </cell>
          <cell r="D865" t="str">
            <v>TR</v>
          </cell>
          <cell r="E865" t="str">
            <v>GDRIVE</v>
          </cell>
          <cell r="F865" t="str">
            <v>AKSA Jenerator Sanayi AS</v>
          </cell>
          <cell r="G865" t="str">
            <v>024629</v>
          </cell>
          <cell r="H865" t="str">
            <v>B3.3</v>
          </cell>
          <cell r="I865">
            <v>1</v>
          </cell>
          <cell r="J865">
            <v>1860.9526372443486</v>
          </cell>
          <cell r="K865">
            <v>1806.58304</v>
          </cell>
          <cell r="L865" t="str">
            <v>68022621</v>
          </cell>
          <cell r="M865">
            <v>1530</v>
          </cell>
          <cell r="N865">
            <v>0</v>
          </cell>
          <cell r="O865" t="str">
            <v>6502</v>
          </cell>
          <cell r="P865" t="str">
            <v>6502</v>
          </cell>
          <cell r="Q865">
            <v>38243</v>
          </cell>
          <cell r="R865">
            <v>0</v>
          </cell>
          <cell r="S865" t="str">
            <v>B3.3G2             GDrive</v>
          </cell>
          <cell r="T865" t="str">
            <v>0230</v>
          </cell>
          <cell r="U865" t="str">
            <v>1101000</v>
          </cell>
          <cell r="V865">
            <v>1</v>
          </cell>
          <cell r="W865" t="str">
            <v>1</v>
          </cell>
          <cell r="X865" t="str">
            <v>399</v>
          </cell>
          <cell r="Y865" t="str">
            <v>G Drive</v>
          </cell>
          <cell r="Z865" t="str">
            <v>RC230 - GDrive Mktg</v>
          </cell>
          <cell r="AA865" t="str">
            <v>Small</v>
          </cell>
          <cell r="AB865">
            <v>2274.4699999999998</v>
          </cell>
          <cell r="AC865" t="str">
            <v xml:space="preserve">  37038</v>
          </cell>
          <cell r="AD865" t="str">
            <v>J7900-04</v>
          </cell>
          <cell r="AE865">
            <v>1776.33104</v>
          </cell>
          <cell r="AF865">
            <v>4.2510000000000003</v>
          </cell>
          <cell r="AG865">
            <v>26.001000000000001</v>
          </cell>
          <cell r="AH865">
            <v>0</v>
          </cell>
          <cell r="AI865">
            <v>0</v>
          </cell>
          <cell r="AJ865" t="str">
            <v>EUR</v>
          </cell>
          <cell r="AK865">
            <v>0</v>
          </cell>
          <cell r="AL865" t="str">
            <v>MISCPN37038</v>
          </cell>
          <cell r="AM865" t="str">
            <v>B3.3G2 ENGINE AND KIT LOOSE</v>
          </cell>
        </row>
        <row r="866">
          <cell r="A866" t="str">
            <v>DEC04</v>
          </cell>
          <cell r="B866" t="str">
            <v>CENT</v>
          </cell>
          <cell r="C866" t="str">
            <v>Middle East</v>
          </cell>
          <cell r="D866" t="str">
            <v>TR</v>
          </cell>
          <cell r="E866" t="str">
            <v>GDRIVE</v>
          </cell>
          <cell r="F866" t="str">
            <v>AKSA Jenerator Sanayi AS</v>
          </cell>
          <cell r="G866" t="str">
            <v>024629</v>
          </cell>
          <cell r="H866" t="str">
            <v>B3.3</v>
          </cell>
          <cell r="I866">
            <v>1</v>
          </cell>
          <cell r="J866">
            <v>1860.9526372443486</v>
          </cell>
          <cell r="K866">
            <v>1806.58304</v>
          </cell>
          <cell r="L866" t="str">
            <v>68022179</v>
          </cell>
          <cell r="M866">
            <v>1530</v>
          </cell>
          <cell r="N866">
            <v>0</v>
          </cell>
          <cell r="O866" t="str">
            <v>6502</v>
          </cell>
          <cell r="P866" t="str">
            <v>6502</v>
          </cell>
          <cell r="Q866">
            <v>38246</v>
          </cell>
          <cell r="R866">
            <v>0</v>
          </cell>
          <cell r="S866" t="str">
            <v>B3.3G2             GDrive</v>
          </cell>
          <cell r="T866" t="str">
            <v>0230</v>
          </cell>
          <cell r="U866" t="str">
            <v>1101000</v>
          </cell>
          <cell r="V866">
            <v>1</v>
          </cell>
          <cell r="W866" t="str">
            <v>1</v>
          </cell>
          <cell r="X866" t="str">
            <v>399</v>
          </cell>
          <cell r="Y866" t="str">
            <v>G Drive</v>
          </cell>
          <cell r="Z866" t="str">
            <v>RC230 - GDrive Mktg</v>
          </cell>
          <cell r="AA866" t="str">
            <v>Small</v>
          </cell>
          <cell r="AB866">
            <v>2274.4699999999998</v>
          </cell>
          <cell r="AC866" t="str">
            <v xml:space="preserve">  37038</v>
          </cell>
          <cell r="AD866" t="str">
            <v>J7900-04</v>
          </cell>
          <cell r="AE866">
            <v>1776.33104</v>
          </cell>
          <cell r="AF866">
            <v>4.2510000000000003</v>
          </cell>
          <cell r="AG866">
            <v>26.001000000000001</v>
          </cell>
          <cell r="AH866">
            <v>0</v>
          </cell>
          <cell r="AI866">
            <v>0</v>
          </cell>
          <cell r="AJ866" t="str">
            <v>EUR</v>
          </cell>
          <cell r="AK866">
            <v>0</v>
          </cell>
          <cell r="AL866" t="str">
            <v>MISCPN37038</v>
          </cell>
          <cell r="AM866" t="str">
            <v>B3.3G2 ENGINE AND KIT LOOSE</v>
          </cell>
        </row>
        <row r="867">
          <cell r="A867" t="str">
            <v>DEC04</v>
          </cell>
          <cell r="B867" t="str">
            <v>CENT</v>
          </cell>
          <cell r="C867" t="str">
            <v>Middle East</v>
          </cell>
          <cell r="D867" t="str">
            <v>TR</v>
          </cell>
          <cell r="E867" t="str">
            <v>GDRIVE</v>
          </cell>
          <cell r="F867" t="str">
            <v>AKSA Jenerator Sanayi AS</v>
          </cell>
          <cell r="G867" t="str">
            <v>024629</v>
          </cell>
          <cell r="H867" t="str">
            <v>B3.3</v>
          </cell>
          <cell r="I867">
            <v>1</v>
          </cell>
          <cell r="J867">
            <v>1860.9526372443486</v>
          </cell>
          <cell r="K867">
            <v>1806.58304</v>
          </cell>
          <cell r="L867" t="str">
            <v>68022175</v>
          </cell>
          <cell r="M867">
            <v>1530</v>
          </cell>
          <cell r="N867">
            <v>0</v>
          </cell>
          <cell r="O867" t="str">
            <v>6502</v>
          </cell>
          <cell r="P867" t="str">
            <v>6502</v>
          </cell>
          <cell r="Q867">
            <v>38246</v>
          </cell>
          <cell r="R867">
            <v>0</v>
          </cell>
          <cell r="S867" t="str">
            <v>B3.3G2             GDrive</v>
          </cell>
          <cell r="T867" t="str">
            <v>0230</v>
          </cell>
          <cell r="U867" t="str">
            <v>1101000</v>
          </cell>
          <cell r="V867">
            <v>1</v>
          </cell>
          <cell r="W867" t="str">
            <v>1</v>
          </cell>
          <cell r="X867" t="str">
            <v>399</v>
          </cell>
          <cell r="Y867" t="str">
            <v>G Drive</v>
          </cell>
          <cell r="Z867" t="str">
            <v>RC230 - GDrive Mktg</v>
          </cell>
          <cell r="AA867" t="str">
            <v>Small</v>
          </cell>
          <cell r="AB867">
            <v>2274.4699999999998</v>
          </cell>
          <cell r="AC867" t="str">
            <v xml:space="preserve">  37038</v>
          </cell>
          <cell r="AD867" t="str">
            <v>J7900-04</v>
          </cell>
          <cell r="AE867">
            <v>1776.33104</v>
          </cell>
          <cell r="AF867">
            <v>4.2510000000000003</v>
          </cell>
          <cell r="AG867">
            <v>26.001000000000001</v>
          </cell>
          <cell r="AH867">
            <v>0</v>
          </cell>
          <cell r="AI867">
            <v>0</v>
          </cell>
          <cell r="AJ867" t="str">
            <v>EUR</v>
          </cell>
          <cell r="AK867">
            <v>0</v>
          </cell>
          <cell r="AL867" t="str">
            <v>MISCPN37038</v>
          </cell>
          <cell r="AM867" t="str">
            <v>B3.3G2 ENGINE AND KIT LOOSE</v>
          </cell>
        </row>
        <row r="868">
          <cell r="A868" t="str">
            <v>DEC04</v>
          </cell>
          <cell r="B868" t="str">
            <v>CENT</v>
          </cell>
          <cell r="C868" t="str">
            <v>Middle East</v>
          </cell>
          <cell r="D868" t="str">
            <v>TR</v>
          </cell>
          <cell r="E868" t="str">
            <v>GDRIVE</v>
          </cell>
          <cell r="F868" t="str">
            <v>AKSA Jenerator Sanayi AS</v>
          </cell>
          <cell r="G868" t="str">
            <v>024629</v>
          </cell>
          <cell r="H868" t="str">
            <v>B3.3</v>
          </cell>
          <cell r="I868">
            <v>1</v>
          </cell>
          <cell r="J868">
            <v>1860.9526372443486</v>
          </cell>
          <cell r="K868">
            <v>1806.58304</v>
          </cell>
          <cell r="L868" t="str">
            <v>68022191</v>
          </cell>
          <cell r="M868">
            <v>1530</v>
          </cell>
          <cell r="N868">
            <v>0</v>
          </cell>
          <cell r="O868" t="str">
            <v>6502</v>
          </cell>
          <cell r="P868" t="str">
            <v>6502</v>
          </cell>
          <cell r="Q868">
            <v>38246</v>
          </cell>
          <cell r="R868">
            <v>0</v>
          </cell>
          <cell r="S868" t="str">
            <v>B3.3G2             GDrive</v>
          </cell>
          <cell r="T868" t="str">
            <v>0230</v>
          </cell>
          <cell r="U868" t="str">
            <v>1101000</v>
          </cell>
          <cell r="V868">
            <v>1</v>
          </cell>
          <cell r="W868" t="str">
            <v>1</v>
          </cell>
          <cell r="X868" t="str">
            <v>399</v>
          </cell>
          <cell r="Y868" t="str">
            <v>G Drive</v>
          </cell>
          <cell r="Z868" t="str">
            <v>RC230 - GDrive Mktg</v>
          </cell>
          <cell r="AA868" t="str">
            <v>Small</v>
          </cell>
          <cell r="AB868">
            <v>2274.48</v>
          </cell>
          <cell r="AC868" t="str">
            <v xml:space="preserve">  37038</v>
          </cell>
          <cell r="AD868" t="str">
            <v>J7900-04</v>
          </cell>
          <cell r="AE868">
            <v>1776.33104</v>
          </cell>
          <cell r="AF868">
            <v>4.2510000000000003</v>
          </cell>
          <cell r="AG868">
            <v>26.001000000000001</v>
          </cell>
          <cell r="AH868">
            <v>0</v>
          </cell>
          <cell r="AI868">
            <v>0</v>
          </cell>
          <cell r="AJ868" t="str">
            <v>EUR</v>
          </cell>
          <cell r="AK868">
            <v>0</v>
          </cell>
          <cell r="AL868" t="str">
            <v>MISCPN37038</v>
          </cell>
          <cell r="AM868" t="str">
            <v>B3.3G2 ENGINE AND KIT LOOSE</v>
          </cell>
        </row>
        <row r="869">
          <cell r="A869" t="str">
            <v>DEC04</v>
          </cell>
          <cell r="B869" t="str">
            <v>CENT</v>
          </cell>
          <cell r="C869" t="str">
            <v>Middle East</v>
          </cell>
          <cell r="D869" t="str">
            <v>TR</v>
          </cell>
          <cell r="E869" t="str">
            <v>GDRIVE</v>
          </cell>
          <cell r="F869" t="str">
            <v>AKSA Jenerator Sanayi AS</v>
          </cell>
          <cell r="G869" t="str">
            <v>024629</v>
          </cell>
          <cell r="H869" t="str">
            <v>B3.3</v>
          </cell>
          <cell r="I869">
            <v>1</v>
          </cell>
          <cell r="J869">
            <v>1860.9526372443486</v>
          </cell>
          <cell r="K869">
            <v>1806.58304</v>
          </cell>
          <cell r="L869" t="str">
            <v>68022612</v>
          </cell>
          <cell r="M869">
            <v>1530</v>
          </cell>
          <cell r="N869">
            <v>0</v>
          </cell>
          <cell r="O869" t="str">
            <v>6502</v>
          </cell>
          <cell r="P869" t="str">
            <v>6502</v>
          </cell>
          <cell r="Q869">
            <v>38243</v>
          </cell>
          <cell r="R869">
            <v>0</v>
          </cell>
          <cell r="S869" t="str">
            <v>B3.3G2             GDrive</v>
          </cell>
          <cell r="T869" t="str">
            <v>0230</v>
          </cell>
          <cell r="U869" t="str">
            <v>1101000</v>
          </cell>
          <cell r="V869">
            <v>1</v>
          </cell>
          <cell r="W869" t="str">
            <v>1</v>
          </cell>
          <cell r="X869" t="str">
            <v>399</v>
          </cell>
          <cell r="Y869" t="str">
            <v>G Drive</v>
          </cell>
          <cell r="Z869" t="str">
            <v>RC230 - GDrive Mktg</v>
          </cell>
          <cell r="AA869" t="str">
            <v>Small</v>
          </cell>
          <cell r="AB869">
            <v>2274.48</v>
          </cell>
          <cell r="AC869" t="str">
            <v xml:space="preserve">  37038</v>
          </cell>
          <cell r="AD869" t="str">
            <v>J7900-04</v>
          </cell>
          <cell r="AE869">
            <v>1776.33104</v>
          </cell>
          <cell r="AF869">
            <v>4.2510000000000003</v>
          </cell>
          <cell r="AG869">
            <v>26.001000000000001</v>
          </cell>
          <cell r="AH869">
            <v>0</v>
          </cell>
          <cell r="AI869">
            <v>0</v>
          </cell>
          <cell r="AJ869" t="str">
            <v>EUR</v>
          </cell>
          <cell r="AK869">
            <v>0</v>
          </cell>
          <cell r="AL869" t="str">
            <v>MISCPN37038</v>
          </cell>
          <cell r="AM869" t="str">
            <v>B3.3G2 ENGINE AND KIT LOOSE</v>
          </cell>
        </row>
        <row r="870">
          <cell r="A870" t="str">
            <v>DEC04</v>
          </cell>
          <cell r="B870" t="str">
            <v>CENT</v>
          </cell>
          <cell r="C870" t="str">
            <v>Middle East</v>
          </cell>
          <cell r="D870" t="str">
            <v>TR</v>
          </cell>
          <cell r="E870" t="str">
            <v>GDRIVE</v>
          </cell>
          <cell r="F870" t="str">
            <v>AKSA Jenerator Sanayi AS</v>
          </cell>
          <cell r="G870" t="str">
            <v>024629</v>
          </cell>
          <cell r="H870" t="str">
            <v>B3.3</v>
          </cell>
          <cell r="I870">
            <v>1</v>
          </cell>
          <cell r="J870">
            <v>1860.9526372443486</v>
          </cell>
          <cell r="K870">
            <v>1806.58304</v>
          </cell>
          <cell r="L870" t="str">
            <v>68022182</v>
          </cell>
          <cell r="M870">
            <v>1530</v>
          </cell>
          <cell r="N870">
            <v>0</v>
          </cell>
          <cell r="O870" t="str">
            <v>6502</v>
          </cell>
          <cell r="P870" t="str">
            <v>6502</v>
          </cell>
          <cell r="Q870">
            <v>38246</v>
          </cell>
          <cell r="R870">
            <v>0</v>
          </cell>
          <cell r="S870" t="str">
            <v>B3.3G2             GDrive</v>
          </cell>
          <cell r="T870" t="str">
            <v>0230</v>
          </cell>
          <cell r="U870" t="str">
            <v>1101000</v>
          </cell>
          <cell r="V870">
            <v>1</v>
          </cell>
          <cell r="W870" t="str">
            <v>1</v>
          </cell>
          <cell r="X870" t="str">
            <v>399</v>
          </cell>
          <cell r="Y870" t="str">
            <v>G Drive</v>
          </cell>
          <cell r="Z870" t="str">
            <v>RC230 - GDrive Mktg</v>
          </cell>
          <cell r="AA870" t="str">
            <v>Small</v>
          </cell>
          <cell r="AB870">
            <v>2274.48</v>
          </cell>
          <cell r="AC870" t="str">
            <v xml:space="preserve">  37038</v>
          </cell>
          <cell r="AD870" t="str">
            <v>J7900-04</v>
          </cell>
          <cell r="AE870">
            <v>1776.33104</v>
          </cell>
          <cell r="AF870">
            <v>4.2510000000000003</v>
          </cell>
          <cell r="AG870">
            <v>26.001000000000001</v>
          </cell>
          <cell r="AH870">
            <v>0</v>
          </cell>
          <cell r="AI870">
            <v>0</v>
          </cell>
          <cell r="AJ870" t="str">
            <v>EUR</v>
          </cell>
          <cell r="AK870">
            <v>0</v>
          </cell>
          <cell r="AL870" t="str">
            <v>MISCPN37038</v>
          </cell>
          <cell r="AM870" t="str">
            <v>B3.3G2 ENGINE AND KIT LOOSE</v>
          </cell>
        </row>
        <row r="871">
          <cell r="A871" t="str">
            <v>DEC04</v>
          </cell>
          <cell r="B871" t="str">
            <v>CENT</v>
          </cell>
          <cell r="C871" t="str">
            <v>Middle East</v>
          </cell>
          <cell r="D871" t="str">
            <v>TR</v>
          </cell>
          <cell r="E871" t="str">
            <v>GDRIVE</v>
          </cell>
          <cell r="F871" t="str">
            <v>AKSA Jenerator Sanayi AS</v>
          </cell>
          <cell r="G871" t="str">
            <v>024629</v>
          </cell>
          <cell r="H871" t="str">
            <v>B3.3</v>
          </cell>
          <cell r="I871">
            <v>1</v>
          </cell>
          <cell r="J871">
            <v>1860.9526372443486</v>
          </cell>
          <cell r="K871">
            <v>1806.58304</v>
          </cell>
          <cell r="L871" t="str">
            <v>68022408</v>
          </cell>
          <cell r="M871">
            <v>1530</v>
          </cell>
          <cell r="N871">
            <v>0</v>
          </cell>
          <cell r="O871" t="str">
            <v>6502</v>
          </cell>
          <cell r="P871" t="str">
            <v>6502</v>
          </cell>
          <cell r="Q871">
            <v>38244</v>
          </cell>
          <cell r="R871">
            <v>0</v>
          </cell>
          <cell r="S871" t="str">
            <v>B3.3G2             GDrive</v>
          </cell>
          <cell r="T871" t="str">
            <v>0230</v>
          </cell>
          <cell r="U871" t="str">
            <v>1101000</v>
          </cell>
          <cell r="V871">
            <v>1</v>
          </cell>
          <cell r="W871" t="str">
            <v>1</v>
          </cell>
          <cell r="X871" t="str">
            <v>399</v>
          </cell>
          <cell r="Y871" t="str">
            <v>G Drive</v>
          </cell>
          <cell r="Z871" t="str">
            <v>RC230 - GDrive Mktg</v>
          </cell>
          <cell r="AA871" t="str">
            <v>Small</v>
          </cell>
          <cell r="AB871">
            <v>2274.48</v>
          </cell>
          <cell r="AC871" t="str">
            <v xml:space="preserve">  37038</v>
          </cell>
          <cell r="AD871" t="str">
            <v>J7900-04</v>
          </cell>
          <cell r="AE871">
            <v>1776.33104</v>
          </cell>
          <cell r="AF871">
            <v>4.2510000000000003</v>
          </cell>
          <cell r="AG871">
            <v>26.001000000000001</v>
          </cell>
          <cell r="AH871">
            <v>0</v>
          </cell>
          <cell r="AI871">
            <v>0</v>
          </cell>
          <cell r="AJ871" t="str">
            <v>EUR</v>
          </cell>
          <cell r="AK871">
            <v>0</v>
          </cell>
          <cell r="AL871" t="str">
            <v>MISCPN37038</v>
          </cell>
          <cell r="AM871" t="str">
            <v>B3.3G2 ENGINE AND KIT LOOSE</v>
          </cell>
        </row>
        <row r="872">
          <cell r="A872" t="str">
            <v>DEC04</v>
          </cell>
          <cell r="B872" t="str">
            <v>CENT</v>
          </cell>
          <cell r="C872" t="str">
            <v>Middle East</v>
          </cell>
          <cell r="D872" t="str">
            <v>TR</v>
          </cell>
          <cell r="E872" t="str">
            <v>GDRIVE</v>
          </cell>
          <cell r="F872" t="str">
            <v>AKSA Jenerator Sanayi AS</v>
          </cell>
          <cell r="G872" t="str">
            <v>024629</v>
          </cell>
          <cell r="H872" t="str">
            <v>B3.3</v>
          </cell>
          <cell r="I872">
            <v>1</v>
          </cell>
          <cell r="J872">
            <v>1860.9526372443486</v>
          </cell>
          <cell r="K872">
            <v>1806.58304</v>
          </cell>
          <cell r="L872" t="str">
            <v>68022615</v>
          </cell>
          <cell r="M872">
            <v>1530</v>
          </cell>
          <cell r="N872">
            <v>0</v>
          </cell>
          <cell r="O872" t="str">
            <v>6502</v>
          </cell>
          <cell r="P872" t="str">
            <v>6502</v>
          </cell>
          <cell r="Q872">
            <v>38243</v>
          </cell>
          <cell r="R872">
            <v>0</v>
          </cell>
          <cell r="S872" t="str">
            <v>B3.3G2             GDrive</v>
          </cell>
          <cell r="T872" t="str">
            <v>0230</v>
          </cell>
          <cell r="U872" t="str">
            <v>1101000</v>
          </cell>
          <cell r="V872">
            <v>1</v>
          </cell>
          <cell r="W872" t="str">
            <v>1</v>
          </cell>
          <cell r="X872" t="str">
            <v>399</v>
          </cell>
          <cell r="Y872" t="str">
            <v>G Drive</v>
          </cell>
          <cell r="Z872" t="str">
            <v>RC230 - GDrive Mktg</v>
          </cell>
          <cell r="AA872" t="str">
            <v>Small</v>
          </cell>
          <cell r="AB872">
            <v>2274.48</v>
          </cell>
          <cell r="AC872" t="str">
            <v xml:space="preserve">  37038</v>
          </cell>
          <cell r="AD872" t="str">
            <v>J7900-04</v>
          </cell>
          <cell r="AE872">
            <v>1776.33104</v>
          </cell>
          <cell r="AF872">
            <v>4.2510000000000003</v>
          </cell>
          <cell r="AG872">
            <v>26.001000000000001</v>
          </cell>
          <cell r="AH872">
            <v>0</v>
          </cell>
          <cell r="AI872">
            <v>0</v>
          </cell>
          <cell r="AJ872" t="str">
            <v>EUR</v>
          </cell>
          <cell r="AK872">
            <v>0</v>
          </cell>
          <cell r="AL872" t="str">
            <v>MISCPN37038</v>
          </cell>
          <cell r="AM872" t="str">
            <v>B3.3G2 ENGINE AND KIT LOOSE</v>
          </cell>
        </row>
        <row r="873">
          <cell r="A873" t="str">
            <v>DEC04</v>
          </cell>
          <cell r="B873" t="str">
            <v>CENT</v>
          </cell>
          <cell r="C873" t="str">
            <v>Middle East</v>
          </cell>
          <cell r="D873" t="str">
            <v>TR</v>
          </cell>
          <cell r="E873" t="str">
            <v>GDRIVE</v>
          </cell>
          <cell r="F873" t="str">
            <v>AKSA Jenerator Sanayi AS</v>
          </cell>
          <cell r="G873" t="str">
            <v>024629</v>
          </cell>
          <cell r="H873" t="str">
            <v>B3.3</v>
          </cell>
          <cell r="I873">
            <v>1</v>
          </cell>
          <cell r="J873">
            <v>1860.9526372443486</v>
          </cell>
          <cell r="K873">
            <v>1806.58304</v>
          </cell>
          <cell r="L873" t="str">
            <v>68022617</v>
          </cell>
          <cell r="M873">
            <v>1530</v>
          </cell>
          <cell r="N873">
            <v>0</v>
          </cell>
          <cell r="O873" t="str">
            <v>6502</v>
          </cell>
          <cell r="P873" t="str">
            <v>6502</v>
          </cell>
          <cell r="Q873">
            <v>38243</v>
          </cell>
          <cell r="R873">
            <v>0</v>
          </cell>
          <cell r="S873" t="str">
            <v>B3.3G2             GDrive</v>
          </cell>
          <cell r="T873" t="str">
            <v>0230</v>
          </cell>
          <cell r="U873" t="str">
            <v>1101000</v>
          </cell>
          <cell r="V873">
            <v>1</v>
          </cell>
          <cell r="W873" t="str">
            <v>1</v>
          </cell>
          <cell r="X873" t="str">
            <v>399</v>
          </cell>
          <cell r="Y873" t="str">
            <v>G Drive</v>
          </cell>
          <cell r="Z873" t="str">
            <v>RC230 - GDrive Mktg</v>
          </cell>
          <cell r="AA873" t="str">
            <v>Small</v>
          </cell>
          <cell r="AB873">
            <v>2274.48</v>
          </cell>
          <cell r="AC873" t="str">
            <v xml:space="preserve">  37038</v>
          </cell>
          <cell r="AD873" t="str">
            <v>J7900-04</v>
          </cell>
          <cell r="AE873">
            <v>1776.33104</v>
          </cell>
          <cell r="AF873">
            <v>4.2510000000000003</v>
          </cell>
          <cell r="AG873">
            <v>26.001000000000001</v>
          </cell>
          <cell r="AH873">
            <v>0</v>
          </cell>
          <cell r="AI873">
            <v>0</v>
          </cell>
          <cell r="AJ873" t="str">
            <v>EUR</v>
          </cell>
          <cell r="AK873">
            <v>0</v>
          </cell>
          <cell r="AL873" t="str">
            <v>MISCPN37038</v>
          </cell>
          <cell r="AM873" t="str">
            <v>B3.3G2 ENGINE AND KIT LOOSE</v>
          </cell>
        </row>
        <row r="874">
          <cell r="A874" t="str">
            <v>DEC04</v>
          </cell>
          <cell r="B874" t="str">
            <v>CENT</v>
          </cell>
          <cell r="C874" t="str">
            <v>Middle East</v>
          </cell>
          <cell r="D874" t="str">
            <v>TR</v>
          </cell>
          <cell r="E874" t="str">
            <v>GDRIVE</v>
          </cell>
          <cell r="F874" t="str">
            <v>AKSA Jenerator Sanayi AS</v>
          </cell>
          <cell r="G874" t="str">
            <v>024629</v>
          </cell>
          <cell r="H874" t="str">
            <v>B3.3</v>
          </cell>
          <cell r="I874">
            <v>1</v>
          </cell>
          <cell r="J874">
            <v>1860.9526372443486</v>
          </cell>
          <cell r="K874">
            <v>1806.58304</v>
          </cell>
          <cell r="L874" t="str">
            <v>68022622</v>
          </cell>
          <cell r="M874">
            <v>1530</v>
          </cell>
          <cell r="N874">
            <v>0</v>
          </cell>
          <cell r="O874" t="str">
            <v>6502</v>
          </cell>
          <cell r="P874" t="str">
            <v>6502</v>
          </cell>
          <cell r="Q874">
            <v>38246</v>
          </cell>
          <cell r="R874">
            <v>0</v>
          </cell>
          <cell r="S874" t="str">
            <v>B3.3G2             GDrive</v>
          </cell>
          <cell r="T874" t="str">
            <v>0230</v>
          </cell>
          <cell r="U874" t="str">
            <v>1101000</v>
          </cell>
          <cell r="V874">
            <v>1</v>
          </cell>
          <cell r="W874" t="str">
            <v>1</v>
          </cell>
          <cell r="X874" t="str">
            <v>399</v>
          </cell>
          <cell r="Y874" t="str">
            <v>G Drive</v>
          </cell>
          <cell r="Z874" t="str">
            <v>RC230 - GDrive Mktg</v>
          </cell>
          <cell r="AA874" t="str">
            <v>Small</v>
          </cell>
          <cell r="AB874">
            <v>2274.48</v>
          </cell>
          <cell r="AC874" t="str">
            <v xml:space="preserve">  37038</v>
          </cell>
          <cell r="AD874" t="str">
            <v>J7900-04</v>
          </cell>
          <cell r="AE874">
            <v>1776.33104</v>
          </cell>
          <cell r="AF874">
            <v>4.2510000000000003</v>
          </cell>
          <cell r="AG874">
            <v>26.001000000000001</v>
          </cell>
          <cell r="AH874">
            <v>0</v>
          </cell>
          <cell r="AI874">
            <v>0</v>
          </cell>
          <cell r="AJ874" t="str">
            <v>EUR</v>
          </cell>
          <cell r="AK874">
            <v>0</v>
          </cell>
          <cell r="AL874" t="str">
            <v>MISCPN37038</v>
          </cell>
          <cell r="AM874" t="str">
            <v>B3.3G2 ENGINE AND KIT LOOSE</v>
          </cell>
        </row>
        <row r="875">
          <cell r="A875" t="str">
            <v>DEC04</v>
          </cell>
          <cell r="B875" t="str">
            <v>CENT</v>
          </cell>
          <cell r="C875" t="str">
            <v>Middle East</v>
          </cell>
          <cell r="D875" t="str">
            <v>TR</v>
          </cell>
          <cell r="E875" t="str">
            <v>GDRIVE</v>
          </cell>
          <cell r="F875" t="str">
            <v>AKSA Jenerator Sanayi AS</v>
          </cell>
          <cell r="G875" t="str">
            <v>024629</v>
          </cell>
          <cell r="H875" t="str">
            <v>B3.3</v>
          </cell>
          <cell r="I875">
            <v>1</v>
          </cell>
          <cell r="J875">
            <v>1860.9526372443486</v>
          </cell>
          <cell r="K875">
            <v>1806.58304</v>
          </cell>
          <cell r="L875" t="str">
            <v>68022620</v>
          </cell>
          <cell r="M875">
            <v>1530</v>
          </cell>
          <cell r="N875">
            <v>0</v>
          </cell>
          <cell r="O875" t="str">
            <v>6502</v>
          </cell>
          <cell r="P875" t="str">
            <v>6502</v>
          </cell>
          <cell r="Q875">
            <v>38246</v>
          </cell>
          <cell r="R875">
            <v>0</v>
          </cell>
          <cell r="S875" t="str">
            <v>B3.3G2             GDrive</v>
          </cell>
          <cell r="T875" t="str">
            <v>0230</v>
          </cell>
          <cell r="U875" t="str">
            <v>1101000</v>
          </cell>
          <cell r="V875">
            <v>1</v>
          </cell>
          <cell r="W875" t="str">
            <v>1</v>
          </cell>
          <cell r="X875" t="str">
            <v>399</v>
          </cell>
          <cell r="Y875" t="str">
            <v>G Drive</v>
          </cell>
          <cell r="Z875" t="str">
            <v>RC230 - GDrive Mktg</v>
          </cell>
          <cell r="AA875" t="str">
            <v>Small</v>
          </cell>
          <cell r="AB875">
            <v>2274.48</v>
          </cell>
          <cell r="AC875" t="str">
            <v xml:space="preserve">  37038</v>
          </cell>
          <cell r="AD875" t="str">
            <v>J7900-04</v>
          </cell>
          <cell r="AE875">
            <v>1776.33104</v>
          </cell>
          <cell r="AF875">
            <v>4.2510000000000003</v>
          </cell>
          <cell r="AG875">
            <v>26.001000000000001</v>
          </cell>
          <cell r="AH875">
            <v>0</v>
          </cell>
          <cell r="AI875">
            <v>0</v>
          </cell>
          <cell r="AJ875" t="str">
            <v>EUR</v>
          </cell>
          <cell r="AK875">
            <v>0</v>
          </cell>
          <cell r="AL875" t="str">
            <v>MISCPN37038</v>
          </cell>
          <cell r="AM875" t="str">
            <v>B3.3G2 ENGINE AND KIT LOOSE</v>
          </cell>
        </row>
        <row r="876">
          <cell r="A876" t="str">
            <v>DEC04</v>
          </cell>
          <cell r="B876" t="str">
            <v>CENT</v>
          </cell>
          <cell r="C876" t="str">
            <v>Middle East</v>
          </cell>
          <cell r="D876" t="str">
            <v>TR</v>
          </cell>
          <cell r="E876" t="str">
            <v>GDRIVE</v>
          </cell>
          <cell r="F876" t="str">
            <v>AKSA Jenerator Sanayi AS</v>
          </cell>
          <cell r="G876" t="str">
            <v>024629</v>
          </cell>
          <cell r="H876" t="str">
            <v>B3.3</v>
          </cell>
          <cell r="I876">
            <v>1</v>
          </cell>
          <cell r="J876">
            <v>1860.9526372443486</v>
          </cell>
          <cell r="K876">
            <v>1806.58304</v>
          </cell>
          <cell r="L876" t="str">
            <v>68022618</v>
          </cell>
          <cell r="M876">
            <v>1530</v>
          </cell>
          <cell r="N876">
            <v>0</v>
          </cell>
          <cell r="O876" t="str">
            <v>6502</v>
          </cell>
          <cell r="P876" t="str">
            <v>6502</v>
          </cell>
          <cell r="Q876">
            <v>38244</v>
          </cell>
          <cell r="R876">
            <v>0</v>
          </cell>
          <cell r="S876" t="str">
            <v>B3.3G2             GDrive</v>
          </cell>
          <cell r="T876" t="str">
            <v>0230</v>
          </cell>
          <cell r="U876" t="str">
            <v>1101000</v>
          </cell>
          <cell r="V876">
            <v>1</v>
          </cell>
          <cell r="W876" t="str">
            <v>1</v>
          </cell>
          <cell r="X876" t="str">
            <v>399</v>
          </cell>
          <cell r="Y876" t="str">
            <v>G Drive</v>
          </cell>
          <cell r="Z876" t="str">
            <v>RC230 - GDrive Mktg</v>
          </cell>
          <cell r="AA876" t="str">
            <v>Small</v>
          </cell>
          <cell r="AB876">
            <v>2274.48</v>
          </cell>
          <cell r="AC876" t="str">
            <v xml:space="preserve">  37038</v>
          </cell>
          <cell r="AD876" t="str">
            <v>J7900-04</v>
          </cell>
          <cell r="AE876">
            <v>1776.33104</v>
          </cell>
          <cell r="AF876">
            <v>4.2510000000000003</v>
          </cell>
          <cell r="AG876">
            <v>26.001000000000001</v>
          </cell>
          <cell r="AH876">
            <v>0</v>
          </cell>
          <cell r="AI876">
            <v>0</v>
          </cell>
          <cell r="AJ876" t="str">
            <v>EUR</v>
          </cell>
          <cell r="AK876">
            <v>0</v>
          </cell>
          <cell r="AL876" t="str">
            <v>MISCPN37038</v>
          </cell>
          <cell r="AM876" t="str">
            <v>B3.3G2 ENGINE AND KIT LOOSE</v>
          </cell>
        </row>
        <row r="877">
          <cell r="A877" t="str">
            <v>DEC04</v>
          </cell>
          <cell r="B877" t="str">
            <v>CENT</v>
          </cell>
          <cell r="C877" t="str">
            <v>Middle East</v>
          </cell>
          <cell r="D877" t="str">
            <v>TR</v>
          </cell>
          <cell r="E877" t="str">
            <v>GDRIVE</v>
          </cell>
          <cell r="F877" t="str">
            <v>AKSA Jenerator Sanayi AS</v>
          </cell>
          <cell r="G877" t="str">
            <v>024629</v>
          </cell>
          <cell r="H877" t="str">
            <v>B3.3</v>
          </cell>
          <cell r="I877">
            <v>1</v>
          </cell>
          <cell r="J877">
            <v>1860.9526372443486</v>
          </cell>
          <cell r="K877">
            <v>1806.58304</v>
          </cell>
          <cell r="L877" t="str">
            <v>68022628</v>
          </cell>
          <cell r="M877">
            <v>1530</v>
          </cell>
          <cell r="N877">
            <v>0</v>
          </cell>
          <cell r="O877" t="str">
            <v>6502</v>
          </cell>
          <cell r="P877" t="str">
            <v>6502</v>
          </cell>
          <cell r="Q877">
            <v>38254</v>
          </cell>
          <cell r="R877">
            <v>0</v>
          </cell>
          <cell r="S877" t="str">
            <v>B3.3G2             GDrive</v>
          </cell>
          <cell r="T877" t="str">
            <v>0230</v>
          </cell>
          <cell r="U877" t="str">
            <v>1101000</v>
          </cell>
          <cell r="V877">
            <v>1</v>
          </cell>
          <cell r="W877" t="str">
            <v>1</v>
          </cell>
          <cell r="X877" t="str">
            <v>399</v>
          </cell>
          <cell r="Y877" t="str">
            <v>G Drive</v>
          </cell>
          <cell r="Z877" t="str">
            <v>RC230 - GDrive Mktg</v>
          </cell>
          <cell r="AA877" t="str">
            <v>Small</v>
          </cell>
          <cell r="AB877">
            <v>2274.48</v>
          </cell>
          <cell r="AC877" t="str">
            <v xml:space="preserve">  37038</v>
          </cell>
          <cell r="AD877" t="str">
            <v>J7900-04</v>
          </cell>
          <cell r="AE877">
            <v>1776.33104</v>
          </cell>
          <cell r="AF877">
            <v>4.2510000000000003</v>
          </cell>
          <cell r="AG877">
            <v>26.001000000000001</v>
          </cell>
          <cell r="AH877">
            <v>0</v>
          </cell>
          <cell r="AI877">
            <v>0</v>
          </cell>
          <cell r="AJ877" t="str">
            <v>EUR</v>
          </cell>
          <cell r="AK877">
            <v>0</v>
          </cell>
          <cell r="AL877" t="str">
            <v>MISCPN37038</v>
          </cell>
          <cell r="AM877" t="str">
            <v>B3.3G2 ENGINE AND KIT LOOSE</v>
          </cell>
        </row>
        <row r="878">
          <cell r="A878" t="str">
            <v>DEC04</v>
          </cell>
          <cell r="B878" t="str">
            <v>CENT</v>
          </cell>
          <cell r="C878" t="str">
            <v>Western Europe</v>
          </cell>
          <cell r="D878" t="str">
            <v>BE</v>
          </cell>
          <cell r="E878" t="str">
            <v>GDRIVE</v>
          </cell>
          <cell r="F878" t="str">
            <v>Meridiana Ltd - Guernsey</v>
          </cell>
          <cell r="G878" t="str">
            <v>003129</v>
          </cell>
          <cell r="H878" t="str">
            <v>4B</v>
          </cell>
          <cell r="I878">
            <v>-1</v>
          </cell>
          <cell r="J878">
            <v>-1858.9881593110872</v>
          </cell>
          <cell r="K878">
            <v>-1720.88</v>
          </cell>
          <cell r="L878" t="str">
            <v>21606836</v>
          </cell>
          <cell r="M878">
            <v>-1720.88</v>
          </cell>
          <cell r="N878">
            <v>0</v>
          </cell>
          <cell r="O878" t="str">
            <v>6518</v>
          </cell>
          <cell r="P878" t="str">
            <v>6518</v>
          </cell>
          <cell r="Q878">
            <v>38163</v>
          </cell>
          <cell r="R878">
            <v>0</v>
          </cell>
          <cell r="T878" t="str">
            <v>0230</v>
          </cell>
          <cell r="U878" t="str">
            <v>1101000</v>
          </cell>
          <cell r="V878">
            <v>1</v>
          </cell>
          <cell r="W878" t="str">
            <v>1</v>
          </cell>
          <cell r="X878" t="str">
            <v>399</v>
          </cell>
          <cell r="Y878" t="str">
            <v>G Drive</v>
          </cell>
          <cell r="Z878" t="str">
            <v>RC230 - GDrive Mktg</v>
          </cell>
          <cell r="AA878" t="str">
            <v>Small</v>
          </cell>
          <cell r="AB878">
            <v>-1858.9881593110872</v>
          </cell>
          <cell r="AC878" t="str">
            <v xml:space="preserve">  23429</v>
          </cell>
          <cell r="AD878" t="str">
            <v>CREDIT RETURN</v>
          </cell>
          <cell r="AE878">
            <v>-1720.88</v>
          </cell>
          <cell r="AF878">
            <v>0</v>
          </cell>
          <cell r="AG878">
            <v>0</v>
          </cell>
          <cell r="AH878">
            <v>0</v>
          </cell>
          <cell r="AI878">
            <v>0</v>
          </cell>
          <cell r="AJ878" t="str">
            <v>USD</v>
          </cell>
          <cell r="AK878">
            <v>0</v>
          </cell>
          <cell r="AL878" t="str">
            <v>07GD075</v>
          </cell>
          <cell r="AM878" t="str">
            <v>4B3.9G2 G DRIVE FOR MERIDIANA</v>
          </cell>
        </row>
        <row r="879">
          <cell r="A879" t="str">
            <v>DEC04</v>
          </cell>
          <cell r="B879" t="str">
            <v>CENT</v>
          </cell>
          <cell r="C879" t="str">
            <v>Middle East</v>
          </cell>
          <cell r="D879" t="str">
            <v>TR</v>
          </cell>
          <cell r="E879" t="str">
            <v>GDRIVE</v>
          </cell>
          <cell r="F879" t="str">
            <v>AKSA Jenerator Sanayi AS</v>
          </cell>
          <cell r="G879" t="str">
            <v>024629</v>
          </cell>
          <cell r="H879" t="str">
            <v>B3.3</v>
          </cell>
          <cell r="I879">
            <v>1</v>
          </cell>
          <cell r="J879">
            <v>1860.9526372443486</v>
          </cell>
          <cell r="K879">
            <v>1806.58304</v>
          </cell>
          <cell r="L879" t="str">
            <v>68022625</v>
          </cell>
          <cell r="M879">
            <v>1530</v>
          </cell>
          <cell r="N879">
            <v>0</v>
          </cell>
          <cell r="O879" t="str">
            <v>6502</v>
          </cell>
          <cell r="P879" t="str">
            <v>6502</v>
          </cell>
          <cell r="Q879">
            <v>38254</v>
          </cell>
          <cell r="R879">
            <v>0</v>
          </cell>
          <cell r="S879" t="str">
            <v>B3.3G2             GDrive</v>
          </cell>
          <cell r="T879" t="str">
            <v>0230</v>
          </cell>
          <cell r="U879" t="str">
            <v>1101000</v>
          </cell>
          <cell r="V879">
            <v>1</v>
          </cell>
          <cell r="W879" t="str">
            <v>1</v>
          </cell>
          <cell r="X879" t="str">
            <v>399</v>
          </cell>
          <cell r="Y879" t="str">
            <v>G Drive</v>
          </cell>
          <cell r="Z879" t="str">
            <v>RC230 - GDrive Mktg</v>
          </cell>
          <cell r="AA879" t="str">
            <v>Small</v>
          </cell>
          <cell r="AB879">
            <v>2274.48</v>
          </cell>
          <cell r="AC879" t="str">
            <v xml:space="preserve">  37038</v>
          </cell>
          <cell r="AD879" t="str">
            <v>J7900-04</v>
          </cell>
          <cell r="AE879">
            <v>1776.33104</v>
          </cell>
          <cell r="AF879">
            <v>4.2510000000000003</v>
          </cell>
          <cell r="AG879">
            <v>26.001000000000001</v>
          </cell>
          <cell r="AH879">
            <v>0</v>
          </cell>
          <cell r="AI879">
            <v>0</v>
          </cell>
          <cell r="AJ879" t="str">
            <v>EUR</v>
          </cell>
          <cell r="AK879">
            <v>0</v>
          </cell>
          <cell r="AL879" t="str">
            <v>MISCPN37038</v>
          </cell>
          <cell r="AM879" t="str">
            <v>B3.3G2 ENGINE AND KIT LOOSE</v>
          </cell>
        </row>
        <row r="880">
          <cell r="A880" t="str">
            <v>DEC04</v>
          </cell>
          <cell r="B880" t="str">
            <v>CENT</v>
          </cell>
          <cell r="C880" t="str">
            <v>Middle East</v>
          </cell>
          <cell r="D880" t="str">
            <v>TR</v>
          </cell>
          <cell r="E880" t="str">
            <v>GDRIVE</v>
          </cell>
          <cell r="F880" t="str">
            <v>AKSA Jenerator Sanayi AS</v>
          </cell>
          <cell r="G880" t="str">
            <v>024835</v>
          </cell>
          <cell r="H880" t="str">
            <v>NH</v>
          </cell>
          <cell r="I880">
            <v>1</v>
          </cell>
          <cell r="J880">
            <v>7945.6404736275563</v>
          </cell>
          <cell r="K880">
            <v>7644.9</v>
          </cell>
          <cell r="L880" t="str">
            <v>25298321</v>
          </cell>
          <cell r="M880">
            <v>7614.65</v>
          </cell>
          <cell r="N880">
            <v>0</v>
          </cell>
          <cell r="O880" t="str">
            <v>7514</v>
          </cell>
          <cell r="P880" t="str">
            <v>7514</v>
          </cell>
          <cell r="Q880">
            <v>38315</v>
          </cell>
          <cell r="R880">
            <v>0</v>
          </cell>
          <cell r="S880" t="str">
            <v>NTA855G4           GDrive</v>
          </cell>
          <cell r="T880" t="str">
            <v>0230</v>
          </cell>
          <cell r="U880" t="str">
            <v>1101000</v>
          </cell>
          <cell r="V880">
            <v>1</v>
          </cell>
          <cell r="W880" t="str">
            <v>1</v>
          </cell>
          <cell r="X880" t="str">
            <v>399</v>
          </cell>
          <cell r="Y880" t="str">
            <v>G Drive</v>
          </cell>
          <cell r="Z880" t="str">
            <v>RC230 - GDrive Mktg</v>
          </cell>
          <cell r="AA880" t="str">
            <v>Medium</v>
          </cell>
          <cell r="AB880">
            <v>7945.6404736275563</v>
          </cell>
          <cell r="AC880" t="str">
            <v xml:space="preserve">  33366</v>
          </cell>
          <cell r="AD880" t="str">
            <v>J7656-04</v>
          </cell>
          <cell r="AE880">
            <v>7614.65</v>
          </cell>
          <cell r="AF880">
            <v>4.25</v>
          </cell>
          <cell r="AG880">
            <v>26</v>
          </cell>
          <cell r="AH880">
            <v>0</v>
          </cell>
          <cell r="AI880">
            <v>0</v>
          </cell>
          <cell r="AJ880" t="str">
            <v>EUR</v>
          </cell>
          <cell r="AK880">
            <v>0</v>
          </cell>
          <cell r="AL880" t="str">
            <v>MISCPN07GD321</v>
          </cell>
          <cell r="AM880" t="str">
            <v>07GD321-AKSA NTA855G4</v>
          </cell>
        </row>
        <row r="881">
          <cell r="A881" t="str">
            <v>DEC04</v>
          </cell>
          <cell r="B881" t="str">
            <v>CENT</v>
          </cell>
          <cell r="C881" t="str">
            <v>Middle East</v>
          </cell>
          <cell r="D881" t="str">
            <v>TR</v>
          </cell>
          <cell r="E881" t="str">
            <v>GDRIVE</v>
          </cell>
          <cell r="F881" t="str">
            <v>AKSA Jenerator Sanayi AS</v>
          </cell>
          <cell r="G881" t="str">
            <v>024629</v>
          </cell>
          <cell r="H881" t="str">
            <v>B3.3</v>
          </cell>
          <cell r="I881">
            <v>1</v>
          </cell>
          <cell r="J881">
            <v>1860.9526372443486</v>
          </cell>
          <cell r="K881">
            <v>1806.58304</v>
          </cell>
          <cell r="L881" t="str">
            <v>68022629</v>
          </cell>
          <cell r="M881">
            <v>1530</v>
          </cell>
          <cell r="N881">
            <v>0</v>
          </cell>
          <cell r="O881" t="str">
            <v>6502</v>
          </cell>
          <cell r="P881" t="str">
            <v>6502</v>
          </cell>
          <cell r="Q881">
            <v>38243</v>
          </cell>
          <cell r="R881">
            <v>0</v>
          </cell>
          <cell r="S881" t="str">
            <v>B3.3G2             GDrive</v>
          </cell>
          <cell r="T881" t="str">
            <v>0230</v>
          </cell>
          <cell r="U881" t="str">
            <v>1101000</v>
          </cell>
          <cell r="V881">
            <v>1</v>
          </cell>
          <cell r="W881" t="str">
            <v>1</v>
          </cell>
          <cell r="X881" t="str">
            <v>399</v>
          </cell>
          <cell r="Y881" t="str">
            <v>G Drive</v>
          </cell>
          <cell r="Z881" t="str">
            <v>RC230 - GDrive Mktg</v>
          </cell>
          <cell r="AA881" t="str">
            <v>Small</v>
          </cell>
          <cell r="AB881">
            <v>2274.4699999999998</v>
          </cell>
          <cell r="AC881" t="str">
            <v xml:space="preserve">  37038</v>
          </cell>
          <cell r="AD881" t="str">
            <v>J7900-04</v>
          </cell>
          <cell r="AE881">
            <v>1776.33104</v>
          </cell>
          <cell r="AF881">
            <v>4.2510000000000003</v>
          </cell>
          <cell r="AG881">
            <v>26.001000000000001</v>
          </cell>
          <cell r="AH881">
            <v>0</v>
          </cell>
          <cell r="AI881">
            <v>0</v>
          </cell>
          <cell r="AJ881" t="str">
            <v>EUR</v>
          </cell>
          <cell r="AK881">
            <v>0</v>
          </cell>
          <cell r="AL881" t="str">
            <v>MISCPN37038</v>
          </cell>
          <cell r="AM881" t="str">
            <v>B3.3G2 ENGINE AND KIT LOOSE</v>
          </cell>
        </row>
        <row r="882">
          <cell r="A882" t="str">
            <v>DEC04</v>
          </cell>
          <cell r="B882" t="str">
            <v>CENT</v>
          </cell>
          <cell r="C882" t="str">
            <v>Middle East</v>
          </cell>
          <cell r="D882" t="str">
            <v>TR</v>
          </cell>
          <cell r="E882" t="str">
            <v>GDRIVE</v>
          </cell>
          <cell r="F882" t="str">
            <v>AKSA Jenerator Sanayi AS</v>
          </cell>
          <cell r="G882" t="str">
            <v>024833</v>
          </cell>
          <cell r="H882" t="str">
            <v>NH</v>
          </cell>
          <cell r="I882">
            <v>1</v>
          </cell>
          <cell r="J882">
            <v>7945.6404736275563</v>
          </cell>
          <cell r="K882">
            <v>7644.9</v>
          </cell>
          <cell r="L882" t="str">
            <v>25297625</v>
          </cell>
          <cell r="M882">
            <v>7614.65</v>
          </cell>
          <cell r="N882">
            <v>0</v>
          </cell>
          <cell r="O882" t="str">
            <v>7514</v>
          </cell>
          <cell r="P882" t="str">
            <v>7514</v>
          </cell>
          <cell r="Q882">
            <v>38294</v>
          </cell>
          <cell r="R882">
            <v>0</v>
          </cell>
          <cell r="S882" t="str">
            <v>NTA855G4           GDrive</v>
          </cell>
          <cell r="T882" t="str">
            <v>0230</v>
          </cell>
          <cell r="U882" t="str">
            <v>1101000</v>
          </cell>
          <cell r="V882">
            <v>1</v>
          </cell>
          <cell r="W882" t="str">
            <v>1</v>
          </cell>
          <cell r="X882" t="str">
            <v>399</v>
          </cell>
          <cell r="Y882" t="str">
            <v>G Drive</v>
          </cell>
          <cell r="Z882" t="str">
            <v>RC230 - GDrive Mktg</v>
          </cell>
          <cell r="AA882" t="str">
            <v>Medium</v>
          </cell>
          <cell r="AB882">
            <v>7945.6404736275563</v>
          </cell>
          <cell r="AC882" t="str">
            <v xml:space="preserve">  33366</v>
          </cell>
          <cell r="AD882" t="str">
            <v>J7656-04</v>
          </cell>
          <cell r="AE882">
            <v>7614.65</v>
          </cell>
          <cell r="AF882">
            <v>4.25</v>
          </cell>
          <cell r="AG882">
            <v>26</v>
          </cell>
          <cell r="AH882">
            <v>0</v>
          </cell>
          <cell r="AI882">
            <v>0</v>
          </cell>
          <cell r="AJ882" t="str">
            <v>EUR</v>
          </cell>
          <cell r="AK882">
            <v>0</v>
          </cell>
          <cell r="AL882" t="str">
            <v>MISCPN07GD321</v>
          </cell>
          <cell r="AM882" t="str">
            <v>07GD321-AKSA NTA855G4</v>
          </cell>
        </row>
        <row r="883">
          <cell r="A883" t="str">
            <v>DEC04</v>
          </cell>
          <cell r="B883" t="str">
            <v>CENT</v>
          </cell>
          <cell r="C883" t="str">
            <v>Middle East</v>
          </cell>
          <cell r="D883" t="str">
            <v>TR</v>
          </cell>
          <cell r="E883" t="str">
            <v>GDRIVE</v>
          </cell>
          <cell r="F883" t="str">
            <v>AKSA Jenerator Sanayi AS</v>
          </cell>
          <cell r="G883" t="str">
            <v>024833</v>
          </cell>
          <cell r="H883" t="str">
            <v>NH</v>
          </cell>
          <cell r="I883">
            <v>1</v>
          </cell>
          <cell r="J883">
            <v>7945.6404736275563</v>
          </cell>
          <cell r="K883">
            <v>7644.9</v>
          </cell>
          <cell r="L883" t="str">
            <v>25298323</v>
          </cell>
          <cell r="M883">
            <v>7614.65</v>
          </cell>
          <cell r="N883">
            <v>0</v>
          </cell>
          <cell r="O883" t="str">
            <v>7514</v>
          </cell>
          <cell r="P883" t="str">
            <v>7514</v>
          </cell>
          <cell r="Q883">
            <v>38315</v>
          </cell>
          <cell r="R883">
            <v>0</v>
          </cell>
          <cell r="S883" t="str">
            <v>NTA855G4           GDrive</v>
          </cell>
          <cell r="T883" t="str">
            <v>0230</v>
          </cell>
          <cell r="U883" t="str">
            <v>1101000</v>
          </cell>
          <cell r="V883">
            <v>1</v>
          </cell>
          <cell r="W883" t="str">
            <v>1</v>
          </cell>
          <cell r="X883" t="str">
            <v>399</v>
          </cell>
          <cell r="Y883" t="str">
            <v>G Drive</v>
          </cell>
          <cell r="Z883" t="str">
            <v>RC230 - GDrive Mktg</v>
          </cell>
          <cell r="AA883" t="str">
            <v>Medium</v>
          </cell>
          <cell r="AB883">
            <v>7945.6404736275563</v>
          </cell>
          <cell r="AC883" t="str">
            <v xml:space="preserve">  33366</v>
          </cell>
          <cell r="AD883" t="str">
            <v>J7656-04</v>
          </cell>
          <cell r="AE883">
            <v>7614.65</v>
          </cell>
          <cell r="AF883">
            <v>4.25</v>
          </cell>
          <cell r="AG883">
            <v>26</v>
          </cell>
          <cell r="AH883">
            <v>0</v>
          </cell>
          <cell r="AI883">
            <v>0</v>
          </cell>
          <cell r="AJ883" t="str">
            <v>EUR</v>
          </cell>
          <cell r="AK883">
            <v>0</v>
          </cell>
          <cell r="AL883" t="str">
            <v>MISCPN07GD321</v>
          </cell>
          <cell r="AM883" t="str">
            <v>07GD321-AKSA NTA855G4</v>
          </cell>
        </row>
        <row r="884">
          <cell r="A884" t="str">
            <v>DEC04</v>
          </cell>
          <cell r="B884" t="str">
            <v>CENT</v>
          </cell>
          <cell r="C884" t="str">
            <v>Middle East</v>
          </cell>
          <cell r="D884" t="str">
            <v>TR</v>
          </cell>
          <cell r="E884" t="str">
            <v>GDRIVE</v>
          </cell>
          <cell r="F884" t="str">
            <v>AKSA Jenerator Sanayi AS</v>
          </cell>
          <cell r="G884" t="str">
            <v>024833</v>
          </cell>
          <cell r="H884" t="str">
            <v>NH</v>
          </cell>
          <cell r="I884">
            <v>1</v>
          </cell>
          <cell r="J884">
            <v>7945.6404736275563</v>
          </cell>
          <cell r="K884">
            <v>7644.9</v>
          </cell>
          <cell r="L884" t="str">
            <v>25298322</v>
          </cell>
          <cell r="M884">
            <v>7614.65</v>
          </cell>
          <cell r="N884">
            <v>0</v>
          </cell>
          <cell r="O884" t="str">
            <v>7514</v>
          </cell>
          <cell r="P884" t="str">
            <v>7514</v>
          </cell>
          <cell r="Q884">
            <v>38315</v>
          </cell>
          <cell r="R884">
            <v>0</v>
          </cell>
          <cell r="S884" t="str">
            <v>NTA855G4           GDrive</v>
          </cell>
          <cell r="T884" t="str">
            <v>0230</v>
          </cell>
          <cell r="U884" t="str">
            <v>1101000</v>
          </cell>
          <cell r="V884">
            <v>1</v>
          </cell>
          <cell r="W884" t="str">
            <v>1</v>
          </cell>
          <cell r="X884" t="str">
            <v>399</v>
          </cell>
          <cell r="Y884" t="str">
            <v>G Drive</v>
          </cell>
          <cell r="Z884" t="str">
            <v>RC230 - GDrive Mktg</v>
          </cell>
          <cell r="AA884" t="str">
            <v>Medium</v>
          </cell>
          <cell r="AB884">
            <v>7945.6404736275563</v>
          </cell>
          <cell r="AC884" t="str">
            <v xml:space="preserve">  33366</v>
          </cell>
          <cell r="AD884" t="str">
            <v>J7656-04</v>
          </cell>
          <cell r="AE884">
            <v>7614.65</v>
          </cell>
          <cell r="AF884">
            <v>4.25</v>
          </cell>
          <cell r="AG884">
            <v>26</v>
          </cell>
          <cell r="AH884">
            <v>0</v>
          </cell>
          <cell r="AI884">
            <v>0</v>
          </cell>
          <cell r="AJ884" t="str">
            <v>EUR</v>
          </cell>
          <cell r="AK884">
            <v>0</v>
          </cell>
          <cell r="AL884" t="str">
            <v>MISCPN07GD321</v>
          </cell>
          <cell r="AM884" t="str">
            <v>07GD321-AKSA NTA855G4</v>
          </cell>
        </row>
        <row r="885">
          <cell r="A885" t="str">
            <v>DEC04</v>
          </cell>
          <cell r="B885" t="str">
            <v>CENT</v>
          </cell>
          <cell r="C885" t="str">
            <v>Middle East</v>
          </cell>
          <cell r="D885" t="str">
            <v>TR</v>
          </cell>
          <cell r="E885" t="str">
            <v>GDRIVE</v>
          </cell>
          <cell r="F885" t="str">
            <v>AKSA Jenerator Sanayi AS</v>
          </cell>
          <cell r="G885" t="str">
            <v>024833</v>
          </cell>
          <cell r="H885" t="str">
            <v>NH</v>
          </cell>
          <cell r="I885">
            <v>1</v>
          </cell>
          <cell r="J885">
            <v>7945.6404736275563</v>
          </cell>
          <cell r="K885">
            <v>7644.9</v>
          </cell>
          <cell r="L885" t="str">
            <v>25298319</v>
          </cell>
          <cell r="M885">
            <v>7614.65</v>
          </cell>
          <cell r="N885">
            <v>0</v>
          </cell>
          <cell r="O885" t="str">
            <v>7514</v>
          </cell>
          <cell r="P885" t="str">
            <v>7514</v>
          </cell>
          <cell r="Q885">
            <v>38315</v>
          </cell>
          <cell r="R885">
            <v>0</v>
          </cell>
          <cell r="S885" t="str">
            <v>NTA855G4           GDrive</v>
          </cell>
          <cell r="T885" t="str">
            <v>0230</v>
          </cell>
          <cell r="U885" t="str">
            <v>1101000</v>
          </cell>
          <cell r="V885">
            <v>1</v>
          </cell>
          <cell r="W885" t="str">
            <v>1</v>
          </cell>
          <cell r="X885" t="str">
            <v>399</v>
          </cell>
          <cell r="Y885" t="str">
            <v>G Drive</v>
          </cell>
          <cell r="Z885" t="str">
            <v>RC230 - GDrive Mktg</v>
          </cell>
          <cell r="AA885" t="str">
            <v>Medium</v>
          </cell>
          <cell r="AB885">
            <v>7945.6404736275563</v>
          </cell>
          <cell r="AC885" t="str">
            <v xml:space="preserve">  33366</v>
          </cell>
          <cell r="AD885" t="str">
            <v>J7656-04</v>
          </cell>
          <cell r="AE885">
            <v>7614.65</v>
          </cell>
          <cell r="AF885">
            <v>4.25</v>
          </cell>
          <cell r="AG885">
            <v>26</v>
          </cell>
          <cell r="AH885">
            <v>0</v>
          </cell>
          <cell r="AI885">
            <v>0</v>
          </cell>
          <cell r="AJ885" t="str">
            <v>EUR</v>
          </cell>
          <cell r="AK885">
            <v>0</v>
          </cell>
          <cell r="AL885" t="str">
            <v>MISCPN07GD321</v>
          </cell>
          <cell r="AM885" t="str">
            <v>07GD321-AKSA NTA855G4</v>
          </cell>
        </row>
        <row r="886">
          <cell r="A886" t="str">
            <v>DEC04</v>
          </cell>
          <cell r="B886" t="str">
            <v>CENT</v>
          </cell>
          <cell r="C886" t="str">
            <v>Middle East</v>
          </cell>
          <cell r="D886" t="str">
            <v>TR</v>
          </cell>
          <cell r="E886" t="str">
            <v>GDRIVE</v>
          </cell>
          <cell r="F886" t="str">
            <v>AKSA Jenerator Sanayi AS</v>
          </cell>
          <cell r="G886" t="str">
            <v>024833</v>
          </cell>
          <cell r="H886" t="str">
            <v>NH</v>
          </cell>
          <cell r="I886">
            <v>1</v>
          </cell>
          <cell r="J886">
            <v>7945.6404736275563</v>
          </cell>
          <cell r="K886">
            <v>7644.9</v>
          </cell>
          <cell r="L886" t="str">
            <v>25298318</v>
          </cell>
          <cell r="M886">
            <v>7614.65</v>
          </cell>
          <cell r="N886">
            <v>0</v>
          </cell>
          <cell r="O886" t="str">
            <v>7514</v>
          </cell>
          <cell r="P886" t="str">
            <v>7514</v>
          </cell>
          <cell r="Q886">
            <v>38315</v>
          </cell>
          <cell r="R886">
            <v>0</v>
          </cell>
          <cell r="S886" t="str">
            <v>NTA855G4           GDrive</v>
          </cell>
          <cell r="T886" t="str">
            <v>0230</v>
          </cell>
          <cell r="U886" t="str">
            <v>1101000</v>
          </cell>
          <cell r="V886">
            <v>1</v>
          </cell>
          <cell r="W886" t="str">
            <v>1</v>
          </cell>
          <cell r="X886" t="str">
            <v>399</v>
          </cell>
          <cell r="Y886" t="str">
            <v>G Drive</v>
          </cell>
          <cell r="Z886" t="str">
            <v>RC230 - GDrive Mktg</v>
          </cell>
          <cell r="AA886" t="str">
            <v>Medium</v>
          </cell>
          <cell r="AB886">
            <v>7945.6404736275563</v>
          </cell>
          <cell r="AC886" t="str">
            <v xml:space="preserve">  33366</v>
          </cell>
          <cell r="AD886" t="str">
            <v>J7656-04</v>
          </cell>
          <cell r="AE886">
            <v>7614.65</v>
          </cell>
          <cell r="AF886">
            <v>4.25</v>
          </cell>
          <cell r="AG886">
            <v>26</v>
          </cell>
          <cell r="AH886">
            <v>0</v>
          </cell>
          <cell r="AI886">
            <v>0</v>
          </cell>
          <cell r="AJ886" t="str">
            <v>EUR</v>
          </cell>
          <cell r="AK886">
            <v>0</v>
          </cell>
          <cell r="AL886" t="str">
            <v>MISCPN07GD321</v>
          </cell>
          <cell r="AM886" t="str">
            <v>07GD321-AKSA NTA855G4</v>
          </cell>
        </row>
        <row r="887">
          <cell r="A887" t="str">
            <v>DEC04</v>
          </cell>
          <cell r="B887" t="str">
            <v>CENT</v>
          </cell>
          <cell r="C887" t="str">
            <v>Middle East</v>
          </cell>
          <cell r="D887" t="str">
            <v>TR</v>
          </cell>
          <cell r="E887" t="str">
            <v>GDRIVE</v>
          </cell>
          <cell r="F887" t="str">
            <v>AKSA Jenerator Sanayi AS</v>
          </cell>
          <cell r="G887" t="str">
            <v>024832</v>
          </cell>
          <cell r="H887" t="str">
            <v>NH</v>
          </cell>
          <cell r="I887">
            <v>1</v>
          </cell>
          <cell r="J887">
            <v>7945.6404736275563</v>
          </cell>
          <cell r="K887">
            <v>7644.9</v>
          </cell>
          <cell r="L887" t="str">
            <v>25297933</v>
          </cell>
          <cell r="M887">
            <v>7614.65</v>
          </cell>
          <cell r="N887">
            <v>0</v>
          </cell>
          <cell r="O887" t="str">
            <v>7514</v>
          </cell>
          <cell r="P887" t="str">
            <v>7514</v>
          </cell>
          <cell r="Q887">
            <v>38306</v>
          </cell>
          <cell r="R887">
            <v>0</v>
          </cell>
          <cell r="S887" t="str">
            <v>NTA855G4           GDrive</v>
          </cell>
          <cell r="T887" t="str">
            <v>0230</v>
          </cell>
          <cell r="U887" t="str">
            <v>1101000</v>
          </cell>
          <cell r="V887">
            <v>1</v>
          </cell>
          <cell r="W887" t="str">
            <v>1</v>
          </cell>
          <cell r="X887" t="str">
            <v>399</v>
          </cell>
          <cell r="Y887" t="str">
            <v>G Drive</v>
          </cell>
          <cell r="Z887" t="str">
            <v>RC230 - GDrive Mktg</v>
          </cell>
          <cell r="AA887" t="str">
            <v>Medium</v>
          </cell>
          <cell r="AB887">
            <v>7945.6404736275563</v>
          </cell>
          <cell r="AC887" t="str">
            <v xml:space="preserve">  33365</v>
          </cell>
          <cell r="AD887" t="str">
            <v>J7656-04</v>
          </cell>
          <cell r="AE887">
            <v>7614.65</v>
          </cell>
          <cell r="AF887">
            <v>4.25</v>
          </cell>
          <cell r="AG887">
            <v>26</v>
          </cell>
          <cell r="AH887">
            <v>0</v>
          </cell>
          <cell r="AI887">
            <v>0</v>
          </cell>
          <cell r="AJ887" t="str">
            <v>EUR</v>
          </cell>
          <cell r="AK887">
            <v>0</v>
          </cell>
          <cell r="AL887" t="str">
            <v>MISCPN07GD321</v>
          </cell>
          <cell r="AM887" t="str">
            <v>07GD321-AKSA NTA855G4</v>
          </cell>
        </row>
        <row r="888">
          <cell r="A888" t="str">
            <v>DEC04</v>
          </cell>
          <cell r="B888" t="str">
            <v>CENT</v>
          </cell>
          <cell r="C888" t="str">
            <v>Middle East</v>
          </cell>
          <cell r="D888" t="str">
            <v>TR</v>
          </cell>
          <cell r="E888" t="str">
            <v>GDRIVE</v>
          </cell>
          <cell r="F888" t="str">
            <v>AKSA Jenerator Sanayi AS</v>
          </cell>
          <cell r="G888" t="str">
            <v>024832</v>
          </cell>
          <cell r="H888" t="str">
            <v>NH</v>
          </cell>
          <cell r="I888">
            <v>1</v>
          </cell>
          <cell r="J888">
            <v>7945.6404736275563</v>
          </cell>
          <cell r="K888">
            <v>7644.9</v>
          </cell>
          <cell r="L888" t="str">
            <v>25297453</v>
          </cell>
          <cell r="M888">
            <v>7614.65</v>
          </cell>
          <cell r="N888">
            <v>0</v>
          </cell>
          <cell r="O888" t="str">
            <v>7514</v>
          </cell>
          <cell r="P888" t="str">
            <v>7514</v>
          </cell>
          <cell r="Q888">
            <v>38289</v>
          </cell>
          <cell r="R888">
            <v>0</v>
          </cell>
          <cell r="S888" t="str">
            <v>NTA855G4           GDrive</v>
          </cell>
          <cell r="T888" t="str">
            <v>0230</v>
          </cell>
          <cell r="U888" t="str">
            <v>1101000</v>
          </cell>
          <cell r="V888">
            <v>1</v>
          </cell>
          <cell r="W888" t="str">
            <v>1</v>
          </cell>
          <cell r="X888" t="str">
            <v>399</v>
          </cell>
          <cell r="Y888" t="str">
            <v>G Drive</v>
          </cell>
          <cell r="Z888" t="str">
            <v>RC230 - GDrive Mktg</v>
          </cell>
          <cell r="AA888" t="str">
            <v>Medium</v>
          </cell>
          <cell r="AB888">
            <v>7945.6404736275563</v>
          </cell>
          <cell r="AC888" t="str">
            <v xml:space="preserve">  33365</v>
          </cell>
          <cell r="AD888" t="str">
            <v>J7656-04</v>
          </cell>
          <cell r="AE888">
            <v>7614.65</v>
          </cell>
          <cell r="AF888">
            <v>4.25</v>
          </cell>
          <cell r="AG888">
            <v>26</v>
          </cell>
          <cell r="AH888">
            <v>0</v>
          </cell>
          <cell r="AI888">
            <v>0</v>
          </cell>
          <cell r="AJ888" t="str">
            <v>EUR</v>
          </cell>
          <cell r="AK888">
            <v>0</v>
          </cell>
          <cell r="AL888" t="str">
            <v>MISCPN07GD321</v>
          </cell>
          <cell r="AM888" t="str">
            <v>07GD321-AKSA NTA855G4</v>
          </cell>
        </row>
        <row r="889">
          <cell r="A889" t="str">
            <v>DEC04</v>
          </cell>
          <cell r="B889" t="str">
            <v>CENT</v>
          </cell>
          <cell r="C889" t="str">
            <v>Middle East</v>
          </cell>
          <cell r="D889" t="str">
            <v>TR</v>
          </cell>
          <cell r="E889" t="str">
            <v>GDRIVE</v>
          </cell>
          <cell r="F889" t="str">
            <v>AKSA Jenerator Sanayi AS</v>
          </cell>
          <cell r="G889" t="str">
            <v>024832</v>
          </cell>
          <cell r="H889" t="str">
            <v>NH</v>
          </cell>
          <cell r="I889">
            <v>1</v>
          </cell>
          <cell r="J889">
            <v>7945.6404736275563</v>
          </cell>
          <cell r="K889">
            <v>7644.9</v>
          </cell>
          <cell r="L889" t="str">
            <v>25297537</v>
          </cell>
          <cell r="M889">
            <v>7614.65</v>
          </cell>
          <cell r="N889">
            <v>0</v>
          </cell>
          <cell r="O889" t="str">
            <v>7514</v>
          </cell>
          <cell r="P889" t="str">
            <v>7514</v>
          </cell>
          <cell r="Q889">
            <v>38289</v>
          </cell>
          <cell r="R889">
            <v>0</v>
          </cell>
          <cell r="S889" t="str">
            <v>NTA855G4           GDrive</v>
          </cell>
          <cell r="T889" t="str">
            <v>0230</v>
          </cell>
          <cell r="U889" t="str">
            <v>1101000</v>
          </cell>
          <cell r="V889">
            <v>1</v>
          </cell>
          <cell r="W889" t="str">
            <v>1</v>
          </cell>
          <cell r="X889" t="str">
            <v>399</v>
          </cell>
          <cell r="Y889" t="str">
            <v>G Drive</v>
          </cell>
          <cell r="Z889" t="str">
            <v>RC230 - GDrive Mktg</v>
          </cell>
          <cell r="AA889" t="str">
            <v>Medium</v>
          </cell>
          <cell r="AB889">
            <v>7945.6404736275563</v>
          </cell>
          <cell r="AC889" t="str">
            <v xml:space="preserve">  33365</v>
          </cell>
          <cell r="AD889" t="str">
            <v>J7656-04</v>
          </cell>
          <cell r="AE889">
            <v>7614.65</v>
          </cell>
          <cell r="AF889">
            <v>4.25</v>
          </cell>
          <cell r="AG889">
            <v>26</v>
          </cell>
          <cell r="AH889">
            <v>0</v>
          </cell>
          <cell r="AI889">
            <v>0</v>
          </cell>
          <cell r="AJ889" t="str">
            <v>EUR</v>
          </cell>
          <cell r="AK889">
            <v>0</v>
          </cell>
          <cell r="AL889" t="str">
            <v>MISCPN07GD321</v>
          </cell>
          <cell r="AM889" t="str">
            <v>07GD321-AKSA NTA855G4</v>
          </cell>
        </row>
        <row r="890">
          <cell r="A890" t="str">
            <v>DEC04</v>
          </cell>
          <cell r="B890" t="str">
            <v>CENT</v>
          </cell>
          <cell r="C890" t="str">
            <v>Middle East</v>
          </cell>
          <cell r="D890" t="str">
            <v>TR</v>
          </cell>
          <cell r="E890" t="str">
            <v>GDRIVE</v>
          </cell>
          <cell r="F890" t="str">
            <v>AKSA Jenerator Sanayi AS</v>
          </cell>
          <cell r="G890" t="str">
            <v>024832</v>
          </cell>
          <cell r="H890" t="str">
            <v>NH</v>
          </cell>
          <cell r="I890">
            <v>1</v>
          </cell>
          <cell r="J890">
            <v>7945.6404736275563</v>
          </cell>
          <cell r="K890">
            <v>7644.9</v>
          </cell>
          <cell r="L890" t="str">
            <v>25296940</v>
          </cell>
          <cell r="M890">
            <v>7614.65</v>
          </cell>
          <cell r="N890">
            <v>0</v>
          </cell>
          <cell r="O890" t="str">
            <v>7514</v>
          </cell>
          <cell r="P890" t="str">
            <v>7514</v>
          </cell>
          <cell r="Q890">
            <v>38274</v>
          </cell>
          <cell r="R890">
            <v>0</v>
          </cell>
          <cell r="S890" t="str">
            <v>NTA855G4           GDrive</v>
          </cell>
          <cell r="T890" t="str">
            <v>0230</v>
          </cell>
          <cell r="U890" t="str">
            <v>1101000</v>
          </cell>
          <cell r="V890">
            <v>1</v>
          </cell>
          <cell r="W890" t="str">
            <v>1</v>
          </cell>
          <cell r="X890" t="str">
            <v>399</v>
          </cell>
          <cell r="Y890" t="str">
            <v>G Drive</v>
          </cell>
          <cell r="Z890" t="str">
            <v>RC230 - GDrive Mktg</v>
          </cell>
          <cell r="AA890" t="str">
            <v>Medium</v>
          </cell>
          <cell r="AB890">
            <v>7945.6404736275563</v>
          </cell>
          <cell r="AC890" t="str">
            <v xml:space="preserve">  33365</v>
          </cell>
          <cell r="AD890" t="str">
            <v>J7656-04</v>
          </cell>
          <cell r="AE890">
            <v>7614.65</v>
          </cell>
          <cell r="AF890">
            <v>4.25</v>
          </cell>
          <cell r="AG890">
            <v>26</v>
          </cell>
          <cell r="AH890">
            <v>0</v>
          </cell>
          <cell r="AI890">
            <v>0</v>
          </cell>
          <cell r="AJ890" t="str">
            <v>EUR</v>
          </cell>
          <cell r="AK890">
            <v>0</v>
          </cell>
          <cell r="AL890" t="str">
            <v>MISCPN07GD321</v>
          </cell>
          <cell r="AM890" t="str">
            <v>07GD321-AKSA NTA855G4</v>
          </cell>
        </row>
        <row r="891">
          <cell r="A891" t="str">
            <v>DEC04</v>
          </cell>
          <cell r="B891" t="str">
            <v>CENT</v>
          </cell>
          <cell r="C891" t="str">
            <v>Middle East</v>
          </cell>
          <cell r="D891" t="str">
            <v>TR</v>
          </cell>
          <cell r="E891" t="str">
            <v>GDRIVE</v>
          </cell>
          <cell r="F891" t="str">
            <v>AKSA Jenerator Sanayi AS</v>
          </cell>
          <cell r="G891" t="str">
            <v>024835</v>
          </cell>
          <cell r="H891" t="str">
            <v>NH</v>
          </cell>
          <cell r="I891">
            <v>1</v>
          </cell>
          <cell r="J891">
            <v>7945.6404736275563</v>
          </cell>
          <cell r="K891">
            <v>7644.9</v>
          </cell>
          <cell r="L891" t="str">
            <v>25298320</v>
          </cell>
          <cell r="M891">
            <v>7614.65</v>
          </cell>
          <cell r="N891">
            <v>0</v>
          </cell>
          <cell r="O891" t="str">
            <v>7514</v>
          </cell>
          <cell r="P891" t="str">
            <v>7514</v>
          </cell>
          <cell r="Q891">
            <v>38315</v>
          </cell>
          <cell r="R891">
            <v>0</v>
          </cell>
          <cell r="S891" t="str">
            <v>NTA855G4           GDrive</v>
          </cell>
          <cell r="T891" t="str">
            <v>0230</v>
          </cell>
          <cell r="U891" t="str">
            <v>1101000</v>
          </cell>
          <cell r="V891">
            <v>1</v>
          </cell>
          <cell r="W891" t="str">
            <v>1</v>
          </cell>
          <cell r="X891" t="str">
            <v>399</v>
          </cell>
          <cell r="Y891" t="str">
            <v>G Drive</v>
          </cell>
          <cell r="Z891" t="str">
            <v>RC230 - GDrive Mktg</v>
          </cell>
          <cell r="AA891" t="str">
            <v>Medium</v>
          </cell>
          <cell r="AB891">
            <v>7945.6404736275563</v>
          </cell>
          <cell r="AC891" t="str">
            <v xml:space="preserve">  33366</v>
          </cell>
          <cell r="AD891" t="str">
            <v>J7656-04</v>
          </cell>
          <cell r="AE891">
            <v>7614.65</v>
          </cell>
          <cell r="AF891">
            <v>4.25</v>
          </cell>
          <cell r="AG891">
            <v>26</v>
          </cell>
          <cell r="AH891">
            <v>0</v>
          </cell>
          <cell r="AI891">
            <v>0</v>
          </cell>
          <cell r="AJ891" t="str">
            <v>EUR</v>
          </cell>
          <cell r="AK891">
            <v>0</v>
          </cell>
          <cell r="AL891" t="str">
            <v>MISCPN07GD321</v>
          </cell>
          <cell r="AM891" t="str">
            <v>07GD321-AKSA NTA855G4</v>
          </cell>
        </row>
        <row r="892">
          <cell r="A892" t="str">
            <v>DEC04</v>
          </cell>
          <cell r="B892" t="str">
            <v>CENT</v>
          </cell>
          <cell r="C892" t="str">
            <v>Western Europe</v>
          </cell>
          <cell r="D892" t="str">
            <v>FR</v>
          </cell>
          <cell r="E892" t="str">
            <v>GDRIVE</v>
          </cell>
          <cell r="F892" t="str">
            <v>Cummins Diesel SA</v>
          </cell>
          <cell r="G892" t="str">
            <v>024822</v>
          </cell>
          <cell r="H892" t="str">
            <v>L10</v>
          </cell>
          <cell r="I892">
            <v>1</v>
          </cell>
          <cell r="J892">
            <v>6904.6918729817007</v>
          </cell>
          <cell r="K892">
            <v>5483.65</v>
          </cell>
          <cell r="L892" t="str">
            <v>35089736</v>
          </cell>
          <cell r="M892">
            <v>5483.52</v>
          </cell>
          <cell r="N892">
            <v>0</v>
          </cell>
          <cell r="O892" t="str">
            <v>7501</v>
          </cell>
          <cell r="P892" t="str">
            <v>7501</v>
          </cell>
          <cell r="Q892">
            <v>38027</v>
          </cell>
          <cell r="R892">
            <v>0</v>
          </cell>
          <cell r="S892" t="str">
            <v>LTA10G1            GDrive</v>
          </cell>
          <cell r="T892" t="str">
            <v>0230</v>
          </cell>
          <cell r="U892" t="str">
            <v>1101000</v>
          </cell>
          <cell r="V892">
            <v>1</v>
          </cell>
          <cell r="W892" t="str">
            <v>1</v>
          </cell>
          <cell r="X892" t="str">
            <v>399</v>
          </cell>
          <cell r="Y892" t="str">
            <v>G Drive</v>
          </cell>
          <cell r="Z892" t="str">
            <v>RC230 - GDrive Mktg</v>
          </cell>
          <cell r="AA892" t="str">
            <v>Medium</v>
          </cell>
          <cell r="AB892">
            <v>6904.6918729817007</v>
          </cell>
          <cell r="AC892" t="str">
            <v xml:space="preserve">  43109</v>
          </cell>
          <cell r="AD892" t="str">
            <v>2021378</v>
          </cell>
          <cell r="AE892">
            <v>5483.65</v>
          </cell>
          <cell r="AF892">
            <v>0</v>
          </cell>
          <cell r="AG892">
            <v>0</v>
          </cell>
          <cell r="AH892">
            <v>0</v>
          </cell>
          <cell r="AI892">
            <v>0</v>
          </cell>
          <cell r="AJ892" t="str">
            <v>EUR</v>
          </cell>
          <cell r="AK892">
            <v>0</v>
          </cell>
          <cell r="AL892" t="str">
            <v>07GD101</v>
          </cell>
          <cell r="AM892" t="str">
            <v>CUMMINS ENGINE LTA10G1 - 60 HZ</v>
          </cell>
        </row>
        <row r="893">
          <cell r="A893" t="str">
            <v>DEC04</v>
          </cell>
          <cell r="B893" t="str">
            <v>CENT</v>
          </cell>
          <cell r="C893" t="str">
            <v>Western Europe</v>
          </cell>
          <cell r="D893" t="str">
            <v>FR</v>
          </cell>
          <cell r="E893" t="str">
            <v>GDRIVE</v>
          </cell>
          <cell r="F893" t="str">
            <v>Cummins Diesel SA</v>
          </cell>
          <cell r="G893" t="str">
            <v>024822</v>
          </cell>
          <cell r="H893" t="str">
            <v>L10</v>
          </cell>
          <cell r="I893">
            <v>1</v>
          </cell>
          <cell r="J893">
            <v>6904.6918729817007</v>
          </cell>
          <cell r="K893">
            <v>5483.65</v>
          </cell>
          <cell r="L893" t="str">
            <v>35089735</v>
          </cell>
          <cell r="M893">
            <v>5483.65</v>
          </cell>
          <cell r="N893">
            <v>0</v>
          </cell>
          <cell r="O893" t="str">
            <v>7501</v>
          </cell>
          <cell r="P893" t="str">
            <v>7501</v>
          </cell>
          <cell r="Q893">
            <v>38027</v>
          </cell>
          <cell r="R893">
            <v>0</v>
          </cell>
          <cell r="S893" t="str">
            <v>LTA10G1            GDrive</v>
          </cell>
          <cell r="T893" t="str">
            <v>0230</v>
          </cell>
          <cell r="U893" t="str">
            <v>1101000</v>
          </cell>
          <cell r="V893">
            <v>1</v>
          </cell>
          <cell r="W893" t="str">
            <v>1</v>
          </cell>
          <cell r="X893" t="str">
            <v>399</v>
          </cell>
          <cell r="Y893" t="str">
            <v>G Drive</v>
          </cell>
          <cell r="Z893" t="str">
            <v>RC230 - GDrive Mktg</v>
          </cell>
          <cell r="AA893" t="str">
            <v>Medium</v>
          </cell>
          <cell r="AB893">
            <v>6904.6918729817007</v>
          </cell>
          <cell r="AC893" t="str">
            <v xml:space="preserve">  43109</v>
          </cell>
          <cell r="AD893" t="str">
            <v>2021378</v>
          </cell>
          <cell r="AE893">
            <v>5483.65</v>
          </cell>
          <cell r="AF893">
            <v>0</v>
          </cell>
          <cell r="AG893">
            <v>0</v>
          </cell>
          <cell r="AH893">
            <v>0</v>
          </cell>
          <cell r="AI893">
            <v>0</v>
          </cell>
          <cell r="AJ893" t="str">
            <v>EUR</v>
          </cell>
          <cell r="AK893">
            <v>0</v>
          </cell>
          <cell r="AL893" t="str">
            <v>07GD101</v>
          </cell>
          <cell r="AM893" t="str">
            <v>CUMMINS ENGINE LTA10G1 - 60 HZ</v>
          </cell>
        </row>
        <row r="894">
          <cell r="A894" t="str">
            <v>DEC04</v>
          </cell>
          <cell r="B894" t="str">
            <v>CENT</v>
          </cell>
          <cell r="C894" t="str">
            <v>Middle East</v>
          </cell>
          <cell r="D894" t="str">
            <v>TR</v>
          </cell>
          <cell r="E894" t="str">
            <v>GDRIVE</v>
          </cell>
          <cell r="F894" t="str">
            <v>AKSA Jenerator Sanayi AS</v>
          </cell>
          <cell r="G894" t="str">
            <v>024648</v>
          </cell>
          <cell r="H894" t="str">
            <v>NH</v>
          </cell>
          <cell r="I894">
            <v>1</v>
          </cell>
          <cell r="J894">
            <v>7945.6404736275563</v>
          </cell>
          <cell r="K894">
            <v>7644.9</v>
          </cell>
          <cell r="L894" t="str">
            <v>25298175</v>
          </cell>
          <cell r="M894">
            <v>7614.65</v>
          </cell>
          <cell r="N894">
            <v>0</v>
          </cell>
          <cell r="O894" t="str">
            <v>7514</v>
          </cell>
          <cell r="P894" t="str">
            <v>7514</v>
          </cell>
          <cell r="Q894">
            <v>38313</v>
          </cell>
          <cell r="R894">
            <v>0</v>
          </cell>
          <cell r="S894" t="str">
            <v>NTA855G4           GDrive</v>
          </cell>
          <cell r="T894" t="str">
            <v>0230</v>
          </cell>
          <cell r="U894" t="str">
            <v>1101000</v>
          </cell>
          <cell r="V894">
            <v>1</v>
          </cell>
          <cell r="W894" t="str">
            <v>1</v>
          </cell>
          <cell r="X894" t="str">
            <v>399</v>
          </cell>
          <cell r="Y894" t="str">
            <v>G Drive</v>
          </cell>
          <cell r="Z894" t="str">
            <v>RC230 - GDrive Mktg</v>
          </cell>
          <cell r="AA894" t="str">
            <v>Medium</v>
          </cell>
          <cell r="AB894">
            <v>7945.6404736275563</v>
          </cell>
          <cell r="AC894" t="str">
            <v xml:space="preserve">  33363</v>
          </cell>
          <cell r="AD894" t="str">
            <v>J7656-04</v>
          </cell>
          <cell r="AE894">
            <v>7614.65</v>
          </cell>
          <cell r="AF894">
            <v>4.25</v>
          </cell>
          <cell r="AG894">
            <v>26</v>
          </cell>
          <cell r="AH894">
            <v>0</v>
          </cell>
          <cell r="AI894">
            <v>0</v>
          </cell>
          <cell r="AJ894" t="str">
            <v>EUR</v>
          </cell>
          <cell r="AK894">
            <v>0</v>
          </cell>
          <cell r="AL894" t="str">
            <v>MISCPN07GD321</v>
          </cell>
          <cell r="AM894" t="str">
            <v>07GD321-AKSA NTA855G4</v>
          </cell>
        </row>
        <row r="895">
          <cell r="A895" t="str">
            <v>DEC04</v>
          </cell>
          <cell r="B895" t="str">
            <v>CENT</v>
          </cell>
          <cell r="C895" t="str">
            <v>Middle East</v>
          </cell>
          <cell r="D895" t="str">
            <v>TR</v>
          </cell>
          <cell r="E895" t="str">
            <v>GDRIVE</v>
          </cell>
          <cell r="F895" t="str">
            <v>AKSA Jenerator Sanayi AS</v>
          </cell>
          <cell r="G895" t="str">
            <v>024648</v>
          </cell>
          <cell r="H895" t="str">
            <v>NH</v>
          </cell>
          <cell r="I895">
            <v>1</v>
          </cell>
          <cell r="J895">
            <v>7945.6404736275563</v>
          </cell>
          <cell r="K895">
            <v>7644.9</v>
          </cell>
          <cell r="L895" t="str">
            <v>25297603</v>
          </cell>
          <cell r="M895">
            <v>7614.65</v>
          </cell>
          <cell r="N895">
            <v>0</v>
          </cell>
          <cell r="O895" t="str">
            <v>7514</v>
          </cell>
          <cell r="P895" t="str">
            <v>7514</v>
          </cell>
          <cell r="Q895">
            <v>38294</v>
          </cell>
          <cell r="R895">
            <v>0</v>
          </cell>
          <cell r="S895" t="str">
            <v>NTA855G4           GDrive</v>
          </cell>
          <cell r="T895" t="str">
            <v>0230</v>
          </cell>
          <cell r="U895" t="str">
            <v>1101000</v>
          </cell>
          <cell r="V895">
            <v>1</v>
          </cell>
          <cell r="W895" t="str">
            <v>1</v>
          </cell>
          <cell r="X895" t="str">
            <v>399</v>
          </cell>
          <cell r="Y895" t="str">
            <v>G Drive</v>
          </cell>
          <cell r="Z895" t="str">
            <v>RC230 - GDrive Mktg</v>
          </cell>
          <cell r="AA895" t="str">
            <v>Medium</v>
          </cell>
          <cell r="AB895">
            <v>7945.6404736275563</v>
          </cell>
          <cell r="AC895" t="str">
            <v xml:space="preserve">  33363</v>
          </cell>
          <cell r="AD895" t="str">
            <v>J7656-04</v>
          </cell>
          <cell r="AE895">
            <v>7614.65</v>
          </cell>
          <cell r="AF895">
            <v>4.25</v>
          </cell>
          <cell r="AG895">
            <v>26</v>
          </cell>
          <cell r="AH895">
            <v>0</v>
          </cell>
          <cell r="AI895">
            <v>0</v>
          </cell>
          <cell r="AJ895" t="str">
            <v>EUR</v>
          </cell>
          <cell r="AK895">
            <v>0</v>
          </cell>
          <cell r="AL895" t="str">
            <v>MISCPN07GD321</v>
          </cell>
          <cell r="AM895" t="str">
            <v>07GD321-AKSA NTA855G4</v>
          </cell>
        </row>
        <row r="896">
          <cell r="A896" t="str">
            <v>DEC04</v>
          </cell>
          <cell r="B896" t="str">
            <v>CENT</v>
          </cell>
          <cell r="C896" t="str">
            <v>Middle East</v>
          </cell>
          <cell r="D896" t="str">
            <v>TR</v>
          </cell>
          <cell r="E896" t="str">
            <v>GDRIVE</v>
          </cell>
          <cell r="F896" t="str">
            <v>AKSA Jenerator Sanayi AS</v>
          </cell>
          <cell r="G896" t="str">
            <v>024648</v>
          </cell>
          <cell r="H896" t="str">
            <v>NH</v>
          </cell>
          <cell r="I896">
            <v>1</v>
          </cell>
          <cell r="J896">
            <v>7945.6404736275563</v>
          </cell>
          <cell r="K896">
            <v>7644.9</v>
          </cell>
          <cell r="L896" t="str">
            <v>25297606</v>
          </cell>
          <cell r="M896">
            <v>7614.65</v>
          </cell>
          <cell r="N896">
            <v>0</v>
          </cell>
          <cell r="O896" t="str">
            <v>7514</v>
          </cell>
          <cell r="P896" t="str">
            <v>7514</v>
          </cell>
          <cell r="Q896">
            <v>38294</v>
          </cell>
          <cell r="R896">
            <v>0</v>
          </cell>
          <cell r="S896" t="str">
            <v>NTA855G4           GDrive</v>
          </cell>
          <cell r="T896" t="str">
            <v>0230</v>
          </cell>
          <cell r="U896" t="str">
            <v>1101000</v>
          </cell>
          <cell r="V896">
            <v>1</v>
          </cell>
          <cell r="W896" t="str">
            <v>1</v>
          </cell>
          <cell r="X896" t="str">
            <v>399</v>
          </cell>
          <cell r="Y896" t="str">
            <v>G Drive</v>
          </cell>
          <cell r="Z896" t="str">
            <v>RC230 - GDrive Mktg</v>
          </cell>
          <cell r="AA896" t="str">
            <v>Medium</v>
          </cell>
          <cell r="AB896">
            <v>7945.6404736275563</v>
          </cell>
          <cell r="AC896" t="str">
            <v xml:space="preserve">  33363</v>
          </cell>
          <cell r="AD896" t="str">
            <v>J7656-04</v>
          </cell>
          <cell r="AE896">
            <v>7614.65</v>
          </cell>
          <cell r="AF896">
            <v>4.25</v>
          </cell>
          <cell r="AG896">
            <v>26</v>
          </cell>
          <cell r="AH896">
            <v>0</v>
          </cell>
          <cell r="AI896">
            <v>0</v>
          </cell>
          <cell r="AJ896" t="str">
            <v>EUR</v>
          </cell>
          <cell r="AK896">
            <v>0</v>
          </cell>
          <cell r="AL896" t="str">
            <v>MISCPN07GD321</v>
          </cell>
          <cell r="AM896" t="str">
            <v>07GD321-AKSA NTA855G4</v>
          </cell>
        </row>
        <row r="897">
          <cell r="A897" t="str">
            <v>DEC04</v>
          </cell>
          <cell r="B897" t="str">
            <v>CENT</v>
          </cell>
          <cell r="C897" t="str">
            <v>Middle East</v>
          </cell>
          <cell r="D897" t="str">
            <v>TR</v>
          </cell>
          <cell r="E897" t="str">
            <v>GDRIVE</v>
          </cell>
          <cell r="F897" t="str">
            <v>AKSA Jenerator Sanayi AS</v>
          </cell>
          <cell r="G897" t="str">
            <v>024629</v>
          </cell>
          <cell r="H897" t="str">
            <v>B3.3</v>
          </cell>
          <cell r="I897">
            <v>1</v>
          </cell>
          <cell r="J897">
            <v>1860.9526372443486</v>
          </cell>
          <cell r="K897">
            <v>1806.58304</v>
          </cell>
          <cell r="L897" t="str">
            <v>68022627</v>
          </cell>
          <cell r="M897">
            <v>1530</v>
          </cell>
          <cell r="N897">
            <v>0</v>
          </cell>
          <cell r="O897" t="str">
            <v>6502</v>
          </cell>
          <cell r="P897" t="str">
            <v>6502</v>
          </cell>
          <cell r="Q897">
            <v>38254</v>
          </cell>
          <cell r="R897">
            <v>0</v>
          </cell>
          <cell r="S897" t="str">
            <v>B3.3G2             GDrive</v>
          </cell>
          <cell r="T897" t="str">
            <v>0230</v>
          </cell>
          <cell r="U897" t="str">
            <v>1101000</v>
          </cell>
          <cell r="V897">
            <v>1</v>
          </cell>
          <cell r="W897" t="str">
            <v>1</v>
          </cell>
          <cell r="X897" t="str">
            <v>399</v>
          </cell>
          <cell r="Y897" t="str">
            <v>G Drive</v>
          </cell>
          <cell r="Z897" t="str">
            <v>RC230 - GDrive Mktg</v>
          </cell>
          <cell r="AA897" t="str">
            <v>Small</v>
          </cell>
          <cell r="AB897">
            <v>2274.4699999999998</v>
          </cell>
          <cell r="AC897" t="str">
            <v xml:space="preserve">  37038</v>
          </cell>
          <cell r="AD897" t="str">
            <v>J7900-04</v>
          </cell>
          <cell r="AE897">
            <v>1776.33104</v>
          </cell>
          <cell r="AF897">
            <v>4.2510000000000003</v>
          </cell>
          <cell r="AG897">
            <v>26.001000000000001</v>
          </cell>
          <cell r="AH897">
            <v>0</v>
          </cell>
          <cell r="AI897">
            <v>0</v>
          </cell>
          <cell r="AJ897" t="str">
            <v>EUR</v>
          </cell>
          <cell r="AK897">
            <v>0</v>
          </cell>
          <cell r="AL897" t="str">
            <v>MISCPN37038</v>
          </cell>
          <cell r="AM897" t="str">
            <v>B3.3G2 ENGINE AND KIT LOOSE</v>
          </cell>
        </row>
        <row r="898">
          <cell r="A898" t="str">
            <v>DEC04</v>
          </cell>
          <cell r="B898" t="str">
            <v>CENT</v>
          </cell>
          <cell r="C898" t="str">
            <v>Middle East</v>
          </cell>
          <cell r="D898" t="str">
            <v>TR</v>
          </cell>
          <cell r="E898" t="str">
            <v>GDRIVE</v>
          </cell>
          <cell r="F898" t="str">
            <v>AKSA Jenerator Sanayi AS</v>
          </cell>
          <cell r="G898" t="str">
            <v>024648</v>
          </cell>
          <cell r="H898" t="str">
            <v>NH</v>
          </cell>
          <cell r="I898">
            <v>1</v>
          </cell>
          <cell r="J898">
            <v>7945.6404736275563</v>
          </cell>
          <cell r="K898">
            <v>7644.9</v>
          </cell>
          <cell r="L898" t="str">
            <v>25297539</v>
          </cell>
          <cell r="M898">
            <v>7614.65</v>
          </cell>
          <cell r="N898">
            <v>0</v>
          </cell>
          <cell r="O898" t="str">
            <v>7514</v>
          </cell>
          <cell r="P898" t="str">
            <v>7514</v>
          </cell>
          <cell r="Q898">
            <v>38294</v>
          </cell>
          <cell r="R898">
            <v>0</v>
          </cell>
          <cell r="S898" t="str">
            <v>NTA855G4           GDrive</v>
          </cell>
          <cell r="T898" t="str">
            <v>0230</v>
          </cell>
          <cell r="U898" t="str">
            <v>1101000</v>
          </cell>
          <cell r="V898">
            <v>1</v>
          </cell>
          <cell r="W898" t="str">
            <v>1</v>
          </cell>
          <cell r="X898" t="str">
            <v>399</v>
          </cell>
          <cell r="Y898" t="str">
            <v>G Drive</v>
          </cell>
          <cell r="Z898" t="str">
            <v>RC230 - GDrive Mktg</v>
          </cell>
          <cell r="AA898" t="str">
            <v>Medium</v>
          </cell>
          <cell r="AB898">
            <v>7945.6404736275563</v>
          </cell>
          <cell r="AC898" t="str">
            <v xml:space="preserve">  33363</v>
          </cell>
          <cell r="AD898" t="str">
            <v>J7656-04</v>
          </cell>
          <cell r="AE898">
            <v>7614.65</v>
          </cell>
          <cell r="AF898">
            <v>4.25</v>
          </cell>
          <cell r="AG898">
            <v>26</v>
          </cell>
          <cell r="AH898">
            <v>0</v>
          </cell>
          <cell r="AI898">
            <v>0</v>
          </cell>
          <cell r="AJ898" t="str">
            <v>EUR</v>
          </cell>
          <cell r="AK898">
            <v>0</v>
          </cell>
          <cell r="AL898" t="str">
            <v>MISCPN07GD321</v>
          </cell>
          <cell r="AM898" t="str">
            <v>07GD321-AKSA NTA855G4</v>
          </cell>
        </row>
        <row r="899">
          <cell r="A899" t="str">
            <v>DEC04</v>
          </cell>
          <cell r="B899" t="str">
            <v>CENT</v>
          </cell>
          <cell r="C899" t="str">
            <v>Middle East</v>
          </cell>
          <cell r="D899" t="str">
            <v>TR</v>
          </cell>
          <cell r="E899" t="str">
            <v>GDRIVE</v>
          </cell>
          <cell r="F899" t="str">
            <v>AKSA Jenerator Sanayi AS</v>
          </cell>
          <cell r="G899" t="str">
            <v>024648</v>
          </cell>
          <cell r="H899" t="str">
            <v>NH</v>
          </cell>
          <cell r="I899">
            <v>1</v>
          </cell>
          <cell r="J899">
            <v>7945.6404736275563</v>
          </cell>
          <cell r="K899">
            <v>7644.9</v>
          </cell>
          <cell r="L899" t="str">
            <v>25297538</v>
          </cell>
          <cell r="M899">
            <v>7614.65</v>
          </cell>
          <cell r="N899">
            <v>0</v>
          </cell>
          <cell r="O899" t="str">
            <v>7514</v>
          </cell>
          <cell r="P899" t="str">
            <v>7514</v>
          </cell>
          <cell r="Q899">
            <v>38294</v>
          </cell>
          <cell r="R899">
            <v>0</v>
          </cell>
          <cell r="S899" t="str">
            <v>NTA855G4           GDrive</v>
          </cell>
          <cell r="T899" t="str">
            <v>0230</v>
          </cell>
          <cell r="U899" t="str">
            <v>1101000</v>
          </cell>
          <cell r="V899">
            <v>1</v>
          </cell>
          <cell r="W899" t="str">
            <v>1</v>
          </cell>
          <cell r="X899" t="str">
            <v>399</v>
          </cell>
          <cell r="Y899" t="str">
            <v>G Drive</v>
          </cell>
          <cell r="Z899" t="str">
            <v>RC230 - GDrive Mktg</v>
          </cell>
          <cell r="AA899" t="str">
            <v>Medium</v>
          </cell>
          <cell r="AB899">
            <v>7945.6404736275563</v>
          </cell>
          <cell r="AC899" t="str">
            <v xml:space="preserve">  33363</v>
          </cell>
          <cell r="AD899" t="str">
            <v>J7656-04</v>
          </cell>
          <cell r="AE899">
            <v>7614.65</v>
          </cell>
          <cell r="AF899">
            <v>4.25</v>
          </cell>
          <cell r="AG899">
            <v>26</v>
          </cell>
          <cell r="AH899">
            <v>0</v>
          </cell>
          <cell r="AI899">
            <v>0</v>
          </cell>
          <cell r="AJ899" t="str">
            <v>EUR</v>
          </cell>
          <cell r="AK899">
            <v>0</v>
          </cell>
          <cell r="AL899" t="str">
            <v>MISCPN07GD321</v>
          </cell>
          <cell r="AM899" t="str">
            <v>07GD321-AKSA NTA855G4</v>
          </cell>
        </row>
        <row r="900">
          <cell r="A900" t="str">
            <v>DEC04</v>
          </cell>
          <cell r="B900" t="str">
            <v>CENT</v>
          </cell>
          <cell r="C900" t="str">
            <v>Middle East</v>
          </cell>
          <cell r="D900" t="str">
            <v>UK</v>
          </cell>
          <cell r="E900" t="str">
            <v>GDRIVE</v>
          </cell>
          <cell r="F900" t="str">
            <v>Clandon House Ltd</v>
          </cell>
          <cell r="G900" t="str">
            <v>024634</v>
          </cell>
          <cell r="I900">
            <v>1</v>
          </cell>
          <cell r="J900">
            <v>0</v>
          </cell>
          <cell r="K900">
            <v>667.92075999999997</v>
          </cell>
          <cell r="M900">
            <v>0</v>
          </cell>
          <cell r="N900">
            <v>0</v>
          </cell>
          <cell r="O900" t="str">
            <v>8888</v>
          </cell>
          <cell r="P900" t="str">
            <v>8888</v>
          </cell>
          <cell r="R900">
            <v>0</v>
          </cell>
          <cell r="S900" t="str">
            <v>Non gen Set End Item</v>
          </cell>
          <cell r="T900" t="str">
            <v>0230</v>
          </cell>
          <cell r="U900" t="str">
            <v>1101000</v>
          </cell>
          <cell r="V900">
            <v>1</v>
          </cell>
          <cell r="W900" t="str">
            <v>1</v>
          </cell>
          <cell r="X900" t="str">
            <v>399</v>
          </cell>
          <cell r="Y900" t="str">
            <v>G Drive</v>
          </cell>
          <cell r="Z900" t="str">
            <v>RC230 - GDrive Mktg</v>
          </cell>
          <cell r="AA900" t="str">
            <v>Large</v>
          </cell>
          <cell r="AB900">
            <v>0</v>
          </cell>
          <cell r="AC900" t="str">
            <v xml:space="preserve">  41995</v>
          </cell>
          <cell r="AD900" t="str">
            <v>CUSU001</v>
          </cell>
          <cell r="AE900">
            <v>637.67025999999998</v>
          </cell>
          <cell r="AF900">
            <v>4.2502500000000003</v>
          </cell>
          <cell r="AG900">
            <v>26.000250000000001</v>
          </cell>
          <cell r="AH900">
            <v>0</v>
          </cell>
          <cell r="AI900">
            <v>0</v>
          </cell>
          <cell r="AJ900" t="str">
            <v>USD</v>
          </cell>
          <cell r="AK900">
            <v>0</v>
          </cell>
          <cell r="AL900" t="str">
            <v>MISCPN41995</v>
          </cell>
          <cell r="AM900" t="str">
            <v>MISC KIT FOR QSK23G1</v>
          </cell>
        </row>
        <row r="901">
          <cell r="A901" t="str">
            <v>DEC04</v>
          </cell>
          <cell r="B901" t="str">
            <v>CENT</v>
          </cell>
          <cell r="C901" t="str">
            <v>Middle East</v>
          </cell>
          <cell r="D901" t="str">
            <v>TR</v>
          </cell>
          <cell r="E901" t="str">
            <v>GDRIVE</v>
          </cell>
          <cell r="F901" t="str">
            <v>AKSA Jenerator Sanayi AS</v>
          </cell>
          <cell r="G901" t="str">
            <v>024629</v>
          </cell>
          <cell r="H901" t="str">
            <v>B3.3</v>
          </cell>
          <cell r="I901">
            <v>1</v>
          </cell>
          <cell r="J901">
            <v>1860.9526372443486</v>
          </cell>
          <cell r="K901">
            <v>1806.58304</v>
          </cell>
          <cell r="L901" t="str">
            <v>68022630</v>
          </cell>
          <cell r="M901">
            <v>1530</v>
          </cell>
          <cell r="N901">
            <v>0</v>
          </cell>
          <cell r="O901" t="str">
            <v>6502</v>
          </cell>
          <cell r="P901" t="str">
            <v>6502</v>
          </cell>
          <cell r="Q901">
            <v>38243</v>
          </cell>
          <cell r="R901">
            <v>0</v>
          </cell>
          <cell r="S901" t="str">
            <v>B3.3G2             GDrive</v>
          </cell>
          <cell r="T901" t="str">
            <v>0230</v>
          </cell>
          <cell r="U901" t="str">
            <v>1101000</v>
          </cell>
          <cell r="V901">
            <v>1</v>
          </cell>
          <cell r="W901" t="str">
            <v>1</v>
          </cell>
          <cell r="X901" t="str">
            <v>399</v>
          </cell>
          <cell r="Y901" t="str">
            <v>G Drive</v>
          </cell>
          <cell r="Z901" t="str">
            <v>RC230 - GDrive Mktg</v>
          </cell>
          <cell r="AA901" t="str">
            <v>Small</v>
          </cell>
          <cell r="AB901">
            <v>2274.4699999999998</v>
          </cell>
          <cell r="AC901" t="str">
            <v xml:space="preserve">  37038</v>
          </cell>
          <cell r="AD901" t="str">
            <v>J7900-04</v>
          </cell>
          <cell r="AE901">
            <v>1776.33104</v>
          </cell>
          <cell r="AF901">
            <v>4.2510000000000003</v>
          </cell>
          <cell r="AG901">
            <v>26.001000000000001</v>
          </cell>
          <cell r="AH901">
            <v>0</v>
          </cell>
          <cell r="AI901">
            <v>0</v>
          </cell>
          <cell r="AJ901" t="str">
            <v>EUR</v>
          </cell>
          <cell r="AK901">
            <v>0</v>
          </cell>
          <cell r="AL901" t="str">
            <v>MISCPN37038</v>
          </cell>
          <cell r="AM901" t="str">
            <v>B3.3G2 ENGINE AND KIT LOOSE</v>
          </cell>
        </row>
        <row r="902">
          <cell r="A902" t="str">
            <v>DEC04</v>
          </cell>
          <cell r="B902" t="str">
            <v>CENT</v>
          </cell>
          <cell r="C902" t="str">
            <v>Middle East</v>
          </cell>
          <cell r="D902" t="str">
            <v>TR</v>
          </cell>
          <cell r="E902" t="str">
            <v>GDRIVE</v>
          </cell>
          <cell r="F902" t="str">
            <v>AKSA Jenerator Sanayi AS</v>
          </cell>
          <cell r="G902" t="str">
            <v>024629</v>
          </cell>
          <cell r="H902" t="str">
            <v>B3.3</v>
          </cell>
          <cell r="I902">
            <v>1</v>
          </cell>
          <cell r="J902">
            <v>1860.9526372443486</v>
          </cell>
          <cell r="K902">
            <v>1806.58304</v>
          </cell>
          <cell r="L902" t="str">
            <v>68022623</v>
          </cell>
          <cell r="M902">
            <v>1530</v>
          </cell>
          <cell r="N902">
            <v>0</v>
          </cell>
          <cell r="O902" t="str">
            <v>6502</v>
          </cell>
          <cell r="P902" t="str">
            <v>6502</v>
          </cell>
          <cell r="Q902">
            <v>38243</v>
          </cell>
          <cell r="R902">
            <v>0</v>
          </cell>
          <cell r="S902" t="str">
            <v>B3.3G2             GDrive</v>
          </cell>
          <cell r="T902" t="str">
            <v>0230</v>
          </cell>
          <cell r="U902" t="str">
            <v>1101000</v>
          </cell>
          <cell r="V902">
            <v>1</v>
          </cell>
          <cell r="W902" t="str">
            <v>1</v>
          </cell>
          <cell r="X902" t="str">
            <v>399</v>
          </cell>
          <cell r="Y902" t="str">
            <v>G Drive</v>
          </cell>
          <cell r="Z902" t="str">
            <v>RC230 - GDrive Mktg</v>
          </cell>
          <cell r="AA902" t="str">
            <v>Small</v>
          </cell>
          <cell r="AB902">
            <v>2274.4699999999998</v>
          </cell>
          <cell r="AC902" t="str">
            <v xml:space="preserve">  37038</v>
          </cell>
          <cell r="AD902" t="str">
            <v>J7900-04</v>
          </cell>
          <cell r="AE902">
            <v>1776.33104</v>
          </cell>
          <cell r="AF902">
            <v>4.2510000000000003</v>
          </cell>
          <cell r="AG902">
            <v>26.001000000000001</v>
          </cell>
          <cell r="AH902">
            <v>0</v>
          </cell>
          <cell r="AI902">
            <v>0</v>
          </cell>
          <cell r="AJ902" t="str">
            <v>EUR</v>
          </cell>
          <cell r="AK902">
            <v>0</v>
          </cell>
          <cell r="AL902" t="str">
            <v>MISCPN37038</v>
          </cell>
          <cell r="AM902" t="str">
            <v>B3.3G2 ENGINE AND KIT LOOSE</v>
          </cell>
        </row>
        <row r="903">
          <cell r="A903" t="str">
            <v>DEC04</v>
          </cell>
          <cell r="B903" t="str">
            <v>CENT</v>
          </cell>
          <cell r="C903" t="str">
            <v>Middle East</v>
          </cell>
          <cell r="D903" t="str">
            <v>TR</v>
          </cell>
          <cell r="E903" t="str">
            <v>GDRIVE</v>
          </cell>
          <cell r="F903" t="str">
            <v>AKSA Jenerator Sanayi AS</v>
          </cell>
          <cell r="G903" t="str">
            <v>024629</v>
          </cell>
          <cell r="H903" t="str">
            <v>B3.3</v>
          </cell>
          <cell r="I903">
            <v>1</v>
          </cell>
          <cell r="J903">
            <v>1860.9526372443486</v>
          </cell>
          <cell r="K903">
            <v>1806.58304</v>
          </cell>
          <cell r="L903" t="str">
            <v>68022603</v>
          </cell>
          <cell r="M903">
            <v>1530</v>
          </cell>
          <cell r="N903">
            <v>0</v>
          </cell>
          <cell r="O903" t="str">
            <v>6502</v>
          </cell>
          <cell r="P903" t="str">
            <v>6502</v>
          </cell>
          <cell r="Q903">
            <v>38243</v>
          </cell>
          <cell r="R903">
            <v>0</v>
          </cell>
          <cell r="S903" t="str">
            <v>B3.3G2             GDrive</v>
          </cell>
          <cell r="T903" t="str">
            <v>0230</v>
          </cell>
          <cell r="U903" t="str">
            <v>1101000</v>
          </cell>
          <cell r="V903">
            <v>1</v>
          </cell>
          <cell r="W903" t="str">
            <v>1</v>
          </cell>
          <cell r="X903" t="str">
            <v>399</v>
          </cell>
          <cell r="Y903" t="str">
            <v>G Drive</v>
          </cell>
          <cell r="Z903" t="str">
            <v>RC230 - GDrive Mktg</v>
          </cell>
          <cell r="AA903" t="str">
            <v>Small</v>
          </cell>
          <cell r="AB903">
            <v>2274.4699999999998</v>
          </cell>
          <cell r="AC903" t="str">
            <v xml:space="preserve">  37038</v>
          </cell>
          <cell r="AD903" t="str">
            <v>J7900-04</v>
          </cell>
          <cell r="AE903">
            <v>1776.33104</v>
          </cell>
          <cell r="AF903">
            <v>4.2510000000000003</v>
          </cell>
          <cell r="AG903">
            <v>26.001000000000001</v>
          </cell>
          <cell r="AH903">
            <v>0</v>
          </cell>
          <cell r="AI903">
            <v>0</v>
          </cell>
          <cell r="AJ903" t="str">
            <v>EUR</v>
          </cell>
          <cell r="AK903">
            <v>0</v>
          </cell>
          <cell r="AL903" t="str">
            <v>MISCPN37038</v>
          </cell>
          <cell r="AM903" t="str">
            <v>B3.3G2 ENGINE AND KIT LOOSE</v>
          </cell>
        </row>
        <row r="904">
          <cell r="A904" t="str">
            <v>DEC04</v>
          </cell>
          <cell r="B904" t="str">
            <v>CENT</v>
          </cell>
          <cell r="C904" t="str">
            <v>Middle East</v>
          </cell>
          <cell r="D904" t="str">
            <v>TR</v>
          </cell>
          <cell r="E904" t="str">
            <v>GDRIVE</v>
          </cell>
          <cell r="F904" t="str">
            <v>AKSA Jenerator Sanayi AS</v>
          </cell>
          <cell r="G904" t="str">
            <v>024629</v>
          </cell>
          <cell r="H904" t="str">
            <v>B3.3</v>
          </cell>
          <cell r="I904">
            <v>1</v>
          </cell>
          <cell r="J904">
            <v>1860.9526372443486</v>
          </cell>
          <cell r="K904">
            <v>1806.58304</v>
          </cell>
          <cell r="L904" t="str">
            <v>68022610</v>
          </cell>
          <cell r="M904">
            <v>1530</v>
          </cell>
          <cell r="N904">
            <v>0</v>
          </cell>
          <cell r="O904" t="str">
            <v>6502</v>
          </cell>
          <cell r="P904" t="str">
            <v>6502</v>
          </cell>
          <cell r="Q904">
            <v>38252</v>
          </cell>
          <cell r="R904">
            <v>0</v>
          </cell>
          <cell r="S904" t="str">
            <v>B3.3G2             GDrive</v>
          </cell>
          <cell r="T904" t="str">
            <v>0230</v>
          </cell>
          <cell r="U904" t="str">
            <v>1101000</v>
          </cell>
          <cell r="V904">
            <v>1</v>
          </cell>
          <cell r="W904" t="str">
            <v>1</v>
          </cell>
          <cell r="X904" t="str">
            <v>399</v>
          </cell>
          <cell r="Y904" t="str">
            <v>G Drive</v>
          </cell>
          <cell r="Z904" t="str">
            <v>RC230 - GDrive Mktg</v>
          </cell>
          <cell r="AA904" t="str">
            <v>Small</v>
          </cell>
          <cell r="AB904">
            <v>2274.4699999999998</v>
          </cell>
          <cell r="AC904" t="str">
            <v xml:space="preserve">  37038</v>
          </cell>
          <cell r="AD904" t="str">
            <v>J7900-04</v>
          </cell>
          <cell r="AE904">
            <v>1776.33104</v>
          </cell>
          <cell r="AF904">
            <v>4.2510000000000003</v>
          </cell>
          <cell r="AG904">
            <v>26.001000000000001</v>
          </cell>
          <cell r="AH904">
            <v>0</v>
          </cell>
          <cell r="AI904">
            <v>0</v>
          </cell>
          <cell r="AJ904" t="str">
            <v>EUR</v>
          </cell>
          <cell r="AK904">
            <v>0</v>
          </cell>
          <cell r="AL904" t="str">
            <v>MISCPN37038</v>
          </cell>
          <cell r="AM904" t="str">
            <v>B3.3G2 ENGINE AND KIT LOOSE</v>
          </cell>
        </row>
        <row r="905">
          <cell r="A905" t="str">
            <v>DEC04</v>
          </cell>
          <cell r="B905" t="str">
            <v>CENT</v>
          </cell>
          <cell r="C905" t="str">
            <v>Middle East</v>
          </cell>
          <cell r="D905" t="str">
            <v>TR</v>
          </cell>
          <cell r="E905" t="str">
            <v>GDRIVE</v>
          </cell>
          <cell r="F905" t="str">
            <v>AKSA Jenerator Sanayi AS</v>
          </cell>
          <cell r="G905" t="str">
            <v>024648</v>
          </cell>
          <cell r="H905" t="str">
            <v>NH</v>
          </cell>
          <cell r="I905">
            <v>1</v>
          </cell>
          <cell r="J905">
            <v>7945.6404736275563</v>
          </cell>
          <cell r="K905">
            <v>7644.9</v>
          </cell>
          <cell r="L905" t="str">
            <v>25297999</v>
          </cell>
          <cell r="M905">
            <v>7614.65</v>
          </cell>
          <cell r="N905">
            <v>0</v>
          </cell>
          <cell r="O905" t="str">
            <v>7514</v>
          </cell>
          <cell r="P905" t="str">
            <v>7514</v>
          </cell>
          <cell r="Q905">
            <v>38306</v>
          </cell>
          <cell r="R905">
            <v>0</v>
          </cell>
          <cell r="S905" t="str">
            <v>NTA855G4           GDrive</v>
          </cell>
          <cell r="T905" t="str">
            <v>0230</v>
          </cell>
          <cell r="U905" t="str">
            <v>1101000</v>
          </cell>
          <cell r="V905">
            <v>1</v>
          </cell>
          <cell r="W905" t="str">
            <v>1</v>
          </cell>
          <cell r="X905" t="str">
            <v>399</v>
          </cell>
          <cell r="Y905" t="str">
            <v>G Drive</v>
          </cell>
          <cell r="Z905" t="str">
            <v>RC230 - GDrive Mktg</v>
          </cell>
          <cell r="AA905" t="str">
            <v>Medium</v>
          </cell>
          <cell r="AB905">
            <v>7945.6404736275563</v>
          </cell>
          <cell r="AC905" t="str">
            <v xml:space="preserve">  33363</v>
          </cell>
          <cell r="AD905" t="str">
            <v>J7656-04</v>
          </cell>
          <cell r="AE905">
            <v>7614.65</v>
          </cell>
          <cell r="AF905">
            <v>4.25</v>
          </cell>
          <cell r="AG905">
            <v>26</v>
          </cell>
          <cell r="AH905">
            <v>0</v>
          </cell>
          <cell r="AI905">
            <v>0</v>
          </cell>
          <cell r="AJ905" t="str">
            <v>EUR</v>
          </cell>
          <cell r="AK905">
            <v>0</v>
          </cell>
          <cell r="AL905" t="str">
            <v>MISCPN07GD321</v>
          </cell>
          <cell r="AM905" t="str">
            <v>07GD321-AKSA NTA855G4</v>
          </cell>
        </row>
        <row r="906">
          <cell r="A906" t="str">
            <v>DEC04</v>
          </cell>
          <cell r="B906" t="str">
            <v>CENT</v>
          </cell>
          <cell r="C906" t="str">
            <v>Middle East</v>
          </cell>
          <cell r="D906" t="str">
            <v>TR</v>
          </cell>
          <cell r="E906" t="str">
            <v>GDRIVE</v>
          </cell>
          <cell r="F906" t="str">
            <v>AKSA Jenerator Sanayi AS</v>
          </cell>
          <cell r="G906" t="str">
            <v>024648</v>
          </cell>
          <cell r="H906" t="str">
            <v>NH</v>
          </cell>
          <cell r="I906">
            <v>1</v>
          </cell>
          <cell r="J906">
            <v>7945.6404736275563</v>
          </cell>
          <cell r="K906">
            <v>7644.9</v>
          </cell>
          <cell r="L906" t="str">
            <v>25297931</v>
          </cell>
          <cell r="M906">
            <v>7614.65</v>
          </cell>
          <cell r="N906">
            <v>0</v>
          </cell>
          <cell r="O906" t="str">
            <v>7514</v>
          </cell>
          <cell r="P906" t="str">
            <v>7514</v>
          </cell>
          <cell r="Q906">
            <v>38306</v>
          </cell>
          <cell r="R906">
            <v>0</v>
          </cell>
          <cell r="S906" t="str">
            <v>NTA855G4           GDrive</v>
          </cell>
          <cell r="T906" t="str">
            <v>0230</v>
          </cell>
          <cell r="U906" t="str">
            <v>1101000</v>
          </cell>
          <cell r="V906">
            <v>1</v>
          </cell>
          <cell r="W906" t="str">
            <v>1</v>
          </cell>
          <cell r="X906" t="str">
            <v>399</v>
          </cell>
          <cell r="Y906" t="str">
            <v>G Drive</v>
          </cell>
          <cell r="Z906" t="str">
            <v>RC230 - GDrive Mktg</v>
          </cell>
          <cell r="AA906" t="str">
            <v>Medium</v>
          </cell>
          <cell r="AB906">
            <v>7945.6404736275563</v>
          </cell>
          <cell r="AC906" t="str">
            <v xml:space="preserve">  33363</v>
          </cell>
          <cell r="AD906" t="str">
            <v>J7656-04</v>
          </cell>
          <cell r="AE906">
            <v>7614.65</v>
          </cell>
          <cell r="AF906">
            <v>4.25</v>
          </cell>
          <cell r="AG906">
            <v>26</v>
          </cell>
          <cell r="AH906">
            <v>0</v>
          </cell>
          <cell r="AI906">
            <v>0</v>
          </cell>
          <cell r="AJ906" t="str">
            <v>EUR</v>
          </cell>
          <cell r="AK906">
            <v>0</v>
          </cell>
          <cell r="AL906" t="str">
            <v>MISCPN07GD321</v>
          </cell>
          <cell r="AM906" t="str">
            <v>07GD321-AKSA NTA855G4</v>
          </cell>
        </row>
        <row r="907">
          <cell r="A907" t="str">
            <v>DEC04</v>
          </cell>
          <cell r="B907" t="str">
            <v>CENT</v>
          </cell>
          <cell r="C907" t="str">
            <v>Middle East</v>
          </cell>
          <cell r="D907" t="str">
            <v>TR</v>
          </cell>
          <cell r="E907" t="str">
            <v>GDRIVE</v>
          </cell>
          <cell r="F907" t="str">
            <v>AKSA Jenerator Sanayi AS</v>
          </cell>
          <cell r="G907" t="str">
            <v>024648</v>
          </cell>
          <cell r="H907" t="str">
            <v>NH</v>
          </cell>
          <cell r="I907">
            <v>1</v>
          </cell>
          <cell r="J907">
            <v>7945.6404736275563</v>
          </cell>
          <cell r="K907">
            <v>7644.9</v>
          </cell>
          <cell r="L907" t="str">
            <v>25297752</v>
          </cell>
          <cell r="M907">
            <v>7614.65</v>
          </cell>
          <cell r="N907">
            <v>0</v>
          </cell>
          <cell r="O907" t="str">
            <v>7514</v>
          </cell>
          <cell r="P907" t="str">
            <v>7514</v>
          </cell>
          <cell r="Q907">
            <v>38301</v>
          </cell>
          <cell r="R907">
            <v>0</v>
          </cell>
          <cell r="S907" t="str">
            <v>NTA855G4           GDrive</v>
          </cell>
          <cell r="T907" t="str">
            <v>0230</v>
          </cell>
          <cell r="U907" t="str">
            <v>1101000</v>
          </cell>
          <cell r="V907">
            <v>1</v>
          </cell>
          <cell r="W907" t="str">
            <v>1</v>
          </cell>
          <cell r="X907" t="str">
            <v>399</v>
          </cell>
          <cell r="Y907" t="str">
            <v>G Drive</v>
          </cell>
          <cell r="Z907" t="str">
            <v>RC230 - GDrive Mktg</v>
          </cell>
          <cell r="AA907" t="str">
            <v>Medium</v>
          </cell>
          <cell r="AB907">
            <v>7945.6404736275563</v>
          </cell>
          <cell r="AC907" t="str">
            <v xml:space="preserve">  33363</v>
          </cell>
          <cell r="AD907" t="str">
            <v>J7656-04</v>
          </cell>
          <cell r="AE907">
            <v>7614.65</v>
          </cell>
          <cell r="AF907">
            <v>4.25</v>
          </cell>
          <cell r="AG907">
            <v>26</v>
          </cell>
          <cell r="AH907">
            <v>0</v>
          </cell>
          <cell r="AI907">
            <v>0</v>
          </cell>
          <cell r="AJ907" t="str">
            <v>EUR</v>
          </cell>
          <cell r="AK907">
            <v>0</v>
          </cell>
          <cell r="AL907" t="str">
            <v>MISCPN07GD321</v>
          </cell>
          <cell r="AM907" t="str">
            <v>07GD321-AKSA NTA855G4</v>
          </cell>
        </row>
        <row r="908">
          <cell r="A908" t="str">
            <v>DEC04</v>
          </cell>
          <cell r="B908" t="str">
            <v>CENT</v>
          </cell>
          <cell r="C908" t="str">
            <v>Middle East</v>
          </cell>
          <cell r="D908" t="str">
            <v>TR</v>
          </cell>
          <cell r="E908" t="str">
            <v>GDRIVE</v>
          </cell>
          <cell r="F908" t="str">
            <v>AKSA Jenerator Sanayi AS</v>
          </cell>
          <cell r="G908" t="str">
            <v>024648</v>
          </cell>
          <cell r="H908" t="str">
            <v>NH</v>
          </cell>
          <cell r="I908">
            <v>1</v>
          </cell>
          <cell r="J908">
            <v>7945.6404736275563</v>
          </cell>
          <cell r="K908">
            <v>7644.9</v>
          </cell>
          <cell r="L908" t="str">
            <v>25297932</v>
          </cell>
          <cell r="M908">
            <v>7614.65</v>
          </cell>
          <cell r="N908">
            <v>0</v>
          </cell>
          <cell r="O908" t="str">
            <v>7514</v>
          </cell>
          <cell r="P908" t="str">
            <v>7514</v>
          </cell>
          <cell r="Q908">
            <v>38306</v>
          </cell>
          <cell r="R908">
            <v>0</v>
          </cell>
          <cell r="S908" t="str">
            <v>NTA855G4           GDrive</v>
          </cell>
          <cell r="T908" t="str">
            <v>0230</v>
          </cell>
          <cell r="U908" t="str">
            <v>1101000</v>
          </cell>
          <cell r="V908">
            <v>1</v>
          </cell>
          <cell r="W908" t="str">
            <v>1</v>
          </cell>
          <cell r="X908" t="str">
            <v>399</v>
          </cell>
          <cell r="Y908" t="str">
            <v>G Drive</v>
          </cell>
          <cell r="Z908" t="str">
            <v>RC230 - GDrive Mktg</v>
          </cell>
          <cell r="AA908" t="str">
            <v>Medium</v>
          </cell>
          <cell r="AB908">
            <v>7945.6404736275563</v>
          </cell>
          <cell r="AC908" t="str">
            <v xml:space="preserve">  33363</v>
          </cell>
          <cell r="AD908" t="str">
            <v>J7656-04</v>
          </cell>
          <cell r="AE908">
            <v>7614.65</v>
          </cell>
          <cell r="AF908">
            <v>4.25</v>
          </cell>
          <cell r="AG908">
            <v>26</v>
          </cell>
          <cell r="AH908">
            <v>0</v>
          </cell>
          <cell r="AI908">
            <v>0</v>
          </cell>
          <cell r="AJ908" t="str">
            <v>EUR</v>
          </cell>
          <cell r="AK908">
            <v>0</v>
          </cell>
          <cell r="AL908" t="str">
            <v>MISCPN07GD321</v>
          </cell>
          <cell r="AM908" t="str">
            <v>07GD321-AKSA NTA855G4</v>
          </cell>
        </row>
        <row r="909">
          <cell r="A909" t="str">
            <v>DEC04</v>
          </cell>
          <cell r="B909" t="str">
            <v>CENT</v>
          </cell>
          <cell r="C909" t="str">
            <v>Middle East</v>
          </cell>
          <cell r="D909" t="str">
            <v>TR</v>
          </cell>
          <cell r="E909" t="str">
            <v>GDRIVE</v>
          </cell>
          <cell r="F909" t="str">
            <v>AKSA Jenerator Sanayi AS</v>
          </cell>
          <cell r="G909" t="str">
            <v>024648</v>
          </cell>
          <cell r="H909" t="str">
            <v>NH</v>
          </cell>
          <cell r="I909">
            <v>1</v>
          </cell>
          <cell r="J909">
            <v>7945.6404736275563</v>
          </cell>
          <cell r="K909">
            <v>7644.9</v>
          </cell>
          <cell r="L909" t="str">
            <v>25298003</v>
          </cell>
          <cell r="M909">
            <v>7614.65</v>
          </cell>
          <cell r="N909">
            <v>0</v>
          </cell>
          <cell r="O909" t="str">
            <v>7514</v>
          </cell>
          <cell r="P909" t="str">
            <v>7514</v>
          </cell>
          <cell r="Q909">
            <v>38313</v>
          </cell>
          <cell r="R909">
            <v>0</v>
          </cell>
          <cell r="S909" t="str">
            <v>NTA855G4           GDrive</v>
          </cell>
          <cell r="T909" t="str">
            <v>0230</v>
          </cell>
          <cell r="U909" t="str">
            <v>1101000</v>
          </cell>
          <cell r="V909">
            <v>1</v>
          </cell>
          <cell r="W909" t="str">
            <v>1</v>
          </cell>
          <cell r="X909" t="str">
            <v>399</v>
          </cell>
          <cell r="Y909" t="str">
            <v>G Drive</v>
          </cell>
          <cell r="Z909" t="str">
            <v>RC230 - GDrive Mktg</v>
          </cell>
          <cell r="AA909" t="str">
            <v>Medium</v>
          </cell>
          <cell r="AB909">
            <v>7945.6404736275563</v>
          </cell>
          <cell r="AC909" t="str">
            <v xml:space="preserve">  33363</v>
          </cell>
          <cell r="AD909" t="str">
            <v>J7656-04</v>
          </cell>
          <cell r="AE909">
            <v>7614.65</v>
          </cell>
          <cell r="AF909">
            <v>4.25</v>
          </cell>
          <cell r="AG909">
            <v>26</v>
          </cell>
          <cell r="AH909">
            <v>0</v>
          </cell>
          <cell r="AI909">
            <v>0</v>
          </cell>
          <cell r="AJ909" t="str">
            <v>EUR</v>
          </cell>
          <cell r="AK909">
            <v>0</v>
          </cell>
          <cell r="AL909" t="str">
            <v>MISCPN07GD321</v>
          </cell>
          <cell r="AM909" t="str">
            <v>07GD321-AKSA NTA855G4</v>
          </cell>
        </row>
        <row r="910">
          <cell r="A910" t="str">
            <v>DEC04</v>
          </cell>
          <cell r="B910" t="str">
            <v>CENT</v>
          </cell>
          <cell r="C910" t="str">
            <v>Middle East</v>
          </cell>
          <cell r="D910" t="str">
            <v>TR</v>
          </cell>
          <cell r="E910" t="str">
            <v>GDRIVE</v>
          </cell>
          <cell r="F910" t="str">
            <v>AKSA Jenerator Sanayi AS</v>
          </cell>
          <cell r="G910" t="str">
            <v>024648</v>
          </cell>
          <cell r="H910" t="str">
            <v>NH</v>
          </cell>
          <cell r="I910">
            <v>1</v>
          </cell>
          <cell r="J910">
            <v>7945.6404736275563</v>
          </cell>
          <cell r="K910">
            <v>7644.9</v>
          </cell>
          <cell r="L910" t="str">
            <v>25297774</v>
          </cell>
          <cell r="M910">
            <v>7614.65</v>
          </cell>
          <cell r="N910">
            <v>0</v>
          </cell>
          <cell r="O910" t="str">
            <v>7514</v>
          </cell>
          <cell r="P910" t="str">
            <v>7514</v>
          </cell>
          <cell r="Q910">
            <v>38306</v>
          </cell>
          <cell r="R910">
            <v>0</v>
          </cell>
          <cell r="S910" t="str">
            <v>NTA855G4           GDrive</v>
          </cell>
          <cell r="T910" t="str">
            <v>0230</v>
          </cell>
          <cell r="U910" t="str">
            <v>1101000</v>
          </cell>
          <cell r="V910">
            <v>1</v>
          </cell>
          <cell r="W910" t="str">
            <v>1</v>
          </cell>
          <cell r="X910" t="str">
            <v>399</v>
          </cell>
          <cell r="Y910" t="str">
            <v>G Drive</v>
          </cell>
          <cell r="Z910" t="str">
            <v>RC230 - GDrive Mktg</v>
          </cell>
          <cell r="AA910" t="str">
            <v>Medium</v>
          </cell>
          <cell r="AB910">
            <v>7945.6404736275563</v>
          </cell>
          <cell r="AC910" t="str">
            <v xml:space="preserve">  33363</v>
          </cell>
          <cell r="AD910" t="str">
            <v>J7656-04</v>
          </cell>
          <cell r="AE910">
            <v>7614.65</v>
          </cell>
          <cell r="AF910">
            <v>4.25</v>
          </cell>
          <cell r="AG910">
            <v>26</v>
          </cell>
          <cell r="AH910">
            <v>0</v>
          </cell>
          <cell r="AI910">
            <v>0</v>
          </cell>
          <cell r="AJ910" t="str">
            <v>EUR</v>
          </cell>
          <cell r="AK910">
            <v>0</v>
          </cell>
          <cell r="AL910" t="str">
            <v>MISCPN07GD321</v>
          </cell>
          <cell r="AM910" t="str">
            <v>07GD321-AKSA NTA855G4</v>
          </cell>
        </row>
        <row r="911">
          <cell r="A911" t="str">
            <v>DEC04</v>
          </cell>
          <cell r="B911" t="str">
            <v>CENT</v>
          </cell>
          <cell r="C911" t="str">
            <v>Middle East</v>
          </cell>
          <cell r="D911" t="str">
            <v>TR</v>
          </cell>
          <cell r="E911" t="str">
            <v>GDRIVE</v>
          </cell>
          <cell r="F911" t="str">
            <v>AKSA Jenerator Sanayi AS</v>
          </cell>
          <cell r="G911" t="str">
            <v>024629</v>
          </cell>
          <cell r="H911" t="str">
            <v>B3.3</v>
          </cell>
          <cell r="I911">
            <v>1</v>
          </cell>
          <cell r="J911">
            <v>1860.9526372443486</v>
          </cell>
          <cell r="K911">
            <v>1806.58304</v>
          </cell>
          <cell r="L911" t="str">
            <v>68022619</v>
          </cell>
          <cell r="M911">
            <v>1530</v>
          </cell>
          <cell r="N911">
            <v>0</v>
          </cell>
          <cell r="O911" t="str">
            <v>6502</v>
          </cell>
          <cell r="P911" t="str">
            <v>6502</v>
          </cell>
          <cell r="Q911">
            <v>38243</v>
          </cell>
          <cell r="R911">
            <v>0</v>
          </cell>
          <cell r="S911" t="str">
            <v>B3.3G2             GDrive</v>
          </cell>
          <cell r="T911" t="str">
            <v>0230</v>
          </cell>
          <cell r="U911" t="str">
            <v>1101000</v>
          </cell>
          <cell r="V911">
            <v>1</v>
          </cell>
          <cell r="W911" t="str">
            <v>1</v>
          </cell>
          <cell r="X911" t="str">
            <v>399</v>
          </cell>
          <cell r="Y911" t="str">
            <v>G Drive</v>
          </cell>
          <cell r="Z911" t="str">
            <v>RC230 - GDrive Mktg</v>
          </cell>
          <cell r="AA911" t="str">
            <v>Small</v>
          </cell>
          <cell r="AB911">
            <v>2274.4699999999998</v>
          </cell>
          <cell r="AC911" t="str">
            <v xml:space="preserve">  37038</v>
          </cell>
          <cell r="AD911" t="str">
            <v>J7900-04</v>
          </cell>
          <cell r="AE911">
            <v>1776.33104</v>
          </cell>
          <cell r="AF911">
            <v>4.2510000000000003</v>
          </cell>
          <cell r="AG911">
            <v>26.001000000000001</v>
          </cell>
          <cell r="AH911">
            <v>0</v>
          </cell>
          <cell r="AI911">
            <v>0</v>
          </cell>
          <cell r="AJ911" t="str">
            <v>EUR</v>
          </cell>
          <cell r="AK911">
            <v>0</v>
          </cell>
          <cell r="AL911" t="str">
            <v>MISCPN37038</v>
          </cell>
          <cell r="AM911" t="str">
            <v>B3.3G2 ENGINE AND KIT LOOSE</v>
          </cell>
        </row>
        <row r="912">
          <cell r="A912" t="str">
            <v>DEC04</v>
          </cell>
          <cell r="B912" t="str">
            <v>CENT</v>
          </cell>
          <cell r="C912" t="str">
            <v>Middle East</v>
          </cell>
          <cell r="D912" t="str">
            <v>TR</v>
          </cell>
          <cell r="E912" t="str">
            <v>GDRIVE</v>
          </cell>
          <cell r="F912" t="str">
            <v>AKSA Jenerator Sanayi AS</v>
          </cell>
          <cell r="G912" t="str">
            <v>024648</v>
          </cell>
          <cell r="H912" t="str">
            <v>NH</v>
          </cell>
          <cell r="I912">
            <v>1</v>
          </cell>
          <cell r="J912">
            <v>7945.6404736275563</v>
          </cell>
          <cell r="K912">
            <v>7644.9</v>
          </cell>
          <cell r="L912" t="str">
            <v>25298139</v>
          </cell>
          <cell r="M912">
            <v>7614.65</v>
          </cell>
          <cell r="N912">
            <v>0</v>
          </cell>
          <cell r="O912" t="str">
            <v>7514</v>
          </cell>
          <cell r="P912" t="str">
            <v>7514</v>
          </cell>
          <cell r="Q912">
            <v>38313</v>
          </cell>
          <cell r="R912">
            <v>0</v>
          </cell>
          <cell r="S912" t="str">
            <v>NTA855G4           GDrive</v>
          </cell>
          <cell r="T912" t="str">
            <v>0230</v>
          </cell>
          <cell r="U912" t="str">
            <v>1101000</v>
          </cell>
          <cell r="V912">
            <v>1</v>
          </cell>
          <cell r="W912" t="str">
            <v>1</v>
          </cell>
          <cell r="X912" t="str">
            <v>399</v>
          </cell>
          <cell r="Y912" t="str">
            <v>G Drive</v>
          </cell>
          <cell r="Z912" t="str">
            <v>RC230 - GDrive Mktg</v>
          </cell>
          <cell r="AA912" t="str">
            <v>Medium</v>
          </cell>
          <cell r="AB912">
            <v>7945.6404736275563</v>
          </cell>
          <cell r="AC912" t="str">
            <v xml:space="preserve">  33363</v>
          </cell>
          <cell r="AD912" t="str">
            <v>J7656-04</v>
          </cell>
          <cell r="AE912">
            <v>7614.65</v>
          </cell>
          <cell r="AF912">
            <v>4.25</v>
          </cell>
          <cell r="AG912">
            <v>26</v>
          </cell>
          <cell r="AH912">
            <v>0</v>
          </cell>
          <cell r="AI912">
            <v>0</v>
          </cell>
          <cell r="AJ912" t="str">
            <v>EUR</v>
          </cell>
          <cell r="AK912">
            <v>0</v>
          </cell>
          <cell r="AL912" t="str">
            <v>MISCPN07GD321</v>
          </cell>
          <cell r="AM912" t="str">
            <v>07GD321-AKSA NTA855G4</v>
          </cell>
        </row>
        <row r="913">
          <cell r="A913" t="str">
            <v>DEC04</v>
          </cell>
          <cell r="B913" t="str">
            <v>CENT</v>
          </cell>
          <cell r="C913" t="str">
            <v>Middle East</v>
          </cell>
          <cell r="D913" t="str">
            <v>TR</v>
          </cell>
          <cell r="E913" t="str">
            <v>GDRIVE</v>
          </cell>
          <cell r="F913" t="str">
            <v>AKSA Jenerator Sanayi AS</v>
          </cell>
          <cell r="G913" t="str">
            <v>024968</v>
          </cell>
          <cell r="H913" t="str">
            <v>B3.3</v>
          </cell>
          <cell r="I913">
            <v>1</v>
          </cell>
          <cell r="J913">
            <v>1435.7911733046285</v>
          </cell>
          <cell r="K913">
            <v>1755.93335</v>
          </cell>
          <cell r="L913" t="str">
            <v>68021449</v>
          </cell>
          <cell r="M913">
            <v>1500</v>
          </cell>
          <cell r="N913">
            <v>0</v>
          </cell>
          <cell r="O913" t="str">
            <v>6501</v>
          </cell>
          <cell r="P913" t="str">
            <v>6501</v>
          </cell>
          <cell r="Q913">
            <v>38246</v>
          </cell>
          <cell r="R913">
            <v>0</v>
          </cell>
          <cell r="S913" t="str">
            <v>B3.3G1             GDrive</v>
          </cell>
          <cell r="T913" t="str">
            <v>0230</v>
          </cell>
          <cell r="U913" t="str">
            <v>1101000</v>
          </cell>
          <cell r="V913">
            <v>1</v>
          </cell>
          <cell r="W913" t="str">
            <v>1</v>
          </cell>
          <cell r="X913" t="str">
            <v>399</v>
          </cell>
          <cell r="Y913" t="str">
            <v>G Drive</v>
          </cell>
          <cell r="Z913" t="str">
            <v>RC230 - GDrive Mktg</v>
          </cell>
          <cell r="AA913" t="str">
            <v>Small</v>
          </cell>
          <cell r="AB913">
            <v>1995.68</v>
          </cell>
          <cell r="AC913" t="str">
            <v xml:space="preserve">  37039</v>
          </cell>
          <cell r="AD913" t="str">
            <v>J7899-04</v>
          </cell>
          <cell r="AE913">
            <v>1725.6813499999998</v>
          </cell>
          <cell r="AF913">
            <v>4.2510000000000003</v>
          </cell>
          <cell r="AG913">
            <v>26.001000000000001</v>
          </cell>
          <cell r="AH913">
            <v>0</v>
          </cell>
          <cell r="AI913">
            <v>0</v>
          </cell>
          <cell r="AJ913" t="str">
            <v>EUR</v>
          </cell>
          <cell r="AK913">
            <v>0</v>
          </cell>
          <cell r="AL913" t="str">
            <v>MISCPN37039</v>
          </cell>
          <cell r="AM913" t="str">
            <v>B3.3G1 ENGINE AND KIT LOOSE</v>
          </cell>
        </row>
        <row r="914">
          <cell r="A914" t="str">
            <v>DEC04</v>
          </cell>
          <cell r="B914" t="str">
            <v>CENT</v>
          </cell>
          <cell r="C914" t="str">
            <v>Western Europe</v>
          </cell>
          <cell r="D914" t="str">
            <v>FR</v>
          </cell>
          <cell r="E914" t="str">
            <v>GDRIVE</v>
          </cell>
          <cell r="F914" t="str">
            <v>Cummins Diesel SA</v>
          </cell>
          <cell r="G914" t="str">
            <v>024946</v>
          </cell>
          <cell r="H914" t="str">
            <v>6C</v>
          </cell>
          <cell r="I914">
            <v>1</v>
          </cell>
          <cell r="J914">
            <v>5494.3406889128091</v>
          </cell>
          <cell r="K914">
            <v>4735.8599999999997</v>
          </cell>
          <cell r="L914" t="str">
            <v>21624594</v>
          </cell>
          <cell r="M914">
            <v>4735.8599999999997</v>
          </cell>
          <cell r="N914">
            <v>0</v>
          </cell>
          <cell r="O914" t="str">
            <v>6533</v>
          </cell>
          <cell r="P914" t="str">
            <v>6533</v>
          </cell>
          <cell r="Q914">
            <v>38315</v>
          </cell>
          <cell r="R914">
            <v>0</v>
          </cell>
          <cell r="S914" t="str">
            <v>6CTA8.3G2          GDrive</v>
          </cell>
          <cell r="T914" t="str">
            <v>0230</v>
          </cell>
          <cell r="U914" t="str">
            <v>1101000</v>
          </cell>
          <cell r="V914">
            <v>1</v>
          </cell>
          <cell r="W914" t="str">
            <v>1</v>
          </cell>
          <cell r="X914" t="str">
            <v>399</v>
          </cell>
          <cell r="Y914" t="str">
            <v>G Drive</v>
          </cell>
          <cell r="Z914" t="str">
            <v>RC230 - GDrive Mktg</v>
          </cell>
          <cell r="AA914" t="str">
            <v>Small</v>
          </cell>
          <cell r="AB914">
            <v>5494.3406889128091</v>
          </cell>
          <cell r="AC914" t="str">
            <v xml:space="preserve">  43209</v>
          </cell>
          <cell r="AD914" t="str">
            <v>2021537</v>
          </cell>
          <cell r="AE914">
            <v>4735.8599999999997</v>
          </cell>
          <cell r="AF914">
            <v>0</v>
          </cell>
          <cell r="AG914">
            <v>0</v>
          </cell>
          <cell r="AH914">
            <v>0</v>
          </cell>
          <cell r="AI914">
            <v>0</v>
          </cell>
          <cell r="AJ914" t="str">
            <v>EUR</v>
          </cell>
          <cell r="AK914">
            <v>0</v>
          </cell>
          <cell r="AL914" t="str">
            <v>07GD057</v>
          </cell>
          <cell r="AM914" t="str">
            <v>CUMMINS ENGINE 6CTA8.3G2 50HZ</v>
          </cell>
        </row>
        <row r="915">
          <cell r="A915" t="str">
            <v>DEC04</v>
          </cell>
          <cell r="B915" t="str">
            <v>CENT</v>
          </cell>
          <cell r="C915" t="str">
            <v>Western Europe</v>
          </cell>
          <cell r="D915" t="str">
            <v>FR</v>
          </cell>
          <cell r="E915" t="str">
            <v>GDRIVE</v>
          </cell>
          <cell r="F915" t="str">
            <v>Cummins Diesel SA</v>
          </cell>
          <cell r="G915" t="str">
            <v>024946</v>
          </cell>
          <cell r="H915" t="str">
            <v>6C</v>
          </cell>
          <cell r="I915">
            <v>1</v>
          </cell>
          <cell r="J915">
            <v>5494.3406889128091</v>
          </cell>
          <cell r="K915">
            <v>4735.8599999999997</v>
          </cell>
          <cell r="L915" t="str">
            <v>21624593</v>
          </cell>
          <cell r="M915">
            <v>4735.8599999999997</v>
          </cell>
          <cell r="N915">
            <v>0</v>
          </cell>
          <cell r="O915" t="str">
            <v>6533</v>
          </cell>
          <cell r="P915" t="str">
            <v>6533</v>
          </cell>
          <cell r="Q915">
            <v>38315</v>
          </cell>
          <cell r="R915">
            <v>0</v>
          </cell>
          <cell r="S915" t="str">
            <v>6CTA8.3G2          GDrive</v>
          </cell>
          <cell r="T915" t="str">
            <v>0230</v>
          </cell>
          <cell r="U915" t="str">
            <v>1101000</v>
          </cell>
          <cell r="V915">
            <v>1</v>
          </cell>
          <cell r="W915" t="str">
            <v>1</v>
          </cell>
          <cell r="X915" t="str">
            <v>399</v>
          </cell>
          <cell r="Y915" t="str">
            <v>G Drive</v>
          </cell>
          <cell r="Z915" t="str">
            <v>RC230 - GDrive Mktg</v>
          </cell>
          <cell r="AA915" t="str">
            <v>Small</v>
          </cell>
          <cell r="AB915">
            <v>5494.3406889128091</v>
          </cell>
          <cell r="AC915" t="str">
            <v xml:space="preserve">  43209</v>
          </cell>
          <cell r="AD915" t="str">
            <v>2021537</v>
          </cell>
          <cell r="AE915">
            <v>4735.8599999999997</v>
          </cell>
          <cell r="AF915">
            <v>0</v>
          </cell>
          <cell r="AG915">
            <v>0</v>
          </cell>
          <cell r="AH915">
            <v>0</v>
          </cell>
          <cell r="AI915">
            <v>0</v>
          </cell>
          <cell r="AJ915" t="str">
            <v>EUR</v>
          </cell>
          <cell r="AK915">
            <v>0</v>
          </cell>
          <cell r="AL915" t="str">
            <v>07GD057</v>
          </cell>
          <cell r="AM915" t="str">
            <v>CUMMINS ENGINE 6CTA8.3G2 50HZ</v>
          </cell>
        </row>
        <row r="916">
          <cell r="A916" t="str">
            <v>DEC04</v>
          </cell>
          <cell r="B916" t="str">
            <v>CENT</v>
          </cell>
          <cell r="C916" t="str">
            <v>Western Europe</v>
          </cell>
          <cell r="D916" t="str">
            <v>FR</v>
          </cell>
          <cell r="E916" t="str">
            <v>GDRIVE</v>
          </cell>
          <cell r="F916" t="str">
            <v>Cummins Diesel SA</v>
          </cell>
          <cell r="G916" t="str">
            <v>024945</v>
          </cell>
          <cell r="H916" t="str">
            <v>L10</v>
          </cell>
          <cell r="I916">
            <v>1</v>
          </cell>
          <cell r="J916">
            <v>6692.4596340150692</v>
          </cell>
          <cell r="K916">
            <v>5744.77</v>
          </cell>
          <cell r="L916" t="str">
            <v>43300232</v>
          </cell>
          <cell r="M916">
            <v>5714.52</v>
          </cell>
          <cell r="N916">
            <v>0</v>
          </cell>
          <cell r="O916" t="str">
            <v>7501</v>
          </cell>
          <cell r="P916" t="str">
            <v>7501</v>
          </cell>
          <cell r="Q916">
            <v>38289</v>
          </cell>
          <cell r="R916">
            <v>0</v>
          </cell>
          <cell r="S916" t="str">
            <v>LTA10G1            GDrive</v>
          </cell>
          <cell r="T916" t="str">
            <v>0230</v>
          </cell>
          <cell r="U916" t="str">
            <v>1101000</v>
          </cell>
          <cell r="V916">
            <v>1</v>
          </cell>
          <cell r="W916" t="str">
            <v>1</v>
          </cell>
          <cell r="X916" t="str">
            <v>399</v>
          </cell>
          <cell r="Y916" t="str">
            <v>G Drive</v>
          </cell>
          <cell r="Z916" t="str">
            <v>RC230 - GDrive Mktg</v>
          </cell>
          <cell r="AA916" t="str">
            <v>Medium</v>
          </cell>
          <cell r="AB916">
            <v>6692.4596340150692</v>
          </cell>
          <cell r="AC916" t="str">
            <v xml:space="preserve">  35553</v>
          </cell>
          <cell r="AD916" t="str">
            <v>2018832</v>
          </cell>
          <cell r="AE916">
            <v>5714.52</v>
          </cell>
          <cell r="AF916">
            <v>4.25</v>
          </cell>
          <cell r="AG916">
            <v>26</v>
          </cell>
          <cell r="AH916">
            <v>0</v>
          </cell>
          <cell r="AI916">
            <v>0</v>
          </cell>
          <cell r="AJ916" t="str">
            <v>EUR</v>
          </cell>
          <cell r="AK916">
            <v>0</v>
          </cell>
          <cell r="AL916" t="str">
            <v>MISCPN35489</v>
          </cell>
          <cell r="AM916" t="str">
            <v>LTA10G1 NON STANDARD G DRIVE</v>
          </cell>
        </row>
        <row r="917">
          <cell r="A917" t="str">
            <v>DEC04</v>
          </cell>
          <cell r="B917" t="str">
            <v>CENT</v>
          </cell>
          <cell r="C917" t="str">
            <v>Western Europe</v>
          </cell>
          <cell r="D917" t="str">
            <v>DE</v>
          </cell>
          <cell r="E917" t="str">
            <v>GDRIVE</v>
          </cell>
          <cell r="F917" t="str">
            <v>Cummins Diesel Deutschland Gmbh</v>
          </cell>
          <cell r="G917" t="str">
            <v>024941</v>
          </cell>
          <cell r="H917" t="str">
            <v>6B</v>
          </cell>
          <cell r="I917">
            <v>1</v>
          </cell>
          <cell r="J917">
            <v>3524.6582346609257</v>
          </cell>
          <cell r="K917">
            <v>2736.88</v>
          </cell>
          <cell r="L917" t="str">
            <v>21610791</v>
          </cell>
          <cell r="M917">
            <v>2736.88</v>
          </cell>
          <cell r="N917">
            <v>0</v>
          </cell>
          <cell r="O917" t="str">
            <v>6526</v>
          </cell>
          <cell r="P917" t="str">
            <v>6526</v>
          </cell>
          <cell r="Q917">
            <v>38178</v>
          </cell>
          <cell r="R917">
            <v>0</v>
          </cell>
          <cell r="S917" t="str">
            <v>6BT5.9G6           GDrive</v>
          </cell>
          <cell r="T917" t="str">
            <v>0230</v>
          </cell>
          <cell r="U917" t="str">
            <v>1101000</v>
          </cell>
          <cell r="V917">
            <v>1</v>
          </cell>
          <cell r="W917" t="str">
            <v>1</v>
          </cell>
          <cell r="X917" t="str">
            <v>399</v>
          </cell>
          <cell r="Y917" t="str">
            <v>G Drive</v>
          </cell>
          <cell r="Z917" t="str">
            <v>RC230 - GDrive Mktg</v>
          </cell>
          <cell r="AA917" t="str">
            <v>Small</v>
          </cell>
          <cell r="AB917">
            <v>3524.6582346609257</v>
          </cell>
          <cell r="AC917" t="str">
            <v xml:space="preserve">  43208</v>
          </cell>
          <cell r="AD917" t="str">
            <v>AKSA106503</v>
          </cell>
          <cell r="AE917">
            <v>2736.88</v>
          </cell>
          <cell r="AF917">
            <v>0</v>
          </cell>
          <cell r="AG917">
            <v>0</v>
          </cell>
          <cell r="AH917">
            <v>0</v>
          </cell>
          <cell r="AI917">
            <v>0</v>
          </cell>
          <cell r="AJ917" t="str">
            <v>EUR</v>
          </cell>
          <cell r="AK917">
            <v>0</v>
          </cell>
          <cell r="AL917" t="str">
            <v>07GD059</v>
          </cell>
          <cell r="AM917" t="str">
            <v>CUMMINS ENGINE 6BT5.9G6 50/6OH</v>
          </cell>
        </row>
        <row r="918">
          <cell r="A918" t="str">
            <v>DEC04</v>
          </cell>
          <cell r="B918" t="str">
            <v>CENT</v>
          </cell>
          <cell r="C918" t="str">
            <v>Middle East</v>
          </cell>
          <cell r="D918" t="str">
            <v>TR</v>
          </cell>
          <cell r="E918" t="str">
            <v>GDRIVE</v>
          </cell>
          <cell r="F918" t="str">
            <v>AKSA Jenerator Sanayi AS</v>
          </cell>
          <cell r="G918" t="str">
            <v>024968</v>
          </cell>
          <cell r="H918" t="str">
            <v>B3.3</v>
          </cell>
          <cell r="I918">
            <v>1</v>
          </cell>
          <cell r="J918">
            <v>1435.7911733046285</v>
          </cell>
          <cell r="K918">
            <v>1755.93335</v>
          </cell>
          <cell r="L918" t="str">
            <v>68022162</v>
          </cell>
          <cell r="M918">
            <v>1500</v>
          </cell>
          <cell r="N918">
            <v>0</v>
          </cell>
          <cell r="O918" t="str">
            <v>6501</v>
          </cell>
          <cell r="P918" t="str">
            <v>6501</v>
          </cell>
          <cell r="Q918">
            <v>38239</v>
          </cell>
          <cell r="R918">
            <v>0</v>
          </cell>
          <cell r="S918" t="str">
            <v>B3.3G1             GDrive</v>
          </cell>
          <cell r="T918" t="str">
            <v>0230</v>
          </cell>
          <cell r="U918" t="str">
            <v>1101000</v>
          </cell>
          <cell r="V918">
            <v>1</v>
          </cell>
          <cell r="W918" t="str">
            <v>1</v>
          </cell>
          <cell r="X918" t="str">
            <v>399</v>
          </cell>
          <cell r="Y918" t="str">
            <v>G Drive</v>
          </cell>
          <cell r="Z918" t="str">
            <v>RC230 - GDrive Mktg</v>
          </cell>
          <cell r="AA918" t="str">
            <v>Small</v>
          </cell>
          <cell r="AB918">
            <v>1995.68</v>
          </cell>
          <cell r="AC918" t="str">
            <v xml:space="preserve">  37039</v>
          </cell>
          <cell r="AD918" t="str">
            <v>J7899-04</v>
          </cell>
          <cell r="AE918">
            <v>1725.6813499999998</v>
          </cell>
          <cell r="AF918">
            <v>4.2510000000000003</v>
          </cell>
          <cell r="AG918">
            <v>26.001000000000001</v>
          </cell>
          <cell r="AH918">
            <v>0</v>
          </cell>
          <cell r="AI918">
            <v>0</v>
          </cell>
          <cell r="AJ918" t="str">
            <v>EUR</v>
          </cell>
          <cell r="AK918">
            <v>0</v>
          </cell>
          <cell r="AL918" t="str">
            <v>MISCPN37039</v>
          </cell>
          <cell r="AM918" t="str">
            <v>B3.3G1 ENGINE AND KIT LOOSE</v>
          </cell>
        </row>
        <row r="919">
          <cell r="A919" t="str">
            <v>DEC04</v>
          </cell>
          <cell r="B919" t="str">
            <v>CENT</v>
          </cell>
          <cell r="C919" t="str">
            <v>Middle East</v>
          </cell>
          <cell r="D919" t="str">
            <v>TR</v>
          </cell>
          <cell r="E919" t="str">
            <v>GDRIVE</v>
          </cell>
          <cell r="F919" t="str">
            <v>AKSA Jenerator Sanayi AS</v>
          </cell>
          <cell r="G919" t="str">
            <v>024968</v>
          </cell>
          <cell r="H919" t="str">
            <v>B3.3</v>
          </cell>
          <cell r="I919">
            <v>1</v>
          </cell>
          <cell r="J919">
            <v>1435.7911733046285</v>
          </cell>
          <cell r="K919">
            <v>1755.93335</v>
          </cell>
          <cell r="L919" t="str">
            <v>68022156</v>
          </cell>
          <cell r="M919">
            <v>1500</v>
          </cell>
          <cell r="N919">
            <v>0</v>
          </cell>
          <cell r="O919" t="str">
            <v>6501</v>
          </cell>
          <cell r="P919" t="str">
            <v>6501</v>
          </cell>
          <cell r="Q919">
            <v>38239</v>
          </cell>
          <cell r="R919">
            <v>0</v>
          </cell>
          <cell r="S919" t="str">
            <v>B3.3G1             GDrive</v>
          </cell>
          <cell r="T919" t="str">
            <v>0230</v>
          </cell>
          <cell r="U919" t="str">
            <v>1101000</v>
          </cell>
          <cell r="V919">
            <v>1</v>
          </cell>
          <cell r="W919" t="str">
            <v>1</v>
          </cell>
          <cell r="X919" t="str">
            <v>399</v>
          </cell>
          <cell r="Y919" t="str">
            <v>G Drive</v>
          </cell>
          <cell r="Z919" t="str">
            <v>RC230 - GDrive Mktg</v>
          </cell>
          <cell r="AA919" t="str">
            <v>Small</v>
          </cell>
          <cell r="AB919">
            <v>1995.68</v>
          </cell>
          <cell r="AC919" t="str">
            <v xml:space="preserve">  37039</v>
          </cell>
          <cell r="AD919" t="str">
            <v>J7899-04</v>
          </cell>
          <cell r="AE919">
            <v>1725.6813499999998</v>
          </cell>
          <cell r="AF919">
            <v>4.2510000000000003</v>
          </cell>
          <cell r="AG919">
            <v>26.001000000000001</v>
          </cell>
          <cell r="AH919">
            <v>0</v>
          </cell>
          <cell r="AI919">
            <v>0</v>
          </cell>
          <cell r="AJ919" t="str">
            <v>EUR</v>
          </cell>
          <cell r="AK919">
            <v>0</v>
          </cell>
          <cell r="AL919" t="str">
            <v>MISCPN37039</v>
          </cell>
          <cell r="AM919" t="str">
            <v>B3.3G1 ENGINE AND KIT LOOSE</v>
          </cell>
        </row>
        <row r="920">
          <cell r="A920" t="str">
            <v>DEC04</v>
          </cell>
          <cell r="B920" t="str">
            <v>CENT</v>
          </cell>
          <cell r="C920" t="str">
            <v>Middle East</v>
          </cell>
          <cell r="D920" t="str">
            <v>TR</v>
          </cell>
          <cell r="E920" t="str">
            <v>GDRIVE</v>
          </cell>
          <cell r="F920" t="str">
            <v>AKSA Jenerator Sanayi AS</v>
          </cell>
          <cell r="G920" t="str">
            <v>024968</v>
          </cell>
          <cell r="H920" t="str">
            <v>B3.3</v>
          </cell>
          <cell r="I920">
            <v>1</v>
          </cell>
          <cell r="J920">
            <v>1435.7911733046285</v>
          </cell>
          <cell r="K920">
            <v>1755.93335</v>
          </cell>
          <cell r="L920" t="str">
            <v>68022157</v>
          </cell>
          <cell r="M920">
            <v>1500</v>
          </cell>
          <cell r="N920">
            <v>0</v>
          </cell>
          <cell r="O920" t="str">
            <v>6501</v>
          </cell>
          <cell r="P920" t="str">
            <v>6501</v>
          </cell>
          <cell r="Q920">
            <v>38239</v>
          </cell>
          <cell r="R920">
            <v>0</v>
          </cell>
          <cell r="S920" t="str">
            <v>B3.3G1             GDrive</v>
          </cell>
          <cell r="T920" t="str">
            <v>0230</v>
          </cell>
          <cell r="U920" t="str">
            <v>1101000</v>
          </cell>
          <cell r="V920">
            <v>1</v>
          </cell>
          <cell r="W920" t="str">
            <v>1</v>
          </cell>
          <cell r="X920" t="str">
            <v>399</v>
          </cell>
          <cell r="Y920" t="str">
            <v>G Drive</v>
          </cell>
          <cell r="Z920" t="str">
            <v>RC230 - GDrive Mktg</v>
          </cell>
          <cell r="AA920" t="str">
            <v>Small</v>
          </cell>
          <cell r="AB920">
            <v>1995.68</v>
          </cell>
          <cell r="AC920" t="str">
            <v xml:space="preserve">  37039</v>
          </cell>
          <cell r="AD920" t="str">
            <v>J7899-04</v>
          </cell>
          <cell r="AE920">
            <v>1725.6813499999998</v>
          </cell>
          <cell r="AF920">
            <v>4.2510000000000003</v>
          </cell>
          <cell r="AG920">
            <v>26.001000000000001</v>
          </cell>
          <cell r="AH920">
            <v>0</v>
          </cell>
          <cell r="AI920">
            <v>0</v>
          </cell>
          <cell r="AJ920" t="str">
            <v>EUR</v>
          </cell>
          <cell r="AK920">
            <v>0</v>
          </cell>
          <cell r="AL920" t="str">
            <v>MISCPN37039</v>
          </cell>
          <cell r="AM920" t="str">
            <v>B3.3G1 ENGINE AND KIT LOOSE</v>
          </cell>
        </row>
        <row r="921">
          <cell r="A921" t="str">
            <v>DEC04</v>
          </cell>
          <cell r="B921" t="str">
            <v>CENT</v>
          </cell>
          <cell r="C921" t="str">
            <v>Middle East</v>
          </cell>
          <cell r="D921" t="str">
            <v>TR</v>
          </cell>
          <cell r="E921" t="str">
            <v>GDRIVE</v>
          </cell>
          <cell r="F921" t="str">
            <v>AKSA Jenerator Sanayi AS</v>
          </cell>
          <cell r="G921" t="str">
            <v>024968</v>
          </cell>
          <cell r="H921" t="str">
            <v>B3.3</v>
          </cell>
          <cell r="I921">
            <v>1</v>
          </cell>
          <cell r="J921">
            <v>1435.7911733046285</v>
          </cell>
          <cell r="K921">
            <v>1755.93335</v>
          </cell>
          <cell r="L921" t="str">
            <v>68021441</v>
          </cell>
          <cell r="M921">
            <v>1500</v>
          </cell>
          <cell r="N921">
            <v>0</v>
          </cell>
          <cell r="O921" t="str">
            <v>6501</v>
          </cell>
          <cell r="P921" t="str">
            <v>6501</v>
          </cell>
          <cell r="Q921">
            <v>38246</v>
          </cell>
          <cell r="R921">
            <v>0</v>
          </cell>
          <cell r="S921" t="str">
            <v>B3.3G1             GDrive</v>
          </cell>
          <cell r="T921" t="str">
            <v>0230</v>
          </cell>
          <cell r="U921" t="str">
            <v>1101000</v>
          </cell>
          <cell r="V921">
            <v>1</v>
          </cell>
          <cell r="W921" t="str">
            <v>1</v>
          </cell>
          <cell r="X921" t="str">
            <v>399</v>
          </cell>
          <cell r="Y921" t="str">
            <v>G Drive</v>
          </cell>
          <cell r="Z921" t="str">
            <v>RC230 - GDrive Mktg</v>
          </cell>
          <cell r="AA921" t="str">
            <v>Small</v>
          </cell>
          <cell r="AB921">
            <v>1995.68</v>
          </cell>
          <cell r="AC921" t="str">
            <v xml:space="preserve">  37039</v>
          </cell>
          <cell r="AD921" t="str">
            <v>J7899-04</v>
          </cell>
          <cell r="AE921">
            <v>1725.6813499999998</v>
          </cell>
          <cell r="AF921">
            <v>4.2510000000000003</v>
          </cell>
          <cell r="AG921">
            <v>26.001000000000001</v>
          </cell>
          <cell r="AH921">
            <v>0</v>
          </cell>
          <cell r="AI921">
            <v>0</v>
          </cell>
          <cell r="AJ921" t="str">
            <v>EUR</v>
          </cell>
          <cell r="AK921">
            <v>0</v>
          </cell>
          <cell r="AL921" t="str">
            <v>MISCPN37039</v>
          </cell>
          <cell r="AM921" t="str">
            <v>B3.3G1 ENGINE AND KIT LOOSE</v>
          </cell>
        </row>
        <row r="922">
          <cell r="A922" t="str">
            <v>DEC04</v>
          </cell>
          <cell r="B922" t="str">
            <v>CENT</v>
          </cell>
          <cell r="C922" t="str">
            <v>Middle East</v>
          </cell>
          <cell r="D922" t="str">
            <v>TR</v>
          </cell>
          <cell r="E922" t="str">
            <v>GDRIVE</v>
          </cell>
          <cell r="F922" t="str">
            <v>AKSA Jenerator Sanayi AS</v>
          </cell>
          <cell r="G922" t="str">
            <v>024968</v>
          </cell>
          <cell r="H922" t="str">
            <v>B3.3</v>
          </cell>
          <cell r="I922">
            <v>1</v>
          </cell>
          <cell r="J922">
            <v>1435.7911733046285</v>
          </cell>
          <cell r="K922">
            <v>1755.93335</v>
          </cell>
          <cell r="L922" t="str">
            <v>68022165</v>
          </cell>
          <cell r="M922">
            <v>1500</v>
          </cell>
          <cell r="N922">
            <v>0</v>
          </cell>
          <cell r="O922" t="str">
            <v>6501</v>
          </cell>
          <cell r="P922" t="str">
            <v>6501</v>
          </cell>
          <cell r="Q922">
            <v>38239</v>
          </cell>
          <cell r="R922">
            <v>0</v>
          </cell>
          <cell r="S922" t="str">
            <v>B3.3G1             GDrive</v>
          </cell>
          <cell r="T922" t="str">
            <v>0230</v>
          </cell>
          <cell r="U922" t="str">
            <v>1101000</v>
          </cell>
          <cell r="V922">
            <v>1</v>
          </cell>
          <cell r="W922" t="str">
            <v>1</v>
          </cell>
          <cell r="X922" t="str">
            <v>399</v>
          </cell>
          <cell r="Y922" t="str">
            <v>G Drive</v>
          </cell>
          <cell r="Z922" t="str">
            <v>RC230 - GDrive Mktg</v>
          </cell>
          <cell r="AA922" t="str">
            <v>Small</v>
          </cell>
          <cell r="AB922">
            <v>1995.68</v>
          </cell>
          <cell r="AC922" t="str">
            <v xml:space="preserve">  37039</v>
          </cell>
          <cell r="AD922" t="str">
            <v>J7899-04</v>
          </cell>
          <cell r="AE922">
            <v>1725.6813499999998</v>
          </cell>
          <cell r="AF922">
            <v>4.2510000000000003</v>
          </cell>
          <cell r="AG922">
            <v>26.001000000000001</v>
          </cell>
          <cell r="AH922">
            <v>0</v>
          </cell>
          <cell r="AI922">
            <v>0</v>
          </cell>
          <cell r="AJ922" t="str">
            <v>EUR</v>
          </cell>
          <cell r="AK922">
            <v>0</v>
          </cell>
          <cell r="AL922" t="str">
            <v>MISCPN37039</v>
          </cell>
          <cell r="AM922" t="str">
            <v>B3.3G1 ENGINE AND KIT LOOSE</v>
          </cell>
        </row>
        <row r="923">
          <cell r="A923" t="str">
            <v>DEC04</v>
          </cell>
          <cell r="B923" t="str">
            <v>CENT</v>
          </cell>
          <cell r="C923" t="str">
            <v>Middle East</v>
          </cell>
          <cell r="D923" t="str">
            <v>TR</v>
          </cell>
          <cell r="E923" t="str">
            <v>GDRIVE</v>
          </cell>
          <cell r="F923" t="str">
            <v>AKSA Jenerator Sanayi AS</v>
          </cell>
          <cell r="G923" t="str">
            <v>024968</v>
          </cell>
          <cell r="H923" t="str">
            <v>B3.3</v>
          </cell>
          <cell r="I923">
            <v>1</v>
          </cell>
          <cell r="J923">
            <v>1435.7911733046285</v>
          </cell>
          <cell r="K923">
            <v>1755.93335</v>
          </cell>
          <cell r="L923" t="str">
            <v>68022146</v>
          </cell>
          <cell r="M923">
            <v>1500</v>
          </cell>
          <cell r="N923">
            <v>0</v>
          </cell>
          <cell r="O923" t="str">
            <v>6501</v>
          </cell>
          <cell r="P923" t="str">
            <v>6501</v>
          </cell>
          <cell r="Q923">
            <v>38239</v>
          </cell>
          <cell r="R923">
            <v>0</v>
          </cell>
          <cell r="S923" t="str">
            <v>B3.3G1             GDrive</v>
          </cell>
          <cell r="T923" t="str">
            <v>0230</v>
          </cell>
          <cell r="U923" t="str">
            <v>1101000</v>
          </cell>
          <cell r="V923">
            <v>1</v>
          </cell>
          <cell r="W923" t="str">
            <v>1</v>
          </cell>
          <cell r="X923" t="str">
            <v>399</v>
          </cell>
          <cell r="Y923" t="str">
            <v>G Drive</v>
          </cell>
          <cell r="Z923" t="str">
            <v>RC230 - GDrive Mktg</v>
          </cell>
          <cell r="AA923" t="str">
            <v>Small</v>
          </cell>
          <cell r="AB923">
            <v>1995.68</v>
          </cell>
          <cell r="AC923" t="str">
            <v xml:space="preserve">  37039</v>
          </cell>
          <cell r="AD923" t="str">
            <v>J7899-04</v>
          </cell>
          <cell r="AE923">
            <v>1725.6813499999998</v>
          </cell>
          <cell r="AF923">
            <v>4.2510000000000003</v>
          </cell>
          <cell r="AG923">
            <v>26.001000000000001</v>
          </cell>
          <cell r="AH923">
            <v>0</v>
          </cell>
          <cell r="AI923">
            <v>0</v>
          </cell>
          <cell r="AJ923" t="str">
            <v>EUR</v>
          </cell>
          <cell r="AK923">
            <v>0</v>
          </cell>
          <cell r="AL923" t="str">
            <v>MISCPN37039</v>
          </cell>
          <cell r="AM923" t="str">
            <v>B3.3G1 ENGINE AND KIT LOOSE</v>
          </cell>
        </row>
        <row r="924">
          <cell r="A924" t="str">
            <v>DEC04</v>
          </cell>
          <cell r="B924" t="str">
            <v>CENT</v>
          </cell>
          <cell r="C924" t="str">
            <v>Middle East</v>
          </cell>
          <cell r="D924" t="str">
            <v>TR</v>
          </cell>
          <cell r="E924" t="str">
            <v>GDRIVE</v>
          </cell>
          <cell r="F924" t="str">
            <v>AKSA Jenerator Sanayi AS</v>
          </cell>
          <cell r="G924" t="str">
            <v>024968</v>
          </cell>
          <cell r="H924" t="str">
            <v>B3.3</v>
          </cell>
          <cell r="I924">
            <v>1</v>
          </cell>
          <cell r="J924">
            <v>1435.7911733046285</v>
          </cell>
          <cell r="K924">
            <v>1755.93335</v>
          </cell>
          <cell r="L924" t="str">
            <v>68022142</v>
          </cell>
          <cell r="M924">
            <v>1500</v>
          </cell>
          <cell r="N924">
            <v>0</v>
          </cell>
          <cell r="O924" t="str">
            <v>6501</v>
          </cell>
          <cell r="P924" t="str">
            <v>6501</v>
          </cell>
          <cell r="Q924">
            <v>38239</v>
          </cell>
          <cell r="R924">
            <v>0</v>
          </cell>
          <cell r="S924" t="str">
            <v>B3.3G1             GDrive</v>
          </cell>
          <cell r="T924" t="str">
            <v>0230</v>
          </cell>
          <cell r="U924" t="str">
            <v>1101000</v>
          </cell>
          <cell r="V924">
            <v>1</v>
          </cell>
          <cell r="W924" t="str">
            <v>1</v>
          </cell>
          <cell r="X924" t="str">
            <v>399</v>
          </cell>
          <cell r="Y924" t="str">
            <v>G Drive</v>
          </cell>
          <cell r="Z924" t="str">
            <v>RC230 - GDrive Mktg</v>
          </cell>
          <cell r="AA924" t="str">
            <v>Small</v>
          </cell>
          <cell r="AB924">
            <v>1995.68</v>
          </cell>
          <cell r="AC924" t="str">
            <v xml:space="preserve">  37039</v>
          </cell>
          <cell r="AD924" t="str">
            <v>J7899-04</v>
          </cell>
          <cell r="AE924">
            <v>1725.6813499999998</v>
          </cell>
          <cell r="AF924">
            <v>4.2510000000000003</v>
          </cell>
          <cell r="AG924">
            <v>26.001000000000001</v>
          </cell>
          <cell r="AH924">
            <v>0</v>
          </cell>
          <cell r="AI924">
            <v>0</v>
          </cell>
          <cell r="AJ924" t="str">
            <v>EUR</v>
          </cell>
          <cell r="AK924">
            <v>0</v>
          </cell>
          <cell r="AL924" t="str">
            <v>MISCPN37039</v>
          </cell>
          <cell r="AM924" t="str">
            <v>B3.3G1 ENGINE AND KIT LOOSE</v>
          </cell>
        </row>
        <row r="925">
          <cell r="A925" t="str">
            <v>DEC04</v>
          </cell>
          <cell r="B925" t="str">
            <v>CENT</v>
          </cell>
          <cell r="C925" t="str">
            <v>Middle East</v>
          </cell>
          <cell r="D925" t="str">
            <v>TR</v>
          </cell>
          <cell r="E925" t="str">
            <v>GDRIVE</v>
          </cell>
          <cell r="F925" t="str">
            <v>AKSA Jenerator Sanayi AS</v>
          </cell>
          <cell r="G925" t="str">
            <v>024968</v>
          </cell>
          <cell r="H925" t="str">
            <v>B3.3</v>
          </cell>
          <cell r="I925">
            <v>1</v>
          </cell>
          <cell r="J925">
            <v>1435.7911733046285</v>
          </cell>
          <cell r="K925">
            <v>1755.93335</v>
          </cell>
          <cell r="L925" t="str">
            <v>68022145</v>
          </cell>
          <cell r="M925">
            <v>1500</v>
          </cell>
          <cell r="N925">
            <v>0</v>
          </cell>
          <cell r="O925" t="str">
            <v>6501</v>
          </cell>
          <cell r="P925" t="str">
            <v>6501</v>
          </cell>
          <cell r="Q925">
            <v>38239</v>
          </cell>
          <cell r="R925">
            <v>0</v>
          </cell>
          <cell r="S925" t="str">
            <v>B3.3G1             GDrive</v>
          </cell>
          <cell r="T925" t="str">
            <v>0230</v>
          </cell>
          <cell r="U925" t="str">
            <v>1101000</v>
          </cell>
          <cell r="V925">
            <v>1</v>
          </cell>
          <cell r="W925" t="str">
            <v>1</v>
          </cell>
          <cell r="X925" t="str">
            <v>399</v>
          </cell>
          <cell r="Y925" t="str">
            <v>G Drive</v>
          </cell>
          <cell r="Z925" t="str">
            <v>RC230 - GDrive Mktg</v>
          </cell>
          <cell r="AA925" t="str">
            <v>Small</v>
          </cell>
          <cell r="AB925">
            <v>1995.68</v>
          </cell>
          <cell r="AC925" t="str">
            <v xml:space="preserve">  37039</v>
          </cell>
          <cell r="AD925" t="str">
            <v>J7899-04</v>
          </cell>
          <cell r="AE925">
            <v>1725.6813499999998</v>
          </cell>
          <cell r="AF925">
            <v>4.2510000000000003</v>
          </cell>
          <cell r="AG925">
            <v>26.001000000000001</v>
          </cell>
          <cell r="AH925">
            <v>0</v>
          </cell>
          <cell r="AI925">
            <v>0</v>
          </cell>
          <cell r="AJ925" t="str">
            <v>EUR</v>
          </cell>
          <cell r="AK925">
            <v>0</v>
          </cell>
          <cell r="AL925" t="str">
            <v>MISCPN37039</v>
          </cell>
          <cell r="AM925" t="str">
            <v>B3.3G1 ENGINE AND KIT LOOSE</v>
          </cell>
        </row>
        <row r="926">
          <cell r="A926" t="str">
            <v>DEC04</v>
          </cell>
          <cell r="B926" t="str">
            <v>CENT</v>
          </cell>
          <cell r="C926" t="str">
            <v>Middle East</v>
          </cell>
          <cell r="D926" t="str">
            <v>TR</v>
          </cell>
          <cell r="E926" t="str">
            <v>GDRIVE</v>
          </cell>
          <cell r="F926" t="str">
            <v>AKSA Jenerator Sanayi AS</v>
          </cell>
          <cell r="G926" t="str">
            <v>024968</v>
          </cell>
          <cell r="H926" t="str">
            <v>B3.3</v>
          </cell>
          <cell r="I926">
            <v>1</v>
          </cell>
          <cell r="J926">
            <v>1435.7911733046285</v>
          </cell>
          <cell r="K926">
            <v>1755.93335</v>
          </cell>
          <cell r="L926" t="str">
            <v>68021448</v>
          </cell>
          <cell r="M926">
            <v>1500</v>
          </cell>
          <cell r="N926">
            <v>0</v>
          </cell>
          <cell r="O926" t="str">
            <v>6501</v>
          </cell>
          <cell r="P926" t="str">
            <v>6501</v>
          </cell>
          <cell r="Q926">
            <v>38246</v>
          </cell>
          <cell r="R926">
            <v>0</v>
          </cell>
          <cell r="S926" t="str">
            <v>B3.3G1             GDrive</v>
          </cell>
          <cell r="T926" t="str">
            <v>0230</v>
          </cell>
          <cell r="U926" t="str">
            <v>1101000</v>
          </cell>
          <cell r="V926">
            <v>1</v>
          </cell>
          <cell r="W926" t="str">
            <v>1</v>
          </cell>
          <cell r="X926" t="str">
            <v>399</v>
          </cell>
          <cell r="Y926" t="str">
            <v>G Drive</v>
          </cell>
          <cell r="Z926" t="str">
            <v>RC230 - GDrive Mktg</v>
          </cell>
          <cell r="AA926" t="str">
            <v>Small</v>
          </cell>
          <cell r="AB926">
            <v>1995.68</v>
          </cell>
          <cell r="AC926" t="str">
            <v xml:space="preserve">  37039</v>
          </cell>
          <cell r="AD926" t="str">
            <v>J7899-04</v>
          </cell>
          <cell r="AE926">
            <v>1725.6813499999998</v>
          </cell>
          <cell r="AF926">
            <v>4.2510000000000003</v>
          </cell>
          <cell r="AG926">
            <v>26.001000000000001</v>
          </cell>
          <cell r="AH926">
            <v>0</v>
          </cell>
          <cell r="AI926">
            <v>0</v>
          </cell>
          <cell r="AJ926" t="str">
            <v>EUR</v>
          </cell>
          <cell r="AK926">
            <v>0</v>
          </cell>
          <cell r="AL926" t="str">
            <v>MISCPN37039</v>
          </cell>
          <cell r="AM926" t="str">
            <v>B3.3G1 ENGINE AND KIT LOOSE</v>
          </cell>
        </row>
        <row r="927">
          <cell r="A927" t="str">
            <v>DEC04</v>
          </cell>
          <cell r="B927" t="str">
            <v>CENT</v>
          </cell>
          <cell r="C927" t="str">
            <v>Middle East</v>
          </cell>
          <cell r="D927" t="str">
            <v>TR</v>
          </cell>
          <cell r="E927" t="str">
            <v>GDRIVE</v>
          </cell>
          <cell r="F927" t="str">
            <v>AKSA Jenerator Sanayi AS</v>
          </cell>
          <cell r="G927" t="str">
            <v>024968</v>
          </cell>
          <cell r="H927" t="str">
            <v>B3.3</v>
          </cell>
          <cell r="I927">
            <v>1</v>
          </cell>
          <cell r="J927">
            <v>1435.7911733046285</v>
          </cell>
          <cell r="K927">
            <v>1755.93335</v>
          </cell>
          <cell r="L927" t="str">
            <v>68021439</v>
          </cell>
          <cell r="M927">
            <v>1500</v>
          </cell>
          <cell r="N927">
            <v>0</v>
          </cell>
          <cell r="O927" t="str">
            <v>6501</v>
          </cell>
          <cell r="P927" t="str">
            <v>6501</v>
          </cell>
          <cell r="Q927">
            <v>38246</v>
          </cell>
          <cell r="R927">
            <v>0</v>
          </cell>
          <cell r="S927" t="str">
            <v>B3.3G1             GDrive</v>
          </cell>
          <cell r="T927" t="str">
            <v>0230</v>
          </cell>
          <cell r="U927" t="str">
            <v>1101000</v>
          </cell>
          <cell r="V927">
            <v>1</v>
          </cell>
          <cell r="W927" t="str">
            <v>1</v>
          </cell>
          <cell r="X927" t="str">
            <v>399</v>
          </cell>
          <cell r="Y927" t="str">
            <v>G Drive</v>
          </cell>
          <cell r="Z927" t="str">
            <v>RC230 - GDrive Mktg</v>
          </cell>
          <cell r="AA927" t="str">
            <v>Small</v>
          </cell>
          <cell r="AB927">
            <v>1995.68</v>
          </cell>
          <cell r="AC927" t="str">
            <v xml:space="preserve">  37039</v>
          </cell>
          <cell r="AD927" t="str">
            <v>J7899-04</v>
          </cell>
          <cell r="AE927">
            <v>1725.6813499999998</v>
          </cell>
          <cell r="AF927">
            <v>4.2510000000000003</v>
          </cell>
          <cell r="AG927">
            <v>26.001000000000001</v>
          </cell>
          <cell r="AH927">
            <v>0</v>
          </cell>
          <cell r="AI927">
            <v>0</v>
          </cell>
          <cell r="AJ927" t="str">
            <v>EUR</v>
          </cell>
          <cell r="AK927">
            <v>0</v>
          </cell>
          <cell r="AL927" t="str">
            <v>MISCPN37039</v>
          </cell>
          <cell r="AM927" t="str">
            <v>B3.3G1 ENGINE AND KIT LOOSE</v>
          </cell>
        </row>
        <row r="928">
          <cell r="A928" t="str">
            <v>DEC04</v>
          </cell>
          <cell r="B928" t="str">
            <v>CENT</v>
          </cell>
          <cell r="C928" t="str">
            <v>Middle East</v>
          </cell>
          <cell r="D928" t="str">
            <v>TR</v>
          </cell>
          <cell r="E928" t="str">
            <v>GDRIVE</v>
          </cell>
          <cell r="F928" t="str">
            <v>AKSA Jenerator Sanayi AS</v>
          </cell>
          <cell r="G928" t="str">
            <v>024968</v>
          </cell>
          <cell r="H928" t="str">
            <v>B3.3</v>
          </cell>
          <cell r="I928">
            <v>1</v>
          </cell>
          <cell r="J928">
            <v>1435.7911733046285</v>
          </cell>
          <cell r="K928">
            <v>1755.93335</v>
          </cell>
          <cell r="L928" t="str">
            <v>68022154</v>
          </cell>
          <cell r="M928">
            <v>1500</v>
          </cell>
          <cell r="N928">
            <v>0</v>
          </cell>
          <cell r="O928" t="str">
            <v>6501</v>
          </cell>
          <cell r="P928" t="str">
            <v>6501</v>
          </cell>
          <cell r="Q928">
            <v>38239</v>
          </cell>
          <cell r="R928">
            <v>0</v>
          </cell>
          <cell r="S928" t="str">
            <v>B3.3G1             GDrive</v>
          </cell>
          <cell r="T928" t="str">
            <v>0230</v>
          </cell>
          <cell r="U928" t="str">
            <v>1101000</v>
          </cell>
          <cell r="V928">
            <v>1</v>
          </cell>
          <cell r="W928" t="str">
            <v>1</v>
          </cell>
          <cell r="X928" t="str">
            <v>399</v>
          </cell>
          <cell r="Y928" t="str">
            <v>G Drive</v>
          </cell>
          <cell r="Z928" t="str">
            <v>RC230 - GDrive Mktg</v>
          </cell>
          <cell r="AA928" t="str">
            <v>Small</v>
          </cell>
          <cell r="AB928">
            <v>1995.68</v>
          </cell>
          <cell r="AC928" t="str">
            <v xml:space="preserve">  37039</v>
          </cell>
          <cell r="AD928" t="str">
            <v>J7899-04</v>
          </cell>
          <cell r="AE928">
            <v>1725.6813499999998</v>
          </cell>
          <cell r="AF928">
            <v>4.2510000000000003</v>
          </cell>
          <cell r="AG928">
            <v>26.001000000000001</v>
          </cell>
          <cell r="AH928">
            <v>0</v>
          </cell>
          <cell r="AI928">
            <v>0</v>
          </cell>
          <cell r="AJ928" t="str">
            <v>EUR</v>
          </cell>
          <cell r="AK928">
            <v>0</v>
          </cell>
          <cell r="AL928" t="str">
            <v>MISCPN37039</v>
          </cell>
          <cell r="AM928" t="str">
            <v>B3.3G1 ENGINE AND KIT LOOSE</v>
          </cell>
        </row>
        <row r="929">
          <cell r="A929" t="str">
            <v>DEC04</v>
          </cell>
          <cell r="B929" t="str">
            <v>CENT</v>
          </cell>
          <cell r="C929" t="str">
            <v>Middle East</v>
          </cell>
          <cell r="D929" t="str">
            <v>TR</v>
          </cell>
          <cell r="E929" t="str">
            <v>GDRIVE</v>
          </cell>
          <cell r="F929" t="str">
            <v>AKSA Jenerator Sanayi AS</v>
          </cell>
          <cell r="G929" t="str">
            <v>024968</v>
          </cell>
          <cell r="H929" t="str">
            <v>B3.3</v>
          </cell>
          <cell r="I929">
            <v>1</v>
          </cell>
          <cell r="J929">
            <v>1435.7911733046285</v>
          </cell>
          <cell r="K929">
            <v>1755.93335</v>
          </cell>
          <cell r="L929" t="str">
            <v>68021440</v>
          </cell>
          <cell r="M929">
            <v>1500</v>
          </cell>
          <cell r="N929">
            <v>0</v>
          </cell>
          <cell r="O929" t="str">
            <v>6501</v>
          </cell>
          <cell r="P929" t="str">
            <v>6501</v>
          </cell>
          <cell r="Q929">
            <v>38246</v>
          </cell>
          <cell r="R929">
            <v>0</v>
          </cell>
          <cell r="S929" t="str">
            <v>B3.3G1             GDrive</v>
          </cell>
          <cell r="T929" t="str">
            <v>0230</v>
          </cell>
          <cell r="U929" t="str">
            <v>1101000</v>
          </cell>
          <cell r="V929">
            <v>1</v>
          </cell>
          <cell r="W929" t="str">
            <v>1</v>
          </cell>
          <cell r="X929" t="str">
            <v>399</v>
          </cell>
          <cell r="Y929" t="str">
            <v>G Drive</v>
          </cell>
          <cell r="Z929" t="str">
            <v>RC230 - GDrive Mktg</v>
          </cell>
          <cell r="AA929" t="str">
            <v>Small</v>
          </cell>
          <cell r="AB929">
            <v>1995.68</v>
          </cell>
          <cell r="AC929" t="str">
            <v xml:space="preserve">  37039</v>
          </cell>
          <cell r="AD929" t="str">
            <v>J7899-04</v>
          </cell>
          <cell r="AE929">
            <v>1725.6813499999998</v>
          </cell>
          <cell r="AF929">
            <v>4.2510000000000003</v>
          </cell>
          <cell r="AG929">
            <v>26.001000000000001</v>
          </cell>
          <cell r="AH929">
            <v>0</v>
          </cell>
          <cell r="AI929">
            <v>0</v>
          </cell>
          <cell r="AJ929" t="str">
            <v>EUR</v>
          </cell>
          <cell r="AK929">
            <v>0</v>
          </cell>
          <cell r="AL929" t="str">
            <v>MISCPN37039</v>
          </cell>
          <cell r="AM929" t="str">
            <v>B3.3G1 ENGINE AND KIT LOOSE</v>
          </cell>
        </row>
        <row r="930">
          <cell r="A930" t="str">
            <v>DEC04</v>
          </cell>
          <cell r="B930" t="str">
            <v>CENT</v>
          </cell>
          <cell r="C930" t="str">
            <v>Middle East</v>
          </cell>
          <cell r="D930" t="str">
            <v>TR</v>
          </cell>
          <cell r="E930" t="str">
            <v>GDRIVE</v>
          </cell>
          <cell r="F930" t="str">
            <v>AKSA Jenerator Sanayi AS</v>
          </cell>
          <cell r="G930" t="str">
            <v>024968</v>
          </cell>
          <cell r="H930" t="str">
            <v>B3.3</v>
          </cell>
          <cell r="I930">
            <v>1</v>
          </cell>
          <cell r="J930">
            <v>1435.7911733046285</v>
          </cell>
          <cell r="K930">
            <v>1755.93335</v>
          </cell>
          <cell r="L930" t="str">
            <v>68021444</v>
          </cell>
          <cell r="M930">
            <v>1500</v>
          </cell>
          <cell r="N930">
            <v>0</v>
          </cell>
          <cell r="O930" t="str">
            <v>6501</v>
          </cell>
          <cell r="P930" t="str">
            <v>6501</v>
          </cell>
          <cell r="Q930">
            <v>38246</v>
          </cell>
          <cell r="R930">
            <v>0</v>
          </cell>
          <cell r="S930" t="str">
            <v>B3.3G1             GDrive</v>
          </cell>
          <cell r="T930" t="str">
            <v>0230</v>
          </cell>
          <cell r="U930" t="str">
            <v>1101000</v>
          </cell>
          <cell r="V930">
            <v>1</v>
          </cell>
          <cell r="W930" t="str">
            <v>1</v>
          </cell>
          <cell r="X930" t="str">
            <v>399</v>
          </cell>
          <cell r="Y930" t="str">
            <v>G Drive</v>
          </cell>
          <cell r="Z930" t="str">
            <v>RC230 - GDrive Mktg</v>
          </cell>
          <cell r="AA930" t="str">
            <v>Small</v>
          </cell>
          <cell r="AB930">
            <v>1995.68</v>
          </cell>
          <cell r="AC930" t="str">
            <v xml:space="preserve">  37039</v>
          </cell>
          <cell r="AD930" t="str">
            <v>J7899-04</v>
          </cell>
          <cell r="AE930">
            <v>1725.6813499999998</v>
          </cell>
          <cell r="AF930">
            <v>4.2510000000000003</v>
          </cell>
          <cell r="AG930">
            <v>26.001000000000001</v>
          </cell>
          <cell r="AH930">
            <v>0</v>
          </cell>
          <cell r="AI930">
            <v>0</v>
          </cell>
          <cell r="AJ930" t="str">
            <v>EUR</v>
          </cell>
          <cell r="AK930">
            <v>0</v>
          </cell>
          <cell r="AL930" t="str">
            <v>MISCPN37039</v>
          </cell>
          <cell r="AM930" t="str">
            <v>B3.3G1 ENGINE AND KIT LOOSE</v>
          </cell>
        </row>
        <row r="931">
          <cell r="A931" t="str">
            <v>DEC04</v>
          </cell>
          <cell r="B931" t="str">
            <v>CENT</v>
          </cell>
          <cell r="C931" t="str">
            <v>Middle East</v>
          </cell>
          <cell r="D931" t="str">
            <v>TR</v>
          </cell>
          <cell r="E931" t="str">
            <v>GDRIVE</v>
          </cell>
          <cell r="F931" t="str">
            <v>AKSA Jenerator Sanayi AS</v>
          </cell>
          <cell r="G931" t="str">
            <v>024968</v>
          </cell>
          <cell r="H931" t="str">
            <v>B3.3</v>
          </cell>
          <cell r="I931">
            <v>1</v>
          </cell>
          <cell r="J931">
            <v>1435.7911733046285</v>
          </cell>
          <cell r="K931">
            <v>1755.93335</v>
          </cell>
          <cell r="L931" t="str">
            <v>68022163</v>
          </cell>
          <cell r="M931">
            <v>1500</v>
          </cell>
          <cell r="N931">
            <v>0</v>
          </cell>
          <cell r="O931" t="str">
            <v>6501</v>
          </cell>
          <cell r="P931" t="str">
            <v>6501</v>
          </cell>
          <cell r="Q931">
            <v>38239</v>
          </cell>
          <cell r="R931">
            <v>0</v>
          </cell>
          <cell r="S931" t="str">
            <v>B3.3G1             GDrive</v>
          </cell>
          <cell r="T931" t="str">
            <v>0230</v>
          </cell>
          <cell r="U931" t="str">
            <v>1101000</v>
          </cell>
          <cell r="V931">
            <v>1</v>
          </cell>
          <cell r="W931" t="str">
            <v>1</v>
          </cell>
          <cell r="X931" t="str">
            <v>399</v>
          </cell>
          <cell r="Y931" t="str">
            <v>G Drive</v>
          </cell>
          <cell r="Z931" t="str">
            <v>RC230 - GDrive Mktg</v>
          </cell>
          <cell r="AA931" t="str">
            <v>Small</v>
          </cell>
          <cell r="AB931">
            <v>1995.68</v>
          </cell>
          <cell r="AC931" t="str">
            <v xml:space="preserve">  37039</v>
          </cell>
          <cell r="AD931" t="str">
            <v>J7899-04</v>
          </cell>
          <cell r="AE931">
            <v>1725.6813499999998</v>
          </cell>
          <cell r="AF931">
            <v>4.2510000000000003</v>
          </cell>
          <cell r="AG931">
            <v>26.001000000000001</v>
          </cell>
          <cell r="AH931">
            <v>0</v>
          </cell>
          <cell r="AI931">
            <v>0</v>
          </cell>
          <cell r="AJ931" t="str">
            <v>EUR</v>
          </cell>
          <cell r="AK931">
            <v>0</v>
          </cell>
          <cell r="AL931" t="str">
            <v>MISCPN37039</v>
          </cell>
          <cell r="AM931" t="str">
            <v>B3.3G1 ENGINE AND KIT LOOSE</v>
          </cell>
        </row>
        <row r="932">
          <cell r="A932" t="str">
            <v>DEC04</v>
          </cell>
          <cell r="B932" t="str">
            <v>CENT</v>
          </cell>
          <cell r="C932" t="str">
            <v>Middle East</v>
          </cell>
          <cell r="D932" t="str">
            <v>TR</v>
          </cell>
          <cell r="E932" t="str">
            <v>GDRIVE</v>
          </cell>
          <cell r="F932" t="str">
            <v>AKSA Jenerator Sanayi AS</v>
          </cell>
          <cell r="G932" t="str">
            <v>024968</v>
          </cell>
          <cell r="H932" t="str">
            <v>B3.3</v>
          </cell>
          <cell r="I932">
            <v>1</v>
          </cell>
          <cell r="J932">
            <v>1435.7911733046285</v>
          </cell>
          <cell r="K932">
            <v>1755.93335</v>
          </cell>
          <cell r="L932" t="str">
            <v>68021432</v>
          </cell>
          <cell r="M932">
            <v>1500</v>
          </cell>
          <cell r="N932">
            <v>0</v>
          </cell>
          <cell r="O932" t="str">
            <v>6501</v>
          </cell>
          <cell r="P932" t="str">
            <v>6501</v>
          </cell>
          <cell r="Q932">
            <v>38246</v>
          </cell>
          <cell r="R932">
            <v>0</v>
          </cell>
          <cell r="S932" t="str">
            <v>B3.3G1             GDrive</v>
          </cell>
          <cell r="T932" t="str">
            <v>0230</v>
          </cell>
          <cell r="U932" t="str">
            <v>1101000</v>
          </cell>
          <cell r="V932">
            <v>1</v>
          </cell>
          <cell r="W932" t="str">
            <v>1</v>
          </cell>
          <cell r="X932" t="str">
            <v>399</v>
          </cell>
          <cell r="Y932" t="str">
            <v>G Drive</v>
          </cell>
          <cell r="Z932" t="str">
            <v>RC230 - GDrive Mktg</v>
          </cell>
          <cell r="AA932" t="str">
            <v>Small</v>
          </cell>
          <cell r="AB932">
            <v>1995.68</v>
          </cell>
          <cell r="AC932" t="str">
            <v xml:space="preserve">  37039</v>
          </cell>
          <cell r="AD932" t="str">
            <v>J7899-04</v>
          </cell>
          <cell r="AE932">
            <v>1725.6813499999998</v>
          </cell>
          <cell r="AF932">
            <v>4.2510000000000003</v>
          </cell>
          <cell r="AG932">
            <v>26.001000000000001</v>
          </cell>
          <cell r="AH932">
            <v>0</v>
          </cell>
          <cell r="AI932">
            <v>0</v>
          </cell>
          <cell r="AJ932" t="str">
            <v>EUR</v>
          </cell>
          <cell r="AK932">
            <v>0</v>
          </cell>
          <cell r="AL932" t="str">
            <v>MISCPN37039</v>
          </cell>
          <cell r="AM932" t="str">
            <v>B3.3G1 ENGINE AND KIT LOOSE</v>
          </cell>
        </row>
        <row r="933">
          <cell r="A933" t="str">
            <v>DEC04</v>
          </cell>
          <cell r="B933" t="str">
            <v>CENT</v>
          </cell>
          <cell r="C933" t="str">
            <v>Middle East</v>
          </cell>
          <cell r="D933" t="str">
            <v>TR</v>
          </cell>
          <cell r="E933" t="str">
            <v>GDRIVE</v>
          </cell>
          <cell r="F933" t="str">
            <v>AKSA Jenerator Sanayi AS</v>
          </cell>
          <cell r="G933" t="str">
            <v>024968</v>
          </cell>
          <cell r="H933" t="str">
            <v>B3.3</v>
          </cell>
          <cell r="I933">
            <v>1</v>
          </cell>
          <cell r="J933">
            <v>1435.7911733046285</v>
          </cell>
          <cell r="K933">
            <v>1755.93335</v>
          </cell>
          <cell r="L933" t="str">
            <v>68022166</v>
          </cell>
          <cell r="M933">
            <v>1500</v>
          </cell>
          <cell r="N933">
            <v>0</v>
          </cell>
          <cell r="O933" t="str">
            <v>6501</v>
          </cell>
          <cell r="P933" t="str">
            <v>6501</v>
          </cell>
          <cell r="Q933">
            <v>38239</v>
          </cell>
          <cell r="R933">
            <v>0</v>
          </cell>
          <cell r="S933" t="str">
            <v>B3.3G1             GDrive</v>
          </cell>
          <cell r="T933" t="str">
            <v>0230</v>
          </cell>
          <cell r="U933" t="str">
            <v>1101000</v>
          </cell>
          <cell r="V933">
            <v>1</v>
          </cell>
          <cell r="W933" t="str">
            <v>1</v>
          </cell>
          <cell r="X933" t="str">
            <v>399</v>
          </cell>
          <cell r="Y933" t="str">
            <v>G Drive</v>
          </cell>
          <cell r="Z933" t="str">
            <v>RC230 - GDrive Mktg</v>
          </cell>
          <cell r="AA933" t="str">
            <v>Small</v>
          </cell>
          <cell r="AB933">
            <v>1995.68</v>
          </cell>
          <cell r="AC933" t="str">
            <v xml:space="preserve">  37039</v>
          </cell>
          <cell r="AD933" t="str">
            <v>J7899-04</v>
          </cell>
          <cell r="AE933">
            <v>1725.6813499999998</v>
          </cell>
          <cell r="AF933">
            <v>4.2510000000000003</v>
          </cell>
          <cell r="AG933">
            <v>26.001000000000001</v>
          </cell>
          <cell r="AH933">
            <v>0</v>
          </cell>
          <cell r="AI933">
            <v>0</v>
          </cell>
          <cell r="AJ933" t="str">
            <v>EUR</v>
          </cell>
          <cell r="AK933">
            <v>0</v>
          </cell>
          <cell r="AL933" t="str">
            <v>MISCPN37039</v>
          </cell>
          <cell r="AM933" t="str">
            <v>B3.3G1 ENGINE AND KIT LOOSE</v>
          </cell>
        </row>
        <row r="934">
          <cell r="A934" t="str">
            <v>DEC04</v>
          </cell>
          <cell r="B934" t="str">
            <v>CENT</v>
          </cell>
          <cell r="C934" t="str">
            <v>Middle East</v>
          </cell>
          <cell r="D934" t="str">
            <v>TR</v>
          </cell>
          <cell r="E934" t="str">
            <v>GDRIVE</v>
          </cell>
          <cell r="F934" t="str">
            <v>AKSA Jenerator Sanayi AS</v>
          </cell>
          <cell r="G934" t="str">
            <v>024968</v>
          </cell>
          <cell r="H934" t="str">
            <v>B3.3</v>
          </cell>
          <cell r="I934">
            <v>1</v>
          </cell>
          <cell r="J934">
            <v>1435.7911733046285</v>
          </cell>
          <cell r="K934">
            <v>1755.93335</v>
          </cell>
          <cell r="L934" t="str">
            <v>68022172</v>
          </cell>
          <cell r="M934">
            <v>1500</v>
          </cell>
          <cell r="N934">
            <v>0</v>
          </cell>
          <cell r="O934" t="str">
            <v>6501</v>
          </cell>
          <cell r="P934" t="str">
            <v>6501</v>
          </cell>
          <cell r="Q934">
            <v>38239</v>
          </cell>
          <cell r="R934">
            <v>0</v>
          </cell>
          <cell r="S934" t="str">
            <v>B3.3G1             GDrive</v>
          </cell>
          <cell r="T934" t="str">
            <v>0230</v>
          </cell>
          <cell r="U934" t="str">
            <v>1101000</v>
          </cell>
          <cell r="V934">
            <v>1</v>
          </cell>
          <cell r="W934" t="str">
            <v>1</v>
          </cell>
          <cell r="X934" t="str">
            <v>399</v>
          </cell>
          <cell r="Y934" t="str">
            <v>G Drive</v>
          </cell>
          <cell r="Z934" t="str">
            <v>RC230 - GDrive Mktg</v>
          </cell>
          <cell r="AA934" t="str">
            <v>Small</v>
          </cell>
          <cell r="AB934">
            <v>1995.68</v>
          </cell>
          <cell r="AC934" t="str">
            <v xml:space="preserve">  37039</v>
          </cell>
          <cell r="AD934" t="str">
            <v>J7899-04</v>
          </cell>
          <cell r="AE934">
            <v>1725.6813499999998</v>
          </cell>
          <cell r="AF934">
            <v>4.2510000000000003</v>
          </cell>
          <cell r="AG934">
            <v>26.001000000000001</v>
          </cell>
          <cell r="AH934">
            <v>0</v>
          </cell>
          <cell r="AI934">
            <v>0</v>
          </cell>
          <cell r="AJ934" t="str">
            <v>EUR</v>
          </cell>
          <cell r="AK934">
            <v>0</v>
          </cell>
          <cell r="AL934" t="str">
            <v>MISCPN37039</v>
          </cell>
          <cell r="AM934" t="str">
            <v>B3.3G1 ENGINE AND KIT LOOSE</v>
          </cell>
        </row>
        <row r="935">
          <cell r="A935" t="str">
            <v>DEC04</v>
          </cell>
          <cell r="B935" t="str">
            <v>CENT</v>
          </cell>
          <cell r="C935" t="str">
            <v>Middle East</v>
          </cell>
          <cell r="D935" t="str">
            <v>TR</v>
          </cell>
          <cell r="E935" t="str">
            <v>GDRIVE</v>
          </cell>
          <cell r="F935" t="str">
            <v>AKSA Jenerator Sanayi AS</v>
          </cell>
          <cell r="G935" t="str">
            <v>024968</v>
          </cell>
          <cell r="H935" t="str">
            <v>B3.3</v>
          </cell>
          <cell r="I935">
            <v>1</v>
          </cell>
          <cell r="J935">
            <v>1435.7911733046285</v>
          </cell>
          <cell r="K935">
            <v>1755.93335</v>
          </cell>
          <cell r="L935" t="str">
            <v>68022170</v>
          </cell>
          <cell r="M935">
            <v>1500</v>
          </cell>
          <cell r="N935">
            <v>0</v>
          </cell>
          <cell r="O935" t="str">
            <v>6501</v>
          </cell>
          <cell r="P935" t="str">
            <v>6501</v>
          </cell>
          <cell r="Q935">
            <v>38239</v>
          </cell>
          <cell r="R935">
            <v>0</v>
          </cell>
          <cell r="S935" t="str">
            <v>B3.3G1             GDrive</v>
          </cell>
          <cell r="T935" t="str">
            <v>0230</v>
          </cell>
          <cell r="U935" t="str">
            <v>1101000</v>
          </cell>
          <cell r="V935">
            <v>1</v>
          </cell>
          <cell r="W935" t="str">
            <v>1</v>
          </cell>
          <cell r="X935" t="str">
            <v>399</v>
          </cell>
          <cell r="Y935" t="str">
            <v>G Drive</v>
          </cell>
          <cell r="Z935" t="str">
            <v>RC230 - GDrive Mktg</v>
          </cell>
          <cell r="AA935" t="str">
            <v>Small</v>
          </cell>
          <cell r="AB935">
            <v>1995.68</v>
          </cell>
          <cell r="AC935" t="str">
            <v xml:space="preserve">  37039</v>
          </cell>
          <cell r="AD935" t="str">
            <v>J7899-04</v>
          </cell>
          <cell r="AE935">
            <v>1725.6813499999998</v>
          </cell>
          <cell r="AF935">
            <v>4.2510000000000003</v>
          </cell>
          <cell r="AG935">
            <v>26.001000000000001</v>
          </cell>
          <cell r="AH935">
            <v>0</v>
          </cell>
          <cell r="AI935">
            <v>0</v>
          </cell>
          <cell r="AJ935" t="str">
            <v>EUR</v>
          </cell>
          <cell r="AK935">
            <v>0</v>
          </cell>
          <cell r="AL935" t="str">
            <v>MISCPN37039</v>
          </cell>
          <cell r="AM935" t="str">
            <v>B3.3G1 ENGINE AND KIT LOOSE</v>
          </cell>
        </row>
        <row r="936">
          <cell r="A936" t="str">
            <v>DEC04</v>
          </cell>
          <cell r="B936" t="str">
            <v>CENT</v>
          </cell>
          <cell r="C936" t="str">
            <v>Middle East</v>
          </cell>
          <cell r="D936" t="str">
            <v>TR</v>
          </cell>
          <cell r="E936" t="str">
            <v>GDRIVE</v>
          </cell>
          <cell r="F936" t="str">
            <v>AKSA Jenerator Sanayi AS</v>
          </cell>
          <cell r="G936" t="str">
            <v>024967</v>
          </cell>
          <cell r="H936" t="str">
            <v>NH</v>
          </cell>
          <cell r="I936">
            <v>1</v>
          </cell>
          <cell r="J936">
            <v>7945.64</v>
          </cell>
          <cell r="K936">
            <v>7644.9</v>
          </cell>
          <cell r="L936" t="str">
            <v>25296147</v>
          </cell>
          <cell r="M936">
            <v>7614.65</v>
          </cell>
          <cell r="N936">
            <v>0</v>
          </cell>
          <cell r="O936" t="str">
            <v>7514</v>
          </cell>
          <cell r="P936" t="str">
            <v>7514</v>
          </cell>
          <cell r="Q936">
            <v>38247</v>
          </cell>
          <cell r="R936">
            <v>0</v>
          </cell>
          <cell r="S936" t="str">
            <v>NTA855G4           GDrive</v>
          </cell>
          <cell r="T936" t="str">
            <v>0230</v>
          </cell>
          <cell r="U936" t="str">
            <v>1101000</v>
          </cell>
          <cell r="V936">
            <v>1</v>
          </cell>
          <cell r="W936" t="str">
            <v>1</v>
          </cell>
          <cell r="X936" t="str">
            <v>399</v>
          </cell>
          <cell r="Y936" t="str">
            <v>G Drive</v>
          </cell>
          <cell r="Z936" t="str">
            <v>RC230 - GDrive Mktg</v>
          </cell>
          <cell r="AA936" t="str">
            <v>Medium</v>
          </cell>
          <cell r="AB936">
            <v>11525.360602798708</v>
          </cell>
          <cell r="AC936" t="str">
            <v xml:space="preserve">  33362</v>
          </cell>
          <cell r="AD936" t="str">
            <v>J7656-04</v>
          </cell>
          <cell r="AE936">
            <v>7614.65</v>
          </cell>
          <cell r="AF936">
            <v>4.25</v>
          </cell>
          <cell r="AG936">
            <v>26</v>
          </cell>
          <cell r="AH936">
            <v>0</v>
          </cell>
          <cell r="AI936">
            <v>0</v>
          </cell>
          <cell r="AJ936" t="str">
            <v>EUR</v>
          </cell>
          <cell r="AK936">
            <v>0</v>
          </cell>
          <cell r="AL936" t="str">
            <v>MISCPN07GD321</v>
          </cell>
          <cell r="AM936" t="str">
            <v>07GD321-AKSA NTA855G4</v>
          </cell>
        </row>
        <row r="937">
          <cell r="A937" t="str">
            <v>DEC04</v>
          </cell>
          <cell r="B937" t="str">
            <v>CENT</v>
          </cell>
          <cell r="C937" t="str">
            <v>Middle East</v>
          </cell>
          <cell r="D937" t="str">
            <v>TR</v>
          </cell>
          <cell r="E937" t="str">
            <v>GDRIVE</v>
          </cell>
          <cell r="F937" t="str">
            <v>AKSA Jenerator Sanayi AS</v>
          </cell>
          <cell r="G937" t="str">
            <v>024968</v>
          </cell>
          <cell r="H937" t="str">
            <v>B3.3</v>
          </cell>
          <cell r="I937">
            <v>1</v>
          </cell>
          <cell r="J937">
            <v>1435.7911733046285</v>
          </cell>
          <cell r="K937">
            <v>1755.93335</v>
          </cell>
          <cell r="L937" t="str">
            <v>68021445</v>
          </cell>
          <cell r="M937">
            <v>1500</v>
          </cell>
          <cell r="N937">
            <v>0</v>
          </cell>
          <cell r="O937" t="str">
            <v>6501</v>
          </cell>
          <cell r="P937" t="str">
            <v>6501</v>
          </cell>
          <cell r="Q937">
            <v>38246</v>
          </cell>
          <cell r="R937">
            <v>0</v>
          </cell>
          <cell r="S937" t="str">
            <v>B3.3G1             GDrive</v>
          </cell>
          <cell r="T937" t="str">
            <v>0230</v>
          </cell>
          <cell r="U937" t="str">
            <v>1101000</v>
          </cell>
          <cell r="V937">
            <v>1</v>
          </cell>
          <cell r="W937" t="str">
            <v>1</v>
          </cell>
          <cell r="X937" t="str">
            <v>399</v>
          </cell>
          <cell r="Y937" t="str">
            <v>G Drive</v>
          </cell>
          <cell r="Z937" t="str">
            <v>RC230 - GDrive Mktg</v>
          </cell>
          <cell r="AA937" t="str">
            <v>Small</v>
          </cell>
          <cell r="AB937">
            <v>1995.68</v>
          </cell>
          <cell r="AC937" t="str">
            <v xml:space="preserve">  37039</v>
          </cell>
          <cell r="AD937" t="str">
            <v>J7899-04</v>
          </cell>
          <cell r="AE937">
            <v>1725.6813499999998</v>
          </cell>
          <cell r="AF937">
            <v>4.2510000000000003</v>
          </cell>
          <cell r="AG937">
            <v>26.001000000000001</v>
          </cell>
          <cell r="AH937">
            <v>0</v>
          </cell>
          <cell r="AI937">
            <v>0</v>
          </cell>
          <cell r="AJ937" t="str">
            <v>EUR</v>
          </cell>
          <cell r="AK937">
            <v>0</v>
          </cell>
          <cell r="AL937" t="str">
            <v>MISCPN37039</v>
          </cell>
          <cell r="AM937" t="str">
            <v>B3.3G1 ENGINE AND KIT LOOSE</v>
          </cell>
        </row>
        <row r="938">
          <cell r="A938" t="str">
            <v>DEC04</v>
          </cell>
          <cell r="B938" t="str">
            <v>CENT</v>
          </cell>
          <cell r="C938" t="str">
            <v>Middle East</v>
          </cell>
          <cell r="D938" t="str">
            <v>TR</v>
          </cell>
          <cell r="E938" t="str">
            <v>GDRIVE</v>
          </cell>
          <cell r="F938" t="str">
            <v>AKSA Jenerator Sanayi AS</v>
          </cell>
          <cell r="G938" t="str">
            <v>024771</v>
          </cell>
          <cell r="H938" t="str">
            <v>L10</v>
          </cell>
          <cell r="I938">
            <v>1</v>
          </cell>
          <cell r="J938">
            <v>6891.7976318622168</v>
          </cell>
          <cell r="K938">
            <v>5405.52</v>
          </cell>
          <cell r="L938" t="str">
            <v>43300219</v>
          </cell>
          <cell r="M938">
            <v>5375.27</v>
          </cell>
          <cell r="N938">
            <v>0</v>
          </cell>
          <cell r="O938" t="str">
            <v>7502</v>
          </cell>
          <cell r="P938" t="str">
            <v>7502</v>
          </cell>
          <cell r="Q938">
            <v>38288</v>
          </cell>
          <cell r="R938">
            <v>0</v>
          </cell>
          <cell r="S938" t="str">
            <v>LTA10G2            GDrive</v>
          </cell>
          <cell r="T938" t="str">
            <v>0230</v>
          </cell>
          <cell r="U938" t="str">
            <v>1101000</v>
          </cell>
          <cell r="V938">
            <v>1</v>
          </cell>
          <cell r="W938" t="str">
            <v>1</v>
          </cell>
          <cell r="X938" t="str">
            <v>399</v>
          </cell>
          <cell r="Y938" t="str">
            <v>G Drive</v>
          </cell>
          <cell r="Z938" t="str">
            <v>RC230 - GDrive Mktg</v>
          </cell>
          <cell r="AA938" t="str">
            <v>Medium</v>
          </cell>
          <cell r="AB938">
            <v>6891.7976318622168</v>
          </cell>
          <cell r="AC938" t="str">
            <v xml:space="preserve">  35709</v>
          </cell>
          <cell r="AD938" t="str">
            <v>J7820-04</v>
          </cell>
          <cell r="AE938">
            <v>5375.27</v>
          </cell>
          <cell r="AF938">
            <v>4.25</v>
          </cell>
          <cell r="AG938">
            <v>26</v>
          </cell>
          <cell r="AH938">
            <v>0</v>
          </cell>
          <cell r="AI938">
            <v>0</v>
          </cell>
          <cell r="AJ938" t="str">
            <v>EUR</v>
          </cell>
          <cell r="AK938">
            <v>0</v>
          </cell>
          <cell r="AL938" t="str">
            <v>MISCPN07GD110</v>
          </cell>
          <cell r="AM938" t="str">
            <v>07GD110-AKSA LTA10G2</v>
          </cell>
        </row>
        <row r="939">
          <cell r="A939" t="str">
            <v>DEC04</v>
          </cell>
          <cell r="B939" t="str">
            <v>CENT</v>
          </cell>
          <cell r="C939" t="str">
            <v>Middle East</v>
          </cell>
          <cell r="D939" t="str">
            <v>TR</v>
          </cell>
          <cell r="E939" t="str">
            <v>GDRIVE</v>
          </cell>
          <cell r="F939" t="str">
            <v>AKSA Jenerator Sanayi AS</v>
          </cell>
          <cell r="G939" t="str">
            <v>024771</v>
          </cell>
          <cell r="H939" t="str">
            <v>L10</v>
          </cell>
          <cell r="I939">
            <v>1</v>
          </cell>
          <cell r="J939">
            <v>6891.7976318622168</v>
          </cell>
          <cell r="K939">
            <v>5405.52</v>
          </cell>
          <cell r="L939" t="str">
            <v>43300223</v>
          </cell>
          <cell r="M939">
            <v>5375.27</v>
          </cell>
          <cell r="N939">
            <v>0</v>
          </cell>
          <cell r="O939" t="str">
            <v>7502</v>
          </cell>
          <cell r="P939" t="str">
            <v>7502</v>
          </cell>
          <cell r="Q939">
            <v>38288</v>
          </cell>
          <cell r="R939">
            <v>0</v>
          </cell>
          <cell r="S939" t="str">
            <v>LTA10G2            GDrive</v>
          </cell>
          <cell r="T939" t="str">
            <v>0230</v>
          </cell>
          <cell r="U939" t="str">
            <v>1101000</v>
          </cell>
          <cell r="V939">
            <v>1</v>
          </cell>
          <cell r="W939" t="str">
            <v>1</v>
          </cell>
          <cell r="X939" t="str">
            <v>399</v>
          </cell>
          <cell r="Y939" t="str">
            <v>G Drive</v>
          </cell>
          <cell r="Z939" t="str">
            <v>RC230 - GDrive Mktg</v>
          </cell>
          <cell r="AA939" t="str">
            <v>Medium</v>
          </cell>
          <cell r="AB939">
            <v>6891.7976318622168</v>
          </cell>
          <cell r="AC939" t="str">
            <v xml:space="preserve">  35709</v>
          </cell>
          <cell r="AD939" t="str">
            <v>J7820-04</v>
          </cell>
          <cell r="AE939">
            <v>5375.27</v>
          </cell>
          <cell r="AF939">
            <v>4.25</v>
          </cell>
          <cell r="AG939">
            <v>26</v>
          </cell>
          <cell r="AH939">
            <v>0</v>
          </cell>
          <cell r="AI939">
            <v>0</v>
          </cell>
          <cell r="AJ939" t="str">
            <v>EUR</v>
          </cell>
          <cell r="AK939">
            <v>0</v>
          </cell>
          <cell r="AL939" t="str">
            <v>MISCPN07GD110</v>
          </cell>
          <cell r="AM939" t="str">
            <v>07GD110-AKSA LTA10G2</v>
          </cell>
        </row>
        <row r="940">
          <cell r="A940" t="str">
            <v>DEC04</v>
          </cell>
          <cell r="B940" t="str">
            <v>CENT</v>
          </cell>
          <cell r="C940" t="str">
            <v>Middle East</v>
          </cell>
          <cell r="D940" t="str">
            <v>TR</v>
          </cell>
          <cell r="E940" t="str">
            <v>GDRIVE</v>
          </cell>
          <cell r="F940" t="str">
            <v>AKSA Jenerator Sanayi AS</v>
          </cell>
          <cell r="G940" t="str">
            <v>024802</v>
          </cell>
          <cell r="H940" t="str">
            <v>NH</v>
          </cell>
          <cell r="I940">
            <v>1</v>
          </cell>
          <cell r="J940">
            <v>7178.9558665231425</v>
          </cell>
          <cell r="K940">
            <v>6284.88</v>
          </cell>
          <cell r="L940" t="str">
            <v>25297710</v>
          </cell>
          <cell r="M940">
            <v>6254.63</v>
          </cell>
          <cell r="N940">
            <v>0</v>
          </cell>
          <cell r="O940" t="str">
            <v>7511</v>
          </cell>
          <cell r="P940" t="str">
            <v>7511</v>
          </cell>
          <cell r="Q940">
            <v>38306</v>
          </cell>
          <cell r="R940">
            <v>0</v>
          </cell>
          <cell r="S940" t="str">
            <v>NT855G6            GDrive</v>
          </cell>
          <cell r="T940" t="str">
            <v>0230</v>
          </cell>
          <cell r="U940" t="str">
            <v>1101000</v>
          </cell>
          <cell r="V940">
            <v>1</v>
          </cell>
          <cell r="W940" t="str">
            <v>1</v>
          </cell>
          <cell r="X940" t="str">
            <v>399</v>
          </cell>
          <cell r="Y940" t="str">
            <v>G Drive</v>
          </cell>
          <cell r="Z940" t="str">
            <v>RC230 - GDrive Mktg</v>
          </cell>
          <cell r="AA940" t="str">
            <v>Medium</v>
          </cell>
          <cell r="AB940">
            <v>7178.9558665231425</v>
          </cell>
          <cell r="AC940" t="str">
            <v xml:space="preserve">  33377</v>
          </cell>
          <cell r="AD940" t="str">
            <v>J7655-04</v>
          </cell>
          <cell r="AE940">
            <v>6254.63</v>
          </cell>
          <cell r="AF940">
            <v>4.25</v>
          </cell>
          <cell r="AG940">
            <v>26</v>
          </cell>
          <cell r="AH940">
            <v>0</v>
          </cell>
          <cell r="AI940">
            <v>0</v>
          </cell>
          <cell r="AJ940" t="str">
            <v>EUR</v>
          </cell>
          <cell r="AK940">
            <v>0</v>
          </cell>
          <cell r="AL940" t="str">
            <v>MISCPN07GD320</v>
          </cell>
          <cell r="AM940" t="str">
            <v>07GD320-AKSA NT855G6</v>
          </cell>
        </row>
        <row r="941">
          <cell r="A941" t="str">
            <v>DEC04</v>
          </cell>
          <cell r="B941" t="str">
            <v>CENT</v>
          </cell>
          <cell r="C941" t="str">
            <v>Middle East</v>
          </cell>
          <cell r="D941" t="str">
            <v>TR</v>
          </cell>
          <cell r="E941" t="str">
            <v>GDRIVE</v>
          </cell>
          <cell r="F941" t="str">
            <v>AKSA Jenerator Sanayi AS</v>
          </cell>
          <cell r="G941" t="str">
            <v>024802</v>
          </cell>
          <cell r="H941" t="str">
            <v>NH</v>
          </cell>
          <cell r="I941">
            <v>1</v>
          </cell>
          <cell r="J941">
            <v>7178.9558665231425</v>
          </cell>
          <cell r="K941">
            <v>6284.88</v>
          </cell>
          <cell r="L941" t="str">
            <v>25297711</v>
          </cell>
          <cell r="M941">
            <v>6254.63</v>
          </cell>
          <cell r="N941">
            <v>0</v>
          </cell>
          <cell r="O941" t="str">
            <v>7511</v>
          </cell>
          <cell r="P941" t="str">
            <v>7511</v>
          </cell>
          <cell r="Q941">
            <v>38300</v>
          </cell>
          <cell r="R941">
            <v>0</v>
          </cell>
          <cell r="S941" t="str">
            <v>NT855G6            GDrive</v>
          </cell>
          <cell r="T941" t="str">
            <v>0230</v>
          </cell>
          <cell r="U941" t="str">
            <v>1101000</v>
          </cell>
          <cell r="V941">
            <v>1</v>
          </cell>
          <cell r="W941" t="str">
            <v>1</v>
          </cell>
          <cell r="X941" t="str">
            <v>399</v>
          </cell>
          <cell r="Y941" t="str">
            <v>G Drive</v>
          </cell>
          <cell r="Z941" t="str">
            <v>RC230 - GDrive Mktg</v>
          </cell>
          <cell r="AA941" t="str">
            <v>Medium</v>
          </cell>
          <cell r="AB941">
            <v>7178.9558665231425</v>
          </cell>
          <cell r="AC941" t="str">
            <v xml:space="preserve">  33377</v>
          </cell>
          <cell r="AD941" t="str">
            <v>J7655-04</v>
          </cell>
          <cell r="AE941">
            <v>6254.63</v>
          </cell>
          <cell r="AF941">
            <v>4.25</v>
          </cell>
          <cell r="AG941">
            <v>26</v>
          </cell>
          <cell r="AH941">
            <v>0</v>
          </cell>
          <cell r="AI941">
            <v>0</v>
          </cell>
          <cell r="AJ941" t="str">
            <v>EUR</v>
          </cell>
          <cell r="AK941">
            <v>0</v>
          </cell>
          <cell r="AL941" t="str">
            <v>MISCPN07GD320</v>
          </cell>
          <cell r="AM941" t="str">
            <v>07GD320-AKSA NT855G6</v>
          </cell>
        </row>
        <row r="942">
          <cell r="A942" t="str">
            <v>DEC04</v>
          </cell>
          <cell r="B942" t="str">
            <v>CENT</v>
          </cell>
          <cell r="C942" t="str">
            <v>Middle East</v>
          </cell>
          <cell r="D942" t="str">
            <v>TR</v>
          </cell>
          <cell r="E942" t="str">
            <v>GDRIVE</v>
          </cell>
          <cell r="F942" t="str">
            <v>AKSA Jenerator Sanayi AS</v>
          </cell>
          <cell r="G942" t="str">
            <v>024802</v>
          </cell>
          <cell r="H942" t="str">
            <v>NH</v>
          </cell>
          <cell r="I942">
            <v>1</v>
          </cell>
          <cell r="J942">
            <v>7178.9558665231425</v>
          </cell>
          <cell r="K942">
            <v>6284.88</v>
          </cell>
          <cell r="L942" t="str">
            <v>25297743</v>
          </cell>
          <cell r="M942">
            <v>6254.63</v>
          </cell>
          <cell r="N942">
            <v>0</v>
          </cell>
          <cell r="O942" t="str">
            <v>7511</v>
          </cell>
          <cell r="P942" t="str">
            <v>7511</v>
          </cell>
          <cell r="Q942">
            <v>38306</v>
          </cell>
          <cell r="R942">
            <v>0</v>
          </cell>
          <cell r="S942" t="str">
            <v>NT855G6            GDrive</v>
          </cell>
          <cell r="T942" t="str">
            <v>0230</v>
          </cell>
          <cell r="U942" t="str">
            <v>1101000</v>
          </cell>
          <cell r="V942">
            <v>1</v>
          </cell>
          <cell r="W942" t="str">
            <v>1</v>
          </cell>
          <cell r="X942" t="str">
            <v>399</v>
          </cell>
          <cell r="Y942" t="str">
            <v>G Drive</v>
          </cell>
          <cell r="Z942" t="str">
            <v>RC230 - GDrive Mktg</v>
          </cell>
          <cell r="AA942" t="str">
            <v>Medium</v>
          </cell>
          <cell r="AB942">
            <v>7178.9558665231425</v>
          </cell>
          <cell r="AC942" t="str">
            <v xml:space="preserve">  33377</v>
          </cell>
          <cell r="AD942" t="str">
            <v>J7655-04</v>
          </cell>
          <cell r="AE942">
            <v>6254.63</v>
          </cell>
          <cell r="AF942">
            <v>4.25</v>
          </cell>
          <cell r="AG942">
            <v>26</v>
          </cell>
          <cell r="AH942">
            <v>0</v>
          </cell>
          <cell r="AI942">
            <v>0</v>
          </cell>
          <cell r="AJ942" t="str">
            <v>EUR</v>
          </cell>
          <cell r="AK942">
            <v>0</v>
          </cell>
          <cell r="AL942" t="str">
            <v>MISCPN07GD320</v>
          </cell>
          <cell r="AM942" t="str">
            <v>07GD320-AKSA NT855G6</v>
          </cell>
        </row>
        <row r="943">
          <cell r="A943" t="str">
            <v>DEC04</v>
          </cell>
          <cell r="B943" t="str">
            <v>CENT</v>
          </cell>
          <cell r="C943" t="str">
            <v>Middle East</v>
          </cell>
          <cell r="D943" t="str">
            <v>TR</v>
          </cell>
          <cell r="E943" t="str">
            <v>GDRIVE</v>
          </cell>
          <cell r="F943" t="str">
            <v>AKSA Jenerator Sanayi AS</v>
          </cell>
          <cell r="G943" t="str">
            <v>024802</v>
          </cell>
          <cell r="H943" t="str">
            <v>NH</v>
          </cell>
          <cell r="I943">
            <v>1</v>
          </cell>
          <cell r="J943">
            <v>7178.9558665231425</v>
          </cell>
          <cell r="K943">
            <v>6284.88</v>
          </cell>
          <cell r="L943" t="str">
            <v>25298006</v>
          </cell>
          <cell r="M943">
            <v>6254.63</v>
          </cell>
          <cell r="N943">
            <v>0</v>
          </cell>
          <cell r="O943" t="str">
            <v>7511</v>
          </cell>
          <cell r="P943" t="str">
            <v>7511</v>
          </cell>
          <cell r="Q943">
            <v>38314</v>
          </cell>
          <cell r="R943">
            <v>0</v>
          </cell>
          <cell r="S943" t="str">
            <v>NT855G6            GDrive</v>
          </cell>
          <cell r="T943" t="str">
            <v>0230</v>
          </cell>
          <cell r="U943" t="str">
            <v>1101000</v>
          </cell>
          <cell r="V943">
            <v>1</v>
          </cell>
          <cell r="W943" t="str">
            <v>1</v>
          </cell>
          <cell r="X943" t="str">
            <v>399</v>
          </cell>
          <cell r="Y943" t="str">
            <v>G Drive</v>
          </cell>
          <cell r="Z943" t="str">
            <v>RC230 - GDrive Mktg</v>
          </cell>
          <cell r="AA943" t="str">
            <v>Medium</v>
          </cell>
          <cell r="AB943">
            <v>7178.9558665231425</v>
          </cell>
          <cell r="AC943" t="str">
            <v xml:space="preserve">  33377</v>
          </cell>
          <cell r="AD943" t="str">
            <v>J7655-04</v>
          </cell>
          <cell r="AE943">
            <v>6254.63</v>
          </cell>
          <cell r="AF943">
            <v>4.25</v>
          </cell>
          <cell r="AG943">
            <v>26</v>
          </cell>
          <cell r="AH943">
            <v>0</v>
          </cell>
          <cell r="AI943">
            <v>0</v>
          </cell>
          <cell r="AJ943" t="str">
            <v>EUR</v>
          </cell>
          <cell r="AK943">
            <v>0</v>
          </cell>
          <cell r="AL943" t="str">
            <v>MISCPN07GD320</v>
          </cell>
          <cell r="AM943" t="str">
            <v>07GD320-AKSA NT855G6</v>
          </cell>
        </row>
        <row r="944">
          <cell r="A944" t="str">
            <v>DEC04</v>
          </cell>
          <cell r="B944" t="str">
            <v>CENT</v>
          </cell>
          <cell r="C944" t="str">
            <v>Middle East</v>
          </cell>
          <cell r="D944" t="str">
            <v>TR</v>
          </cell>
          <cell r="E944" t="str">
            <v>GDRIVE</v>
          </cell>
          <cell r="F944" t="str">
            <v>AKSA Jenerator Sanayi AS</v>
          </cell>
          <cell r="G944" t="str">
            <v>024802</v>
          </cell>
          <cell r="H944" t="str">
            <v>NH</v>
          </cell>
          <cell r="I944">
            <v>1</v>
          </cell>
          <cell r="J944">
            <v>7178.9558665231425</v>
          </cell>
          <cell r="K944">
            <v>6284.88</v>
          </cell>
          <cell r="L944" t="str">
            <v>25297924</v>
          </cell>
          <cell r="M944">
            <v>6254.63</v>
          </cell>
          <cell r="N944">
            <v>0</v>
          </cell>
          <cell r="O944" t="str">
            <v>7511</v>
          </cell>
          <cell r="P944" t="str">
            <v>7511</v>
          </cell>
          <cell r="Q944">
            <v>38306</v>
          </cell>
          <cell r="R944">
            <v>0</v>
          </cell>
          <cell r="S944" t="str">
            <v>NT855G6            GDrive</v>
          </cell>
          <cell r="T944" t="str">
            <v>0230</v>
          </cell>
          <cell r="U944" t="str">
            <v>1101000</v>
          </cell>
          <cell r="V944">
            <v>1</v>
          </cell>
          <cell r="W944" t="str">
            <v>1</v>
          </cell>
          <cell r="X944" t="str">
            <v>399</v>
          </cell>
          <cell r="Y944" t="str">
            <v>G Drive</v>
          </cell>
          <cell r="Z944" t="str">
            <v>RC230 - GDrive Mktg</v>
          </cell>
          <cell r="AA944" t="str">
            <v>Medium</v>
          </cell>
          <cell r="AB944">
            <v>7178.9558665231425</v>
          </cell>
          <cell r="AC944" t="str">
            <v xml:space="preserve">  33377</v>
          </cell>
          <cell r="AD944" t="str">
            <v>J7655-04</v>
          </cell>
          <cell r="AE944">
            <v>6254.63</v>
          </cell>
          <cell r="AF944">
            <v>4.25</v>
          </cell>
          <cell r="AG944">
            <v>26</v>
          </cell>
          <cell r="AH944">
            <v>0</v>
          </cell>
          <cell r="AI944">
            <v>0</v>
          </cell>
          <cell r="AJ944" t="str">
            <v>EUR</v>
          </cell>
          <cell r="AK944">
            <v>0</v>
          </cell>
          <cell r="AL944" t="str">
            <v>MISCPN07GD320</v>
          </cell>
          <cell r="AM944" t="str">
            <v>07GD320-AKSA NT855G6</v>
          </cell>
        </row>
        <row r="945">
          <cell r="A945" t="str">
            <v>DEC04</v>
          </cell>
          <cell r="B945" t="str">
            <v>CENT</v>
          </cell>
          <cell r="C945" t="str">
            <v>Middle East</v>
          </cell>
          <cell r="D945" t="str">
            <v>TR</v>
          </cell>
          <cell r="E945" t="str">
            <v>GDRIVE</v>
          </cell>
          <cell r="F945" t="str">
            <v>AKSA Jenerator Sanayi AS</v>
          </cell>
          <cell r="G945" t="str">
            <v>024802</v>
          </cell>
          <cell r="H945" t="str">
            <v>NH</v>
          </cell>
          <cell r="I945">
            <v>1</v>
          </cell>
          <cell r="J945">
            <v>7178.9558665231425</v>
          </cell>
          <cell r="K945">
            <v>6284.88</v>
          </cell>
          <cell r="L945" t="str">
            <v>25298476</v>
          </cell>
          <cell r="M945">
            <v>6254.63</v>
          </cell>
          <cell r="N945">
            <v>0</v>
          </cell>
          <cell r="O945" t="str">
            <v>7511</v>
          </cell>
          <cell r="P945" t="str">
            <v>7511</v>
          </cell>
          <cell r="Q945">
            <v>38322</v>
          </cell>
          <cell r="R945">
            <v>0</v>
          </cell>
          <cell r="S945" t="str">
            <v>NT855G6            GDrive</v>
          </cell>
          <cell r="T945" t="str">
            <v>0230</v>
          </cell>
          <cell r="U945" t="str">
            <v>1101000</v>
          </cell>
          <cell r="V945">
            <v>1</v>
          </cell>
          <cell r="W945" t="str">
            <v>1</v>
          </cell>
          <cell r="X945" t="str">
            <v>399</v>
          </cell>
          <cell r="Y945" t="str">
            <v>G Drive</v>
          </cell>
          <cell r="Z945" t="str">
            <v>RC230 - GDrive Mktg</v>
          </cell>
          <cell r="AA945" t="str">
            <v>Medium</v>
          </cell>
          <cell r="AB945">
            <v>7178.9558665231425</v>
          </cell>
          <cell r="AC945" t="str">
            <v xml:space="preserve">  33377</v>
          </cell>
          <cell r="AD945" t="str">
            <v>J7655-04</v>
          </cell>
          <cell r="AE945">
            <v>6254.63</v>
          </cell>
          <cell r="AF945">
            <v>4.25</v>
          </cell>
          <cell r="AG945">
            <v>26</v>
          </cell>
          <cell r="AH945">
            <v>0</v>
          </cell>
          <cell r="AI945">
            <v>0</v>
          </cell>
          <cell r="AJ945" t="str">
            <v>EUR</v>
          </cell>
          <cell r="AK945">
            <v>0</v>
          </cell>
          <cell r="AL945" t="str">
            <v>MISCPN07GD320</v>
          </cell>
          <cell r="AM945" t="str">
            <v>07GD320-AKSA NT855G6</v>
          </cell>
        </row>
        <row r="946">
          <cell r="A946" t="str">
            <v>DEC04</v>
          </cell>
          <cell r="B946" t="str">
            <v>CENT</v>
          </cell>
          <cell r="C946" t="str">
            <v>Middle East</v>
          </cell>
          <cell r="D946" t="str">
            <v>TR</v>
          </cell>
          <cell r="E946" t="str">
            <v>GDRIVE</v>
          </cell>
          <cell r="F946" t="str">
            <v>AKSA Jenerator Sanayi AS</v>
          </cell>
          <cell r="G946" t="str">
            <v>024802</v>
          </cell>
          <cell r="H946" t="str">
            <v>NH</v>
          </cell>
          <cell r="I946">
            <v>1</v>
          </cell>
          <cell r="J946">
            <v>7178.9558665231425</v>
          </cell>
          <cell r="K946">
            <v>6284.88</v>
          </cell>
          <cell r="L946" t="str">
            <v>25297856</v>
          </cell>
          <cell r="M946">
            <v>6254.63</v>
          </cell>
          <cell r="N946">
            <v>0</v>
          </cell>
          <cell r="O946" t="str">
            <v>7511</v>
          </cell>
          <cell r="P946" t="str">
            <v>7511</v>
          </cell>
          <cell r="Q946">
            <v>38306</v>
          </cell>
          <cell r="R946">
            <v>0</v>
          </cell>
          <cell r="S946" t="str">
            <v>NT855G6            GDrive</v>
          </cell>
          <cell r="T946" t="str">
            <v>0230</v>
          </cell>
          <cell r="U946" t="str">
            <v>1101000</v>
          </cell>
          <cell r="V946">
            <v>1</v>
          </cell>
          <cell r="W946" t="str">
            <v>1</v>
          </cell>
          <cell r="X946" t="str">
            <v>399</v>
          </cell>
          <cell r="Y946" t="str">
            <v>G Drive</v>
          </cell>
          <cell r="Z946" t="str">
            <v>RC230 - GDrive Mktg</v>
          </cell>
          <cell r="AA946" t="str">
            <v>Medium</v>
          </cell>
          <cell r="AB946">
            <v>7178.9558665231425</v>
          </cell>
          <cell r="AC946" t="str">
            <v xml:space="preserve">  33377</v>
          </cell>
          <cell r="AD946" t="str">
            <v>J7655-04</v>
          </cell>
          <cell r="AE946">
            <v>6254.63</v>
          </cell>
          <cell r="AF946">
            <v>4.25</v>
          </cell>
          <cell r="AG946">
            <v>26</v>
          </cell>
          <cell r="AH946">
            <v>0</v>
          </cell>
          <cell r="AI946">
            <v>0</v>
          </cell>
          <cell r="AJ946" t="str">
            <v>EUR</v>
          </cell>
          <cell r="AK946">
            <v>0</v>
          </cell>
          <cell r="AL946" t="str">
            <v>MISCPN07GD320</v>
          </cell>
          <cell r="AM946" t="str">
            <v>07GD320-AKSA NT855G6</v>
          </cell>
        </row>
        <row r="947">
          <cell r="A947" t="str">
            <v>DEC04</v>
          </cell>
          <cell r="B947" t="str">
            <v>CENT</v>
          </cell>
          <cell r="C947" t="str">
            <v>Middle East</v>
          </cell>
          <cell r="D947" t="str">
            <v>TR</v>
          </cell>
          <cell r="E947" t="str">
            <v>GDRIVE</v>
          </cell>
          <cell r="F947" t="str">
            <v>AKSA Jenerator Sanayi AS</v>
          </cell>
          <cell r="G947" t="str">
            <v>024802</v>
          </cell>
          <cell r="H947" t="str">
            <v>NH</v>
          </cell>
          <cell r="I947">
            <v>1</v>
          </cell>
          <cell r="J947">
            <v>7178.9558665231425</v>
          </cell>
          <cell r="K947">
            <v>6284.88</v>
          </cell>
          <cell r="L947" t="str">
            <v>25297858</v>
          </cell>
          <cell r="M947">
            <v>6254.63</v>
          </cell>
          <cell r="N947">
            <v>0</v>
          </cell>
          <cell r="O947" t="str">
            <v>7511</v>
          </cell>
          <cell r="P947" t="str">
            <v>7511</v>
          </cell>
          <cell r="Q947">
            <v>38306</v>
          </cell>
          <cell r="R947">
            <v>0</v>
          </cell>
          <cell r="S947" t="str">
            <v>NT855G6            GDrive</v>
          </cell>
          <cell r="T947" t="str">
            <v>0230</v>
          </cell>
          <cell r="U947" t="str">
            <v>1101000</v>
          </cell>
          <cell r="V947">
            <v>1</v>
          </cell>
          <cell r="W947" t="str">
            <v>1</v>
          </cell>
          <cell r="X947" t="str">
            <v>399</v>
          </cell>
          <cell r="Y947" t="str">
            <v>G Drive</v>
          </cell>
          <cell r="Z947" t="str">
            <v>RC230 - GDrive Mktg</v>
          </cell>
          <cell r="AA947" t="str">
            <v>Medium</v>
          </cell>
          <cell r="AB947">
            <v>7178.9558665231425</v>
          </cell>
          <cell r="AC947" t="str">
            <v xml:space="preserve">  33377</v>
          </cell>
          <cell r="AD947" t="str">
            <v>J7655-04</v>
          </cell>
          <cell r="AE947">
            <v>6254.63</v>
          </cell>
          <cell r="AF947">
            <v>4.25</v>
          </cell>
          <cell r="AG947">
            <v>26</v>
          </cell>
          <cell r="AH947">
            <v>0</v>
          </cell>
          <cell r="AI947">
            <v>0</v>
          </cell>
          <cell r="AJ947" t="str">
            <v>EUR</v>
          </cell>
          <cell r="AK947">
            <v>0</v>
          </cell>
          <cell r="AL947" t="str">
            <v>MISCPN07GD320</v>
          </cell>
          <cell r="AM947" t="str">
            <v>07GD320-AKSA NT855G6</v>
          </cell>
        </row>
        <row r="948">
          <cell r="A948" t="str">
            <v>DEC04</v>
          </cell>
          <cell r="B948" t="str">
            <v>CENT</v>
          </cell>
          <cell r="C948" t="str">
            <v>Middle East</v>
          </cell>
          <cell r="D948" t="str">
            <v>TR</v>
          </cell>
          <cell r="E948" t="str">
            <v>GDRIVE</v>
          </cell>
          <cell r="F948" t="str">
            <v>AKSA Jenerator Sanayi AS</v>
          </cell>
          <cell r="G948" t="str">
            <v>024802</v>
          </cell>
          <cell r="H948" t="str">
            <v>NH</v>
          </cell>
          <cell r="I948">
            <v>1</v>
          </cell>
          <cell r="J948">
            <v>7178.9558665231425</v>
          </cell>
          <cell r="K948">
            <v>6284.88</v>
          </cell>
          <cell r="L948" t="str">
            <v>25297855</v>
          </cell>
          <cell r="M948">
            <v>6254.63</v>
          </cell>
          <cell r="N948">
            <v>0</v>
          </cell>
          <cell r="O948" t="str">
            <v>7511</v>
          </cell>
          <cell r="P948" t="str">
            <v>7511</v>
          </cell>
          <cell r="Q948">
            <v>38300</v>
          </cell>
          <cell r="R948">
            <v>0</v>
          </cell>
          <cell r="S948" t="str">
            <v>NT855G6            GDrive</v>
          </cell>
          <cell r="T948" t="str">
            <v>0230</v>
          </cell>
          <cell r="U948" t="str">
            <v>1101000</v>
          </cell>
          <cell r="V948">
            <v>1</v>
          </cell>
          <cell r="W948" t="str">
            <v>1</v>
          </cell>
          <cell r="X948" t="str">
            <v>399</v>
          </cell>
          <cell r="Y948" t="str">
            <v>G Drive</v>
          </cell>
          <cell r="Z948" t="str">
            <v>RC230 - GDrive Mktg</v>
          </cell>
          <cell r="AA948" t="str">
            <v>Medium</v>
          </cell>
          <cell r="AB948">
            <v>7178.9558665231425</v>
          </cell>
          <cell r="AC948" t="str">
            <v xml:space="preserve">  33377</v>
          </cell>
          <cell r="AD948" t="str">
            <v>J7655-04</v>
          </cell>
          <cell r="AE948">
            <v>6254.63</v>
          </cell>
          <cell r="AF948">
            <v>4.25</v>
          </cell>
          <cell r="AG948">
            <v>26</v>
          </cell>
          <cell r="AH948">
            <v>0</v>
          </cell>
          <cell r="AI948">
            <v>0</v>
          </cell>
          <cell r="AJ948" t="str">
            <v>EUR</v>
          </cell>
          <cell r="AK948">
            <v>0</v>
          </cell>
          <cell r="AL948" t="str">
            <v>MISCPN07GD320</v>
          </cell>
          <cell r="AM948" t="str">
            <v>07GD320-AKSA NT855G6</v>
          </cell>
        </row>
        <row r="949">
          <cell r="A949" t="str">
            <v>DEC04</v>
          </cell>
          <cell r="B949" t="str">
            <v>CENT</v>
          </cell>
          <cell r="C949" t="str">
            <v>Middle East</v>
          </cell>
          <cell r="D949" t="str">
            <v>TR</v>
          </cell>
          <cell r="E949" t="str">
            <v>GDRIVE</v>
          </cell>
          <cell r="F949" t="str">
            <v>AKSA Jenerator Sanayi AS</v>
          </cell>
          <cell r="G949" t="str">
            <v>003160</v>
          </cell>
          <cell r="H949" t="str">
            <v>NH</v>
          </cell>
          <cell r="I949">
            <v>-1</v>
          </cell>
          <cell r="J949">
            <v>-7945.64</v>
          </cell>
          <cell r="K949">
            <v>-7644.9</v>
          </cell>
          <cell r="L949" t="str">
            <v>25297453</v>
          </cell>
          <cell r="M949">
            <v>-7614.65</v>
          </cell>
          <cell r="N949">
            <v>0</v>
          </cell>
          <cell r="O949" t="str">
            <v>7514</v>
          </cell>
          <cell r="P949" t="str">
            <v>7514</v>
          </cell>
          <cell r="Q949">
            <v>38289</v>
          </cell>
          <cell r="R949">
            <v>0</v>
          </cell>
          <cell r="S949" t="str">
            <v>NTA855G4           GDrive</v>
          </cell>
          <cell r="T949" t="str">
            <v>0230</v>
          </cell>
          <cell r="U949" t="str">
            <v>1101000</v>
          </cell>
          <cell r="V949">
            <v>1</v>
          </cell>
          <cell r="W949" t="str">
            <v>1</v>
          </cell>
          <cell r="X949" t="str">
            <v>399</v>
          </cell>
          <cell r="Y949" t="str">
            <v>G Drive</v>
          </cell>
          <cell r="Z949" t="str">
            <v>RC230 - GDrive Mktg</v>
          </cell>
          <cell r="AA949" t="str">
            <v>Medium</v>
          </cell>
          <cell r="AB949">
            <v>-11525.36</v>
          </cell>
          <cell r="AC949" t="str">
            <v xml:space="preserve">  23460</v>
          </cell>
          <cell r="AE949">
            <v>-7614.65</v>
          </cell>
          <cell r="AF949">
            <v>-4.25</v>
          </cell>
          <cell r="AG949">
            <v>-26</v>
          </cell>
          <cell r="AH949">
            <v>0</v>
          </cell>
          <cell r="AI949">
            <v>0</v>
          </cell>
          <cell r="AJ949" t="str">
            <v>EUR</v>
          </cell>
          <cell r="AK949">
            <v>0</v>
          </cell>
          <cell r="AL949" t="str">
            <v>MISCPN07GD321</v>
          </cell>
          <cell r="AM949" t="str">
            <v>07GD321-AKSA NTA855G4</v>
          </cell>
        </row>
        <row r="950">
          <cell r="A950" t="str">
            <v>DEC04</v>
          </cell>
          <cell r="B950" t="str">
            <v>CENT</v>
          </cell>
          <cell r="C950" t="str">
            <v>Middle East</v>
          </cell>
          <cell r="D950" t="str">
            <v>TR</v>
          </cell>
          <cell r="E950" t="str">
            <v>GDRIVE</v>
          </cell>
          <cell r="F950" t="str">
            <v>AKSA Jenerator Sanayi AS</v>
          </cell>
          <cell r="G950" t="str">
            <v>024743</v>
          </cell>
          <cell r="H950" t="str">
            <v>NH</v>
          </cell>
          <cell r="I950">
            <v>1</v>
          </cell>
          <cell r="J950">
            <v>7178.9558665231425</v>
          </cell>
          <cell r="K950">
            <v>6284.88</v>
          </cell>
          <cell r="L950" t="str">
            <v>25297346</v>
          </cell>
          <cell r="M950">
            <v>6254.63</v>
          </cell>
          <cell r="N950">
            <v>0</v>
          </cell>
          <cell r="O950" t="str">
            <v>7511</v>
          </cell>
          <cell r="P950" t="str">
            <v>7511</v>
          </cell>
          <cell r="Q950">
            <v>38289</v>
          </cell>
          <cell r="R950">
            <v>0</v>
          </cell>
          <cell r="S950" t="str">
            <v>NT855G6            GDrive</v>
          </cell>
          <cell r="T950" t="str">
            <v>0230</v>
          </cell>
          <cell r="U950" t="str">
            <v>1101000</v>
          </cell>
          <cell r="V950">
            <v>1</v>
          </cell>
          <cell r="W950" t="str">
            <v>1</v>
          </cell>
          <cell r="X950" t="str">
            <v>399</v>
          </cell>
          <cell r="Y950" t="str">
            <v>G Drive</v>
          </cell>
          <cell r="Z950" t="str">
            <v>RC230 - GDrive Mktg</v>
          </cell>
          <cell r="AA950" t="str">
            <v>Medium</v>
          </cell>
          <cell r="AB950">
            <v>7178.9558665231425</v>
          </cell>
          <cell r="AC950" t="str">
            <v xml:space="preserve">  33378</v>
          </cell>
          <cell r="AD950" t="str">
            <v>J7655-04</v>
          </cell>
          <cell r="AE950">
            <v>6254.63</v>
          </cell>
          <cell r="AF950">
            <v>4.25</v>
          </cell>
          <cell r="AG950">
            <v>26</v>
          </cell>
          <cell r="AH950">
            <v>0</v>
          </cell>
          <cell r="AI950">
            <v>0</v>
          </cell>
          <cell r="AJ950" t="str">
            <v>EUR</v>
          </cell>
          <cell r="AK950">
            <v>0</v>
          </cell>
          <cell r="AL950" t="str">
            <v>MISCPN07GD320</v>
          </cell>
          <cell r="AM950" t="str">
            <v>07GD320-AKSA NT855G6</v>
          </cell>
        </row>
        <row r="951">
          <cell r="A951" t="str">
            <v>DEC04</v>
          </cell>
          <cell r="B951" t="str">
            <v>CENT</v>
          </cell>
          <cell r="C951" t="str">
            <v>Middle East</v>
          </cell>
          <cell r="D951" t="str">
            <v>TR</v>
          </cell>
          <cell r="E951" t="str">
            <v>GDRIVE</v>
          </cell>
          <cell r="F951" t="str">
            <v>AKSA Jenerator Sanayi AS</v>
          </cell>
          <cell r="G951" t="str">
            <v>024743</v>
          </cell>
          <cell r="H951" t="str">
            <v>NH</v>
          </cell>
          <cell r="I951">
            <v>1</v>
          </cell>
          <cell r="J951">
            <v>7178.9558665231425</v>
          </cell>
          <cell r="K951">
            <v>6284.88</v>
          </cell>
          <cell r="L951" t="str">
            <v>25297141</v>
          </cell>
          <cell r="M951">
            <v>6254.63</v>
          </cell>
          <cell r="N951">
            <v>0</v>
          </cell>
          <cell r="O951" t="str">
            <v>7511</v>
          </cell>
          <cell r="P951" t="str">
            <v>7511</v>
          </cell>
          <cell r="Q951">
            <v>38274</v>
          </cell>
          <cell r="R951">
            <v>0</v>
          </cell>
          <cell r="S951" t="str">
            <v>NT855G6            GDrive</v>
          </cell>
          <cell r="T951" t="str">
            <v>0230</v>
          </cell>
          <cell r="U951" t="str">
            <v>1101000</v>
          </cell>
          <cell r="V951">
            <v>1</v>
          </cell>
          <cell r="W951" t="str">
            <v>1</v>
          </cell>
          <cell r="X951" t="str">
            <v>399</v>
          </cell>
          <cell r="Y951" t="str">
            <v>G Drive</v>
          </cell>
          <cell r="Z951" t="str">
            <v>RC230 - GDrive Mktg</v>
          </cell>
          <cell r="AA951" t="str">
            <v>Medium</v>
          </cell>
          <cell r="AB951">
            <v>7178.9558665231425</v>
          </cell>
          <cell r="AC951" t="str">
            <v xml:space="preserve">  33378</v>
          </cell>
          <cell r="AD951" t="str">
            <v>J7655-04</v>
          </cell>
          <cell r="AE951">
            <v>6254.63</v>
          </cell>
          <cell r="AF951">
            <v>4.25</v>
          </cell>
          <cell r="AG951">
            <v>26</v>
          </cell>
          <cell r="AH951">
            <v>0</v>
          </cell>
          <cell r="AI951">
            <v>0</v>
          </cell>
          <cell r="AJ951" t="str">
            <v>EUR</v>
          </cell>
          <cell r="AK951">
            <v>0</v>
          </cell>
          <cell r="AL951" t="str">
            <v>MISCPN07GD320</v>
          </cell>
          <cell r="AM951" t="str">
            <v>07GD320-AKSA NT855G6</v>
          </cell>
        </row>
        <row r="952">
          <cell r="A952" t="str">
            <v>DEC04</v>
          </cell>
          <cell r="B952" t="str">
            <v>CENT</v>
          </cell>
          <cell r="C952" t="str">
            <v>Middle East</v>
          </cell>
          <cell r="D952" t="str">
            <v>TR</v>
          </cell>
          <cell r="E952" t="str">
            <v>GDRIVE</v>
          </cell>
          <cell r="F952" t="str">
            <v>AKSA Jenerator Sanayi AS</v>
          </cell>
          <cell r="G952" t="str">
            <v>024742</v>
          </cell>
          <cell r="H952" t="str">
            <v>NH</v>
          </cell>
          <cell r="I952">
            <v>1</v>
          </cell>
          <cell r="J952">
            <v>7945.6404736275563</v>
          </cell>
          <cell r="K952">
            <v>7644.9</v>
          </cell>
          <cell r="L952" t="str">
            <v>25297755</v>
          </cell>
          <cell r="M952">
            <v>7614.65</v>
          </cell>
          <cell r="N952">
            <v>0</v>
          </cell>
          <cell r="O952" t="str">
            <v>7514</v>
          </cell>
          <cell r="P952" t="str">
            <v>7514</v>
          </cell>
          <cell r="Q952">
            <v>38301</v>
          </cell>
          <cell r="R952">
            <v>0</v>
          </cell>
          <cell r="S952" t="str">
            <v>NTA855G4           GDrive</v>
          </cell>
          <cell r="T952" t="str">
            <v>0230</v>
          </cell>
          <cell r="U952" t="str">
            <v>1101000</v>
          </cell>
          <cell r="V952">
            <v>1</v>
          </cell>
          <cell r="W952" t="str">
            <v>1</v>
          </cell>
          <cell r="X952" t="str">
            <v>399</v>
          </cell>
          <cell r="Y952" t="str">
            <v>G Drive</v>
          </cell>
          <cell r="Z952" t="str">
            <v>RC230 - GDrive Mktg</v>
          </cell>
          <cell r="AA952" t="str">
            <v>Medium</v>
          </cell>
          <cell r="AB952">
            <v>7945.6404736275563</v>
          </cell>
          <cell r="AC952" t="str">
            <v xml:space="preserve">  33364</v>
          </cell>
          <cell r="AD952" t="str">
            <v>J7656-04</v>
          </cell>
          <cell r="AE952">
            <v>7614.65</v>
          </cell>
          <cell r="AF952">
            <v>4.25</v>
          </cell>
          <cell r="AG952">
            <v>26</v>
          </cell>
          <cell r="AH952">
            <v>0</v>
          </cell>
          <cell r="AI952">
            <v>0</v>
          </cell>
          <cell r="AJ952" t="str">
            <v>EUR</v>
          </cell>
          <cell r="AK952">
            <v>0</v>
          </cell>
          <cell r="AL952" t="str">
            <v>MISCPN07GD321</v>
          </cell>
          <cell r="AM952" t="str">
            <v>07GD321-AKSA NTA855G4</v>
          </cell>
        </row>
        <row r="953">
          <cell r="A953" t="str">
            <v>DEC04</v>
          </cell>
          <cell r="B953" t="str">
            <v>CENT</v>
          </cell>
          <cell r="C953" t="str">
            <v>Middle East</v>
          </cell>
          <cell r="D953" t="str">
            <v>TR</v>
          </cell>
          <cell r="E953" t="str">
            <v>GDRIVE</v>
          </cell>
          <cell r="F953" t="str">
            <v>AKSA Jenerator Sanayi AS</v>
          </cell>
          <cell r="G953" t="str">
            <v>024742</v>
          </cell>
          <cell r="H953" t="str">
            <v>NH</v>
          </cell>
          <cell r="I953">
            <v>1</v>
          </cell>
          <cell r="J953">
            <v>7945.6404736275563</v>
          </cell>
          <cell r="K953">
            <v>7644.9</v>
          </cell>
          <cell r="L953" t="str">
            <v>25297754</v>
          </cell>
          <cell r="M953">
            <v>7614.65</v>
          </cell>
          <cell r="N953">
            <v>0</v>
          </cell>
          <cell r="O953" t="str">
            <v>7514</v>
          </cell>
          <cell r="P953" t="str">
            <v>7514</v>
          </cell>
          <cell r="Q953">
            <v>38301</v>
          </cell>
          <cell r="R953">
            <v>0</v>
          </cell>
          <cell r="S953" t="str">
            <v>NTA855G4           GDrive</v>
          </cell>
          <cell r="T953" t="str">
            <v>0230</v>
          </cell>
          <cell r="U953" t="str">
            <v>1101000</v>
          </cell>
          <cell r="V953">
            <v>1</v>
          </cell>
          <cell r="W953" t="str">
            <v>1</v>
          </cell>
          <cell r="X953" t="str">
            <v>399</v>
          </cell>
          <cell r="Y953" t="str">
            <v>G Drive</v>
          </cell>
          <cell r="Z953" t="str">
            <v>RC230 - GDrive Mktg</v>
          </cell>
          <cell r="AA953" t="str">
            <v>Medium</v>
          </cell>
          <cell r="AB953">
            <v>7945.6404736275563</v>
          </cell>
          <cell r="AC953" t="str">
            <v xml:space="preserve">  33364</v>
          </cell>
          <cell r="AD953" t="str">
            <v>J7656-04</v>
          </cell>
          <cell r="AE953">
            <v>7614.65</v>
          </cell>
          <cell r="AF953">
            <v>4.25</v>
          </cell>
          <cell r="AG953">
            <v>26</v>
          </cell>
          <cell r="AH953">
            <v>0</v>
          </cell>
          <cell r="AI953">
            <v>0</v>
          </cell>
          <cell r="AJ953" t="str">
            <v>EUR</v>
          </cell>
          <cell r="AK953">
            <v>0</v>
          </cell>
          <cell r="AL953" t="str">
            <v>MISCPN07GD321</v>
          </cell>
          <cell r="AM953" t="str">
            <v>07GD321-AKSA NTA855G4</v>
          </cell>
        </row>
        <row r="954">
          <cell r="A954" t="str">
            <v>DEC04</v>
          </cell>
          <cell r="B954" t="str">
            <v>CENT</v>
          </cell>
          <cell r="C954" t="str">
            <v>Middle East</v>
          </cell>
          <cell r="D954" t="str">
            <v>TR</v>
          </cell>
          <cell r="E954" t="str">
            <v>GDRIVE</v>
          </cell>
          <cell r="F954" t="str">
            <v>AKSA Jenerator Sanayi AS</v>
          </cell>
          <cell r="G954" t="str">
            <v>024742</v>
          </cell>
          <cell r="H954" t="str">
            <v>NH</v>
          </cell>
          <cell r="I954">
            <v>1</v>
          </cell>
          <cell r="J954">
            <v>7945.6404736275563</v>
          </cell>
          <cell r="K954">
            <v>7644.9</v>
          </cell>
          <cell r="L954" t="str">
            <v>25297998</v>
          </cell>
          <cell r="M954">
            <v>7614.65</v>
          </cell>
          <cell r="N954">
            <v>0</v>
          </cell>
          <cell r="O954" t="str">
            <v>7514</v>
          </cell>
          <cell r="P954" t="str">
            <v>7514</v>
          </cell>
          <cell r="Q954">
            <v>38309</v>
          </cell>
          <cell r="R954">
            <v>0</v>
          </cell>
          <cell r="S954" t="str">
            <v>NTA855G4           GDrive</v>
          </cell>
          <cell r="T954" t="str">
            <v>0230</v>
          </cell>
          <cell r="U954" t="str">
            <v>1101000</v>
          </cell>
          <cell r="V954">
            <v>1</v>
          </cell>
          <cell r="W954" t="str">
            <v>1</v>
          </cell>
          <cell r="X954" t="str">
            <v>399</v>
          </cell>
          <cell r="Y954" t="str">
            <v>G Drive</v>
          </cell>
          <cell r="Z954" t="str">
            <v>RC230 - GDrive Mktg</v>
          </cell>
          <cell r="AA954" t="str">
            <v>Medium</v>
          </cell>
          <cell r="AB954">
            <v>7945.6404736275563</v>
          </cell>
          <cell r="AC954" t="str">
            <v xml:space="preserve">  33364</v>
          </cell>
          <cell r="AD954" t="str">
            <v>J7656-04</v>
          </cell>
          <cell r="AE954">
            <v>7614.65</v>
          </cell>
          <cell r="AF954">
            <v>4.25</v>
          </cell>
          <cell r="AG954">
            <v>26</v>
          </cell>
          <cell r="AH954">
            <v>0</v>
          </cell>
          <cell r="AI954">
            <v>0</v>
          </cell>
          <cell r="AJ954" t="str">
            <v>EUR</v>
          </cell>
          <cell r="AK954">
            <v>0</v>
          </cell>
          <cell r="AL954" t="str">
            <v>MISCPN07GD321</v>
          </cell>
          <cell r="AM954" t="str">
            <v>07GD321-AKSA NTA855G4</v>
          </cell>
        </row>
        <row r="955">
          <cell r="A955" t="str">
            <v>DEC04</v>
          </cell>
          <cell r="B955" t="str">
            <v>CENT</v>
          </cell>
          <cell r="C955" t="str">
            <v>Middle East</v>
          </cell>
          <cell r="D955" t="str">
            <v>TR</v>
          </cell>
          <cell r="E955" t="str">
            <v>GDRIVE</v>
          </cell>
          <cell r="F955" t="str">
            <v>AKSA Jenerator Sanayi AS</v>
          </cell>
          <cell r="G955" t="str">
            <v>024742</v>
          </cell>
          <cell r="H955" t="str">
            <v>NH</v>
          </cell>
          <cell r="I955">
            <v>1</v>
          </cell>
          <cell r="J955">
            <v>7945.6404736275563</v>
          </cell>
          <cell r="K955">
            <v>7644.9</v>
          </cell>
          <cell r="L955" t="str">
            <v>25298001</v>
          </cell>
          <cell r="M955">
            <v>7614.65</v>
          </cell>
          <cell r="N955">
            <v>0</v>
          </cell>
          <cell r="O955" t="str">
            <v>7514</v>
          </cell>
          <cell r="P955" t="str">
            <v>7514</v>
          </cell>
          <cell r="Q955">
            <v>38309</v>
          </cell>
          <cell r="R955">
            <v>0</v>
          </cell>
          <cell r="S955" t="str">
            <v>NTA855G4           GDrive</v>
          </cell>
          <cell r="T955" t="str">
            <v>0230</v>
          </cell>
          <cell r="U955" t="str">
            <v>1101000</v>
          </cell>
          <cell r="V955">
            <v>1</v>
          </cell>
          <cell r="W955" t="str">
            <v>1</v>
          </cell>
          <cell r="X955" t="str">
            <v>399</v>
          </cell>
          <cell r="Y955" t="str">
            <v>G Drive</v>
          </cell>
          <cell r="Z955" t="str">
            <v>RC230 - GDrive Mktg</v>
          </cell>
          <cell r="AA955" t="str">
            <v>Medium</v>
          </cell>
          <cell r="AB955">
            <v>7945.6404736275563</v>
          </cell>
          <cell r="AC955" t="str">
            <v xml:space="preserve">  33364</v>
          </cell>
          <cell r="AD955" t="str">
            <v>J7656-04</v>
          </cell>
          <cell r="AE955">
            <v>7614.65</v>
          </cell>
          <cell r="AF955">
            <v>4.25</v>
          </cell>
          <cell r="AG955">
            <v>26</v>
          </cell>
          <cell r="AH955">
            <v>0</v>
          </cell>
          <cell r="AI955">
            <v>0</v>
          </cell>
          <cell r="AJ955" t="str">
            <v>EUR</v>
          </cell>
          <cell r="AK955">
            <v>0</v>
          </cell>
          <cell r="AL955" t="str">
            <v>MISCPN07GD321</v>
          </cell>
          <cell r="AM955" t="str">
            <v>07GD321-AKSA NTA855G4</v>
          </cell>
        </row>
        <row r="956">
          <cell r="A956" t="str">
            <v>DEC04</v>
          </cell>
          <cell r="B956" t="str">
            <v>CENT</v>
          </cell>
          <cell r="C956" t="str">
            <v>Middle East</v>
          </cell>
          <cell r="D956" t="str">
            <v>TR</v>
          </cell>
          <cell r="E956" t="str">
            <v>GDRIVE</v>
          </cell>
          <cell r="F956" t="str">
            <v>AKSA Jenerator Sanayi AS</v>
          </cell>
          <cell r="G956" t="str">
            <v>024742</v>
          </cell>
          <cell r="H956" t="str">
            <v>NH</v>
          </cell>
          <cell r="I956">
            <v>1</v>
          </cell>
          <cell r="J956">
            <v>7945.6404736275563</v>
          </cell>
          <cell r="K956">
            <v>7644.9</v>
          </cell>
          <cell r="L956" t="str">
            <v>25297624</v>
          </cell>
          <cell r="M956">
            <v>7614.65</v>
          </cell>
          <cell r="N956">
            <v>0</v>
          </cell>
          <cell r="O956" t="str">
            <v>7514</v>
          </cell>
          <cell r="P956" t="str">
            <v>7514</v>
          </cell>
          <cell r="Q956">
            <v>38294</v>
          </cell>
          <cell r="R956">
            <v>0</v>
          </cell>
          <cell r="S956" t="str">
            <v>NTA855G4           GDrive</v>
          </cell>
          <cell r="T956" t="str">
            <v>0230</v>
          </cell>
          <cell r="U956" t="str">
            <v>1101000</v>
          </cell>
          <cell r="V956">
            <v>1</v>
          </cell>
          <cell r="W956" t="str">
            <v>1</v>
          </cell>
          <cell r="X956" t="str">
            <v>399</v>
          </cell>
          <cell r="Y956" t="str">
            <v>G Drive</v>
          </cell>
          <cell r="Z956" t="str">
            <v>RC230 - GDrive Mktg</v>
          </cell>
          <cell r="AA956" t="str">
            <v>Medium</v>
          </cell>
          <cell r="AB956">
            <v>7945.6404736275563</v>
          </cell>
          <cell r="AC956" t="str">
            <v xml:space="preserve">  33364</v>
          </cell>
          <cell r="AD956" t="str">
            <v>J7656-04</v>
          </cell>
          <cell r="AE956">
            <v>7614.65</v>
          </cell>
          <cell r="AF956">
            <v>4.25</v>
          </cell>
          <cell r="AG956">
            <v>26</v>
          </cell>
          <cell r="AH956">
            <v>0</v>
          </cell>
          <cell r="AI956">
            <v>0</v>
          </cell>
          <cell r="AJ956" t="str">
            <v>EUR</v>
          </cell>
          <cell r="AK956">
            <v>0</v>
          </cell>
          <cell r="AL956" t="str">
            <v>MISCPN07GD321</v>
          </cell>
          <cell r="AM956" t="str">
            <v>07GD321-AKSA NTA855G4</v>
          </cell>
        </row>
        <row r="957">
          <cell r="A957" t="str">
            <v>DEC04</v>
          </cell>
          <cell r="B957" t="str">
            <v>CENT</v>
          </cell>
          <cell r="C957" t="str">
            <v>Middle East</v>
          </cell>
          <cell r="D957" t="str">
            <v>TR</v>
          </cell>
          <cell r="E957" t="str">
            <v>GDRIVE</v>
          </cell>
          <cell r="F957" t="str">
            <v>AKSA Jenerator Sanayi AS</v>
          </cell>
          <cell r="G957" t="str">
            <v>024742</v>
          </cell>
          <cell r="H957" t="str">
            <v>NH</v>
          </cell>
          <cell r="I957">
            <v>1</v>
          </cell>
          <cell r="J957">
            <v>7945.6404736275563</v>
          </cell>
          <cell r="K957">
            <v>7644.9</v>
          </cell>
          <cell r="L957" t="str">
            <v>25298004</v>
          </cell>
          <cell r="M957">
            <v>7614.65</v>
          </cell>
          <cell r="N957">
            <v>0</v>
          </cell>
          <cell r="O957" t="str">
            <v>7514</v>
          </cell>
          <cell r="P957" t="str">
            <v>7514</v>
          </cell>
          <cell r="Q957">
            <v>38309</v>
          </cell>
          <cell r="R957">
            <v>0</v>
          </cell>
          <cell r="S957" t="str">
            <v>NTA855G4           GDrive</v>
          </cell>
          <cell r="T957" t="str">
            <v>0230</v>
          </cell>
          <cell r="U957" t="str">
            <v>1101000</v>
          </cell>
          <cell r="V957">
            <v>1</v>
          </cell>
          <cell r="W957" t="str">
            <v>1</v>
          </cell>
          <cell r="X957" t="str">
            <v>399</v>
          </cell>
          <cell r="Y957" t="str">
            <v>G Drive</v>
          </cell>
          <cell r="Z957" t="str">
            <v>RC230 - GDrive Mktg</v>
          </cell>
          <cell r="AA957" t="str">
            <v>Medium</v>
          </cell>
          <cell r="AB957">
            <v>7945.6404736275563</v>
          </cell>
          <cell r="AC957" t="str">
            <v xml:space="preserve">  33364</v>
          </cell>
          <cell r="AD957" t="str">
            <v>J7656-04</v>
          </cell>
          <cell r="AE957">
            <v>7614.65</v>
          </cell>
          <cell r="AF957">
            <v>4.25</v>
          </cell>
          <cell r="AG957">
            <v>26</v>
          </cell>
          <cell r="AH957">
            <v>0</v>
          </cell>
          <cell r="AI957">
            <v>0</v>
          </cell>
          <cell r="AJ957" t="str">
            <v>EUR</v>
          </cell>
          <cell r="AK957">
            <v>0</v>
          </cell>
          <cell r="AL957" t="str">
            <v>MISCPN07GD321</v>
          </cell>
          <cell r="AM957" t="str">
            <v>07GD321-AKSA NTA855G4</v>
          </cell>
        </row>
        <row r="958">
          <cell r="A958" t="str">
            <v>DEC04</v>
          </cell>
          <cell r="B958" t="str">
            <v>CENT</v>
          </cell>
          <cell r="C958" t="str">
            <v>Middle East</v>
          </cell>
          <cell r="D958" t="str">
            <v>TR</v>
          </cell>
          <cell r="E958" t="str">
            <v>GDRIVE</v>
          </cell>
          <cell r="F958" t="str">
            <v>AKSA Jenerator Sanayi AS</v>
          </cell>
          <cell r="G958" t="str">
            <v>003160</v>
          </cell>
          <cell r="H958" t="str">
            <v>NH</v>
          </cell>
          <cell r="I958">
            <v>-1</v>
          </cell>
          <cell r="J958">
            <v>-7945.64</v>
          </cell>
          <cell r="K958">
            <v>-7644.9</v>
          </cell>
          <cell r="L958" t="str">
            <v>25297537</v>
          </cell>
          <cell r="M958">
            <v>-7614.65</v>
          </cell>
          <cell r="N958">
            <v>0</v>
          </cell>
          <cell r="O958" t="str">
            <v>7514</v>
          </cell>
          <cell r="P958" t="str">
            <v>7514</v>
          </cell>
          <cell r="Q958">
            <v>38289</v>
          </cell>
          <cell r="R958">
            <v>0</v>
          </cell>
          <cell r="S958" t="str">
            <v>NTA855G4           GDrive</v>
          </cell>
          <cell r="T958" t="str">
            <v>0230</v>
          </cell>
          <cell r="U958" t="str">
            <v>1101000</v>
          </cell>
          <cell r="V958">
            <v>1</v>
          </cell>
          <cell r="W958" t="str">
            <v>1</v>
          </cell>
          <cell r="X958" t="str">
            <v>399</v>
          </cell>
          <cell r="Y958" t="str">
            <v>G Drive</v>
          </cell>
          <cell r="Z958" t="str">
            <v>RC230 - GDrive Mktg</v>
          </cell>
          <cell r="AA958" t="str">
            <v>Medium</v>
          </cell>
          <cell r="AB958">
            <v>-11525.36</v>
          </cell>
          <cell r="AC958" t="str">
            <v xml:space="preserve">  23460</v>
          </cell>
          <cell r="AE958">
            <v>-7614.65</v>
          </cell>
          <cell r="AF958">
            <v>-4.25</v>
          </cell>
          <cell r="AG958">
            <v>-26</v>
          </cell>
          <cell r="AH958">
            <v>0</v>
          </cell>
          <cell r="AI958">
            <v>0</v>
          </cell>
          <cell r="AJ958" t="str">
            <v>EUR</v>
          </cell>
          <cell r="AK958">
            <v>0</v>
          </cell>
          <cell r="AL958" t="str">
            <v>MISCPN07GD321</v>
          </cell>
          <cell r="AM958" t="str">
            <v>07GD321-AKSA NTA855G4</v>
          </cell>
        </row>
        <row r="959">
          <cell r="A959" t="str">
            <v>DEC04</v>
          </cell>
          <cell r="B959" t="str">
            <v>CENT</v>
          </cell>
          <cell r="C959" t="str">
            <v>Middle East</v>
          </cell>
          <cell r="D959" t="str">
            <v>TR</v>
          </cell>
          <cell r="E959" t="str">
            <v>GDRIVE</v>
          </cell>
          <cell r="F959" t="str">
            <v>AKSA Jenerator Sanayi AS</v>
          </cell>
          <cell r="G959" t="str">
            <v>024850</v>
          </cell>
          <cell r="H959" t="str">
            <v>NH</v>
          </cell>
          <cell r="I959">
            <v>1</v>
          </cell>
          <cell r="J959">
            <v>7178.9558665231425</v>
          </cell>
          <cell r="K959">
            <v>6284.88</v>
          </cell>
          <cell r="L959" t="str">
            <v>25297708</v>
          </cell>
          <cell r="M959">
            <v>6254.63</v>
          </cell>
          <cell r="N959">
            <v>0</v>
          </cell>
          <cell r="O959" t="str">
            <v>7511</v>
          </cell>
          <cell r="P959" t="str">
            <v>7511</v>
          </cell>
          <cell r="Q959">
            <v>38300</v>
          </cell>
          <cell r="R959">
            <v>0</v>
          </cell>
          <cell r="S959" t="str">
            <v>NT855G6            GDrive</v>
          </cell>
          <cell r="T959" t="str">
            <v>0230</v>
          </cell>
          <cell r="U959" t="str">
            <v>1101000</v>
          </cell>
          <cell r="V959">
            <v>1</v>
          </cell>
          <cell r="W959" t="str">
            <v>1</v>
          </cell>
          <cell r="X959" t="str">
            <v>399</v>
          </cell>
          <cell r="Y959" t="str">
            <v>G Drive</v>
          </cell>
          <cell r="Z959" t="str">
            <v>RC230 - GDrive Mktg</v>
          </cell>
          <cell r="AA959" t="str">
            <v>Medium</v>
          </cell>
          <cell r="AB959">
            <v>7178.9558665231425</v>
          </cell>
          <cell r="AC959" t="str">
            <v xml:space="preserve">  33378</v>
          </cell>
          <cell r="AD959" t="str">
            <v>J7655-04</v>
          </cell>
          <cell r="AE959">
            <v>6254.63</v>
          </cell>
          <cell r="AF959">
            <v>4.25</v>
          </cell>
          <cell r="AG959">
            <v>26</v>
          </cell>
          <cell r="AH959">
            <v>0</v>
          </cell>
          <cell r="AI959">
            <v>0</v>
          </cell>
          <cell r="AJ959" t="str">
            <v>EUR</v>
          </cell>
          <cell r="AK959">
            <v>0</v>
          </cell>
          <cell r="AL959" t="str">
            <v>MISCPN07GD320</v>
          </cell>
          <cell r="AM959" t="str">
            <v>07GD320-AKSA NT855G6</v>
          </cell>
        </row>
        <row r="960">
          <cell r="A960" t="str">
            <v>DEC04</v>
          </cell>
          <cell r="B960" t="str">
            <v>CENT</v>
          </cell>
          <cell r="C960" t="str">
            <v>Middle East</v>
          </cell>
          <cell r="D960" t="str">
            <v>TR</v>
          </cell>
          <cell r="E960" t="str">
            <v>GDRIVE</v>
          </cell>
          <cell r="F960" t="str">
            <v>AKSA Jenerator Sanayi AS</v>
          </cell>
          <cell r="G960" t="str">
            <v>024850</v>
          </cell>
          <cell r="H960" t="str">
            <v>NH</v>
          </cell>
          <cell r="I960">
            <v>1</v>
          </cell>
          <cell r="J960">
            <v>7178.9558665231425</v>
          </cell>
          <cell r="K960">
            <v>6284.88</v>
          </cell>
          <cell r="L960" t="str">
            <v>25297854</v>
          </cell>
          <cell r="M960">
            <v>6254.63</v>
          </cell>
          <cell r="N960">
            <v>0</v>
          </cell>
          <cell r="O960" t="str">
            <v>7511</v>
          </cell>
          <cell r="P960" t="str">
            <v>7511</v>
          </cell>
          <cell r="Q960">
            <v>38306</v>
          </cell>
          <cell r="R960">
            <v>0</v>
          </cell>
          <cell r="S960" t="str">
            <v>NT855G6            GDrive</v>
          </cell>
          <cell r="T960" t="str">
            <v>0230</v>
          </cell>
          <cell r="U960" t="str">
            <v>1101000</v>
          </cell>
          <cell r="V960">
            <v>1</v>
          </cell>
          <cell r="W960" t="str">
            <v>1</v>
          </cell>
          <cell r="X960" t="str">
            <v>399</v>
          </cell>
          <cell r="Y960" t="str">
            <v>G Drive</v>
          </cell>
          <cell r="Z960" t="str">
            <v>RC230 - GDrive Mktg</v>
          </cell>
          <cell r="AA960" t="str">
            <v>Medium</v>
          </cell>
          <cell r="AB960">
            <v>7178.9558665231425</v>
          </cell>
          <cell r="AC960" t="str">
            <v xml:space="preserve">  33378</v>
          </cell>
          <cell r="AD960" t="str">
            <v>J7655-04</v>
          </cell>
          <cell r="AE960">
            <v>6254.63</v>
          </cell>
          <cell r="AF960">
            <v>4.25</v>
          </cell>
          <cell r="AG960">
            <v>26</v>
          </cell>
          <cell r="AH960">
            <v>0</v>
          </cell>
          <cell r="AI960">
            <v>0</v>
          </cell>
          <cell r="AJ960" t="str">
            <v>EUR</v>
          </cell>
          <cell r="AK960">
            <v>0</v>
          </cell>
          <cell r="AL960" t="str">
            <v>MISCPN07GD320</v>
          </cell>
          <cell r="AM960" t="str">
            <v>07GD320-AKSA NT855G6</v>
          </cell>
        </row>
        <row r="961">
          <cell r="A961" t="str">
            <v>DEC04</v>
          </cell>
          <cell r="B961" t="str">
            <v>CENT</v>
          </cell>
          <cell r="C961" t="str">
            <v>Middle East</v>
          </cell>
          <cell r="D961" t="str">
            <v>TR</v>
          </cell>
          <cell r="E961" t="str">
            <v>GDRIVE</v>
          </cell>
          <cell r="F961" t="str">
            <v>AKSA Jenerator Sanayi AS</v>
          </cell>
          <cell r="G961" t="str">
            <v>024849</v>
          </cell>
          <cell r="H961" t="str">
            <v>NH</v>
          </cell>
          <cell r="I961">
            <v>1</v>
          </cell>
          <cell r="J961">
            <v>7178.9558665231425</v>
          </cell>
          <cell r="K961">
            <v>6284.88</v>
          </cell>
          <cell r="L961" t="str">
            <v>25298475</v>
          </cell>
          <cell r="M961">
            <v>6254.63</v>
          </cell>
          <cell r="N961">
            <v>0</v>
          </cell>
          <cell r="O961" t="str">
            <v>7511</v>
          </cell>
          <cell r="P961" t="str">
            <v>7511</v>
          </cell>
          <cell r="Q961">
            <v>38322</v>
          </cell>
          <cell r="R961">
            <v>0</v>
          </cell>
          <cell r="S961" t="str">
            <v>NT855G6            GDrive</v>
          </cell>
          <cell r="T961" t="str">
            <v>0230</v>
          </cell>
          <cell r="U961" t="str">
            <v>1101000</v>
          </cell>
          <cell r="V961">
            <v>1</v>
          </cell>
          <cell r="W961" t="str">
            <v>1</v>
          </cell>
          <cell r="X961" t="str">
            <v>399</v>
          </cell>
          <cell r="Y961" t="str">
            <v>G Drive</v>
          </cell>
          <cell r="Z961" t="str">
            <v>RC230 - GDrive Mktg</v>
          </cell>
          <cell r="AA961" t="str">
            <v>Medium</v>
          </cell>
          <cell r="AB961">
            <v>7178.9558665231425</v>
          </cell>
          <cell r="AC961" t="str">
            <v xml:space="preserve">  33377</v>
          </cell>
          <cell r="AD961" t="str">
            <v>J7655-04</v>
          </cell>
          <cell r="AE961">
            <v>6254.63</v>
          </cell>
          <cell r="AF961">
            <v>4.25</v>
          </cell>
          <cell r="AG961">
            <v>26</v>
          </cell>
          <cell r="AH961">
            <v>0</v>
          </cell>
          <cell r="AI961">
            <v>0</v>
          </cell>
          <cell r="AJ961" t="str">
            <v>EUR</v>
          </cell>
          <cell r="AK961">
            <v>0</v>
          </cell>
          <cell r="AL961" t="str">
            <v>MISCPN07GD320</v>
          </cell>
          <cell r="AM961" t="str">
            <v>07GD320-AKSA NT855G6</v>
          </cell>
        </row>
        <row r="962">
          <cell r="A962" t="str">
            <v>DEC04</v>
          </cell>
          <cell r="B962" t="str">
            <v>CENT</v>
          </cell>
          <cell r="C962" t="str">
            <v>Middle East</v>
          </cell>
          <cell r="D962" t="str">
            <v>TR</v>
          </cell>
          <cell r="E962" t="str">
            <v>GDRIVE</v>
          </cell>
          <cell r="F962" t="str">
            <v>AKSA Jenerator Sanayi AS</v>
          </cell>
          <cell r="G962" t="str">
            <v>024849</v>
          </cell>
          <cell r="H962" t="str">
            <v>NH</v>
          </cell>
          <cell r="I962">
            <v>1</v>
          </cell>
          <cell r="J962">
            <v>7178.9558665231425</v>
          </cell>
          <cell r="K962">
            <v>6284.88</v>
          </cell>
          <cell r="L962" t="str">
            <v>25297029</v>
          </cell>
          <cell r="M962">
            <v>6254.63</v>
          </cell>
          <cell r="N962">
            <v>0</v>
          </cell>
          <cell r="O962" t="str">
            <v>7511</v>
          </cell>
          <cell r="P962" t="str">
            <v>7511</v>
          </cell>
          <cell r="Q962">
            <v>38278</v>
          </cell>
          <cell r="R962">
            <v>0</v>
          </cell>
          <cell r="S962" t="str">
            <v>NT855G6            GDrive</v>
          </cell>
          <cell r="T962" t="str">
            <v>0230</v>
          </cell>
          <cell r="U962" t="str">
            <v>1101000</v>
          </cell>
          <cell r="V962">
            <v>1</v>
          </cell>
          <cell r="W962" t="str">
            <v>1</v>
          </cell>
          <cell r="X962" t="str">
            <v>399</v>
          </cell>
          <cell r="Y962" t="str">
            <v>G Drive</v>
          </cell>
          <cell r="Z962" t="str">
            <v>RC230 - GDrive Mktg</v>
          </cell>
          <cell r="AA962" t="str">
            <v>Medium</v>
          </cell>
          <cell r="AB962">
            <v>7178.9558665231425</v>
          </cell>
          <cell r="AC962" t="str">
            <v xml:space="preserve">  33377</v>
          </cell>
          <cell r="AD962" t="str">
            <v>J7655-04</v>
          </cell>
          <cell r="AE962">
            <v>6254.63</v>
          </cell>
          <cell r="AF962">
            <v>4.25</v>
          </cell>
          <cell r="AG962">
            <v>26</v>
          </cell>
          <cell r="AH962">
            <v>0</v>
          </cell>
          <cell r="AI962">
            <v>0</v>
          </cell>
          <cell r="AJ962" t="str">
            <v>EUR</v>
          </cell>
          <cell r="AK962">
            <v>0</v>
          </cell>
          <cell r="AL962" t="str">
            <v>MISCPN07GD320</v>
          </cell>
          <cell r="AM962" t="str">
            <v>07GD320-AKSA NT855G6</v>
          </cell>
        </row>
        <row r="963">
          <cell r="A963" t="str">
            <v>DEC04</v>
          </cell>
          <cell r="B963" t="str">
            <v>CENT</v>
          </cell>
          <cell r="C963" t="str">
            <v>Middle East</v>
          </cell>
          <cell r="D963" t="str">
            <v>TR</v>
          </cell>
          <cell r="E963" t="str">
            <v>GDRIVE</v>
          </cell>
          <cell r="F963" t="str">
            <v>AKSA Jenerator Sanayi AS</v>
          </cell>
          <cell r="G963" t="str">
            <v>003164</v>
          </cell>
          <cell r="H963" t="str">
            <v>NH</v>
          </cell>
          <cell r="I963">
            <v>-1</v>
          </cell>
          <cell r="J963">
            <v>-7178.9558665231425</v>
          </cell>
          <cell r="K963">
            <v>-6284.88</v>
          </cell>
          <cell r="L963" t="str">
            <v>25297742</v>
          </cell>
          <cell r="M963">
            <v>-6254.63</v>
          </cell>
          <cell r="N963">
            <v>0</v>
          </cell>
          <cell r="O963" t="str">
            <v>7511</v>
          </cell>
          <cell r="P963" t="str">
            <v>7511</v>
          </cell>
          <cell r="Q963">
            <v>38300</v>
          </cell>
          <cell r="R963">
            <v>0</v>
          </cell>
          <cell r="S963" t="str">
            <v>NT855G6            GDrive</v>
          </cell>
          <cell r="T963" t="str">
            <v>0230</v>
          </cell>
          <cell r="U963" t="str">
            <v>1101000</v>
          </cell>
          <cell r="V963">
            <v>1</v>
          </cell>
          <cell r="W963" t="str">
            <v>1</v>
          </cell>
          <cell r="X963" t="str">
            <v>399</v>
          </cell>
          <cell r="Y963" t="str">
            <v>G Drive</v>
          </cell>
          <cell r="Z963" t="str">
            <v>RC230 - GDrive Mktg</v>
          </cell>
          <cell r="AA963" t="str">
            <v>Medium</v>
          </cell>
          <cell r="AB963">
            <v>-8577.81</v>
          </cell>
          <cell r="AC963" t="str">
            <v xml:space="preserve">  23465</v>
          </cell>
          <cell r="AE963">
            <v>-6254.63</v>
          </cell>
          <cell r="AF963">
            <v>-4.25</v>
          </cell>
          <cell r="AG963">
            <v>-26</v>
          </cell>
          <cell r="AH963">
            <v>0</v>
          </cell>
          <cell r="AI963">
            <v>0</v>
          </cell>
          <cell r="AJ963" t="str">
            <v>EUR</v>
          </cell>
          <cell r="AK963">
            <v>0</v>
          </cell>
          <cell r="AL963" t="str">
            <v>MISCPN07GD320</v>
          </cell>
          <cell r="AM963" t="str">
            <v>07GD320-AKSA NT855G6</v>
          </cell>
        </row>
        <row r="964">
          <cell r="A964" t="str">
            <v>DEC04</v>
          </cell>
          <cell r="B964" t="str">
            <v>CENT</v>
          </cell>
          <cell r="C964" t="str">
            <v>Middle East</v>
          </cell>
          <cell r="D964" t="str">
            <v>TR</v>
          </cell>
          <cell r="E964" t="str">
            <v>GDRIVE</v>
          </cell>
          <cell r="F964" t="str">
            <v>AKSA Jenerator Sanayi AS</v>
          </cell>
          <cell r="G964" t="str">
            <v>003160</v>
          </cell>
          <cell r="H964" t="str">
            <v>NH</v>
          </cell>
          <cell r="I964">
            <v>-1</v>
          </cell>
          <cell r="J964">
            <v>-7945.64</v>
          </cell>
          <cell r="K964">
            <v>-7644.9</v>
          </cell>
          <cell r="L964" t="str">
            <v>25296940</v>
          </cell>
          <cell r="M964">
            <v>-7614.65</v>
          </cell>
          <cell r="N964">
            <v>0</v>
          </cell>
          <cell r="O964" t="str">
            <v>7514</v>
          </cell>
          <cell r="P964" t="str">
            <v>7514</v>
          </cell>
          <cell r="Q964">
            <v>38274</v>
          </cell>
          <cell r="R964">
            <v>0</v>
          </cell>
          <cell r="S964" t="str">
            <v>NTA855G4           GDrive</v>
          </cell>
          <cell r="T964" t="str">
            <v>0230</v>
          </cell>
          <cell r="U964" t="str">
            <v>1101000</v>
          </cell>
          <cell r="V964">
            <v>1</v>
          </cell>
          <cell r="W964" t="str">
            <v>1</v>
          </cell>
          <cell r="X964" t="str">
            <v>399</v>
          </cell>
          <cell r="Y964" t="str">
            <v>G Drive</v>
          </cell>
          <cell r="Z964" t="str">
            <v>RC230 - GDrive Mktg</v>
          </cell>
          <cell r="AA964" t="str">
            <v>Medium</v>
          </cell>
          <cell r="AB964">
            <v>-11525.36</v>
          </cell>
          <cell r="AC964" t="str">
            <v xml:space="preserve">  23460</v>
          </cell>
          <cell r="AE964">
            <v>-7614.65</v>
          </cell>
          <cell r="AF964">
            <v>-4.25</v>
          </cell>
          <cell r="AG964">
            <v>-26</v>
          </cell>
          <cell r="AH964">
            <v>0</v>
          </cell>
          <cell r="AI964">
            <v>0</v>
          </cell>
          <cell r="AJ964" t="str">
            <v>EUR</v>
          </cell>
          <cell r="AK964">
            <v>0</v>
          </cell>
          <cell r="AL964" t="str">
            <v>MISCPN07GD321</v>
          </cell>
          <cell r="AM964" t="str">
            <v>07GD321-AKSA NTA855G4</v>
          </cell>
        </row>
        <row r="965">
          <cell r="A965" t="str">
            <v>DEC04</v>
          </cell>
          <cell r="B965" t="str">
            <v>CENT</v>
          </cell>
          <cell r="C965" t="str">
            <v>Middle East</v>
          </cell>
          <cell r="D965" t="str">
            <v>TR</v>
          </cell>
          <cell r="E965" t="str">
            <v>GDRIVE</v>
          </cell>
          <cell r="F965" t="str">
            <v>AKSA Jenerator Sanayi AS</v>
          </cell>
          <cell r="G965" t="str">
            <v>003161</v>
          </cell>
          <cell r="H965" t="str">
            <v>NH</v>
          </cell>
          <cell r="I965">
            <v>-1</v>
          </cell>
          <cell r="J965">
            <v>-7945.6404736275563</v>
          </cell>
          <cell r="K965">
            <v>-7644.9</v>
          </cell>
          <cell r="L965" t="str">
            <v>25297625</v>
          </cell>
          <cell r="M965">
            <v>-7614.65</v>
          </cell>
          <cell r="N965">
            <v>0</v>
          </cell>
          <cell r="O965" t="str">
            <v>7514</v>
          </cell>
          <cell r="P965" t="str">
            <v>7514</v>
          </cell>
          <cell r="Q965">
            <v>38294</v>
          </cell>
          <cell r="R965">
            <v>0</v>
          </cell>
          <cell r="S965" t="str">
            <v>NTA855G4           GDrive</v>
          </cell>
          <cell r="T965" t="str">
            <v>0230</v>
          </cell>
          <cell r="U965" t="str">
            <v>1101000</v>
          </cell>
          <cell r="V965">
            <v>1</v>
          </cell>
          <cell r="W965" t="str">
            <v>1</v>
          </cell>
          <cell r="X965" t="str">
            <v>399</v>
          </cell>
          <cell r="Y965" t="str">
            <v>G Drive</v>
          </cell>
          <cell r="Z965" t="str">
            <v>RC230 - GDrive Mktg</v>
          </cell>
          <cell r="AA965" t="str">
            <v>Medium</v>
          </cell>
          <cell r="AB965">
            <v>-11525.36</v>
          </cell>
          <cell r="AC965" t="str">
            <v xml:space="preserve">  23461</v>
          </cell>
          <cell r="AE965">
            <v>-7614.65</v>
          </cell>
          <cell r="AF965">
            <v>-4.25</v>
          </cell>
          <cell r="AG965">
            <v>-26</v>
          </cell>
          <cell r="AH965">
            <v>0</v>
          </cell>
          <cell r="AI965">
            <v>0</v>
          </cell>
          <cell r="AJ965" t="str">
            <v>EUR</v>
          </cell>
          <cell r="AK965">
            <v>0</v>
          </cell>
          <cell r="AL965" t="str">
            <v>MISCPN07GD321</v>
          </cell>
          <cell r="AM965" t="str">
            <v>07GD321-AKSA NTA855G4</v>
          </cell>
        </row>
        <row r="966">
          <cell r="A966" t="str">
            <v>DEC04</v>
          </cell>
          <cell r="B966" t="str">
            <v>CENT</v>
          </cell>
          <cell r="C966" t="str">
            <v>Middle East</v>
          </cell>
          <cell r="D966" t="str">
            <v>TR</v>
          </cell>
          <cell r="E966" t="str">
            <v>GDRIVE</v>
          </cell>
          <cell r="F966" t="str">
            <v>AKSA Jenerator Sanayi AS</v>
          </cell>
          <cell r="G966" t="str">
            <v>024844</v>
          </cell>
          <cell r="H966" t="str">
            <v>NH</v>
          </cell>
          <cell r="I966">
            <v>1</v>
          </cell>
          <cell r="J966">
            <v>0</v>
          </cell>
          <cell r="K966">
            <v>7644.9</v>
          </cell>
          <cell r="L966" t="str">
            <v>25297625</v>
          </cell>
          <cell r="M966">
            <v>7614.65</v>
          </cell>
          <cell r="N966">
            <v>0</v>
          </cell>
          <cell r="O966" t="str">
            <v>7514</v>
          </cell>
          <cell r="P966" t="str">
            <v>7514</v>
          </cell>
          <cell r="Q966">
            <v>38294</v>
          </cell>
          <cell r="R966">
            <v>0</v>
          </cell>
          <cell r="S966" t="str">
            <v>NTA855G4           GDrive</v>
          </cell>
          <cell r="T966" t="str">
            <v>0230</v>
          </cell>
          <cell r="U966" t="str">
            <v>1101000</v>
          </cell>
          <cell r="V966">
            <v>1</v>
          </cell>
          <cell r="W966" t="str">
            <v>1</v>
          </cell>
          <cell r="X966" t="str">
            <v>399</v>
          </cell>
          <cell r="Y966" t="str">
            <v>G Drive</v>
          </cell>
          <cell r="Z966" t="str">
            <v>RC230 - GDrive Mktg</v>
          </cell>
          <cell r="AA966" t="str">
            <v>Medium</v>
          </cell>
          <cell r="AB966">
            <v>0</v>
          </cell>
          <cell r="AC966" t="str">
            <v xml:space="preserve">  33365</v>
          </cell>
          <cell r="AD966" t="str">
            <v>J7656-04</v>
          </cell>
          <cell r="AE966">
            <v>7614.65</v>
          </cell>
          <cell r="AF966">
            <v>4.25</v>
          </cell>
          <cell r="AG966">
            <v>26</v>
          </cell>
          <cell r="AH966">
            <v>0</v>
          </cell>
          <cell r="AI966">
            <v>0</v>
          </cell>
          <cell r="AJ966" t="str">
            <v>EUR</v>
          </cell>
          <cell r="AK966">
            <v>0</v>
          </cell>
          <cell r="AL966" t="str">
            <v>MISCPN07GD321</v>
          </cell>
          <cell r="AM966" t="str">
            <v>07GD321-AKSA NTA855G4</v>
          </cell>
        </row>
        <row r="967">
          <cell r="A967" t="str">
            <v>DEC04</v>
          </cell>
          <cell r="B967" t="str">
            <v>CENT</v>
          </cell>
          <cell r="C967" t="str">
            <v>Middle East</v>
          </cell>
          <cell r="D967" t="str">
            <v>TR</v>
          </cell>
          <cell r="E967" t="str">
            <v>GDRIVE</v>
          </cell>
          <cell r="F967" t="str">
            <v>AKSA Jenerator Sanayi AS</v>
          </cell>
          <cell r="G967" t="str">
            <v>003160</v>
          </cell>
          <cell r="H967" t="str">
            <v>NH</v>
          </cell>
          <cell r="I967">
            <v>-1</v>
          </cell>
          <cell r="J967">
            <v>-7945.64</v>
          </cell>
          <cell r="K967">
            <v>-7644.9</v>
          </cell>
          <cell r="L967" t="str">
            <v>25297625</v>
          </cell>
          <cell r="M967">
            <v>-7614.65</v>
          </cell>
          <cell r="N967">
            <v>0</v>
          </cell>
          <cell r="O967" t="str">
            <v>7514</v>
          </cell>
          <cell r="P967" t="str">
            <v>7514</v>
          </cell>
          <cell r="Q967">
            <v>38294</v>
          </cell>
          <cell r="R967">
            <v>0</v>
          </cell>
          <cell r="S967" t="str">
            <v>NTA855G4           GDrive</v>
          </cell>
          <cell r="T967" t="str">
            <v>0230</v>
          </cell>
          <cell r="U967" t="str">
            <v>1101000</v>
          </cell>
          <cell r="V967">
            <v>1</v>
          </cell>
          <cell r="W967" t="str">
            <v>1</v>
          </cell>
          <cell r="X967" t="str">
            <v>399</v>
          </cell>
          <cell r="Y967" t="str">
            <v>G Drive</v>
          </cell>
          <cell r="Z967" t="str">
            <v>RC230 - GDrive Mktg</v>
          </cell>
          <cell r="AA967" t="str">
            <v>Medium</v>
          </cell>
          <cell r="AB967">
            <v>-11525.36</v>
          </cell>
          <cell r="AC967" t="str">
            <v xml:space="preserve">  23460</v>
          </cell>
          <cell r="AE967">
            <v>-7614.65</v>
          </cell>
          <cell r="AF967">
            <v>-4.25</v>
          </cell>
          <cell r="AG967">
            <v>-26</v>
          </cell>
          <cell r="AH967">
            <v>0</v>
          </cell>
          <cell r="AI967">
            <v>0</v>
          </cell>
          <cell r="AJ967" t="str">
            <v>EUR</v>
          </cell>
          <cell r="AK967">
            <v>0</v>
          </cell>
          <cell r="AL967" t="str">
            <v>MISCPN07GD321</v>
          </cell>
          <cell r="AM967" t="str">
            <v>07GD321-AKSA NTA855G4</v>
          </cell>
        </row>
        <row r="968">
          <cell r="A968" t="str">
            <v>DEC04</v>
          </cell>
          <cell r="B968" t="str">
            <v>CENT</v>
          </cell>
          <cell r="C968" t="str">
            <v>Middle East</v>
          </cell>
          <cell r="D968" t="str">
            <v>TR</v>
          </cell>
          <cell r="E968" t="str">
            <v>GDRIVE</v>
          </cell>
          <cell r="F968" t="str">
            <v>AKSA Jenerator Sanayi AS</v>
          </cell>
          <cell r="G968" t="str">
            <v>024741</v>
          </cell>
          <cell r="H968" t="str">
            <v>NH</v>
          </cell>
          <cell r="I968">
            <v>1</v>
          </cell>
          <cell r="J968">
            <v>7178.9558665231425</v>
          </cell>
          <cell r="K968">
            <v>6284.88</v>
          </cell>
          <cell r="L968" t="str">
            <v>25296694</v>
          </cell>
          <cell r="M968">
            <v>6254.63</v>
          </cell>
          <cell r="N968">
            <v>0</v>
          </cell>
          <cell r="O968" t="str">
            <v>7511</v>
          </cell>
          <cell r="P968" t="str">
            <v>7511</v>
          </cell>
          <cell r="Q968">
            <v>38274</v>
          </cell>
          <cell r="R968">
            <v>0</v>
          </cell>
          <cell r="S968" t="str">
            <v>NT855G6            GDrive</v>
          </cell>
          <cell r="T968" t="str">
            <v>0230</v>
          </cell>
          <cell r="U968" t="str">
            <v>1101000</v>
          </cell>
          <cell r="V968">
            <v>1</v>
          </cell>
          <cell r="W968" t="str">
            <v>1</v>
          </cell>
          <cell r="X968" t="str">
            <v>399</v>
          </cell>
          <cell r="Y968" t="str">
            <v>G Drive</v>
          </cell>
          <cell r="Z968" t="str">
            <v>RC230 - GDrive Mktg</v>
          </cell>
          <cell r="AA968" t="str">
            <v>Medium</v>
          </cell>
          <cell r="AB968">
            <v>7178.9558665231425</v>
          </cell>
          <cell r="AC968" t="str">
            <v xml:space="preserve">  33378</v>
          </cell>
          <cell r="AD968" t="str">
            <v>J7655-04</v>
          </cell>
          <cell r="AE968">
            <v>6254.63</v>
          </cell>
          <cell r="AF968">
            <v>4.25</v>
          </cell>
          <cell r="AG968">
            <v>26</v>
          </cell>
          <cell r="AH968">
            <v>0</v>
          </cell>
          <cell r="AI968">
            <v>0</v>
          </cell>
          <cell r="AJ968" t="str">
            <v>EUR</v>
          </cell>
          <cell r="AK968">
            <v>0</v>
          </cell>
          <cell r="AL968" t="str">
            <v>MISCPN07GD320</v>
          </cell>
          <cell r="AM968" t="str">
            <v>07GD320-AKSA NT855G6</v>
          </cell>
        </row>
        <row r="969">
          <cell r="A969" t="str">
            <v>DEC04</v>
          </cell>
          <cell r="B969" t="str">
            <v>CENT</v>
          </cell>
          <cell r="C969" t="str">
            <v>Middle East</v>
          </cell>
          <cell r="D969" t="str">
            <v>TR</v>
          </cell>
          <cell r="E969" t="str">
            <v>GDRIVE</v>
          </cell>
          <cell r="F969" t="str">
            <v>AKSA Jenerator Sanayi AS</v>
          </cell>
          <cell r="G969" t="str">
            <v>024742</v>
          </cell>
          <cell r="H969" t="str">
            <v>NH</v>
          </cell>
          <cell r="I969">
            <v>1</v>
          </cell>
          <cell r="J969">
            <v>7945.6404736275563</v>
          </cell>
          <cell r="K969">
            <v>7644.9</v>
          </cell>
          <cell r="L969" t="str">
            <v>25297626</v>
          </cell>
          <cell r="M969">
            <v>7614.65</v>
          </cell>
          <cell r="N969">
            <v>0</v>
          </cell>
          <cell r="O969" t="str">
            <v>7514</v>
          </cell>
          <cell r="P969" t="str">
            <v>7514</v>
          </cell>
          <cell r="Q969">
            <v>38294</v>
          </cell>
          <cell r="R969">
            <v>0</v>
          </cell>
          <cell r="S969" t="str">
            <v>NTA855G4           GDrive</v>
          </cell>
          <cell r="T969" t="str">
            <v>0230</v>
          </cell>
          <cell r="U969" t="str">
            <v>1101000</v>
          </cell>
          <cell r="V969">
            <v>1</v>
          </cell>
          <cell r="W969" t="str">
            <v>1</v>
          </cell>
          <cell r="X969" t="str">
            <v>399</v>
          </cell>
          <cell r="Y969" t="str">
            <v>G Drive</v>
          </cell>
          <cell r="Z969" t="str">
            <v>RC230 - GDrive Mktg</v>
          </cell>
          <cell r="AA969" t="str">
            <v>Medium</v>
          </cell>
          <cell r="AB969">
            <v>7945.6404736275563</v>
          </cell>
          <cell r="AC969" t="str">
            <v xml:space="preserve">  33364</v>
          </cell>
          <cell r="AD969" t="str">
            <v>J7656-04</v>
          </cell>
          <cell r="AE969">
            <v>7614.65</v>
          </cell>
          <cell r="AF969">
            <v>4.25</v>
          </cell>
          <cell r="AG969">
            <v>26</v>
          </cell>
          <cell r="AH969">
            <v>0</v>
          </cell>
          <cell r="AI969">
            <v>0</v>
          </cell>
          <cell r="AJ969" t="str">
            <v>EUR</v>
          </cell>
          <cell r="AK969">
            <v>0</v>
          </cell>
          <cell r="AL969" t="str">
            <v>MISCPN07GD321</v>
          </cell>
          <cell r="AM969" t="str">
            <v>07GD321-AKSA NTA855G4</v>
          </cell>
        </row>
        <row r="970">
          <cell r="A970" t="str">
            <v>DEC04</v>
          </cell>
          <cell r="B970" t="str">
            <v>CENT</v>
          </cell>
          <cell r="C970" t="str">
            <v>Middle East</v>
          </cell>
          <cell r="D970" t="str">
            <v>TR</v>
          </cell>
          <cell r="E970" t="str">
            <v>GDRIVE</v>
          </cell>
          <cell r="F970" t="str">
            <v>AKSA Jenerator Sanayi AS</v>
          </cell>
          <cell r="G970" t="str">
            <v>024742</v>
          </cell>
          <cell r="H970" t="str">
            <v>NH</v>
          </cell>
          <cell r="I970">
            <v>1</v>
          </cell>
          <cell r="J970">
            <v>7945.6404736275563</v>
          </cell>
          <cell r="K970">
            <v>7644.9</v>
          </cell>
          <cell r="L970" t="str">
            <v>25297605</v>
          </cell>
          <cell r="M970">
            <v>7614.65</v>
          </cell>
          <cell r="N970">
            <v>0</v>
          </cell>
          <cell r="O970" t="str">
            <v>7514</v>
          </cell>
          <cell r="P970" t="str">
            <v>7514</v>
          </cell>
          <cell r="Q970">
            <v>38294</v>
          </cell>
          <cell r="R970">
            <v>0</v>
          </cell>
          <cell r="S970" t="str">
            <v>NTA855G4           GDrive</v>
          </cell>
          <cell r="T970" t="str">
            <v>0230</v>
          </cell>
          <cell r="U970" t="str">
            <v>1101000</v>
          </cell>
          <cell r="V970">
            <v>1</v>
          </cell>
          <cell r="W970" t="str">
            <v>1</v>
          </cell>
          <cell r="X970" t="str">
            <v>399</v>
          </cell>
          <cell r="Y970" t="str">
            <v>G Drive</v>
          </cell>
          <cell r="Z970" t="str">
            <v>RC230 - GDrive Mktg</v>
          </cell>
          <cell r="AA970" t="str">
            <v>Medium</v>
          </cell>
          <cell r="AB970">
            <v>7945.6404736275563</v>
          </cell>
          <cell r="AC970" t="str">
            <v xml:space="preserve">  33364</v>
          </cell>
          <cell r="AD970" t="str">
            <v>J7656-04</v>
          </cell>
          <cell r="AE970">
            <v>7614.65</v>
          </cell>
          <cell r="AF970">
            <v>4.25</v>
          </cell>
          <cell r="AG970">
            <v>26</v>
          </cell>
          <cell r="AH970">
            <v>0</v>
          </cell>
          <cell r="AI970">
            <v>0</v>
          </cell>
          <cell r="AJ970" t="str">
            <v>EUR</v>
          </cell>
          <cell r="AK970">
            <v>0</v>
          </cell>
          <cell r="AL970" t="str">
            <v>MISCPN07GD321</v>
          </cell>
          <cell r="AM970" t="str">
            <v>07GD321-AKSA NTA855G4</v>
          </cell>
        </row>
        <row r="971">
          <cell r="A971" t="str">
            <v>DEC04</v>
          </cell>
          <cell r="B971" t="str">
            <v>CENT</v>
          </cell>
          <cell r="C971" t="str">
            <v>Middle East</v>
          </cell>
          <cell r="D971" t="str">
            <v>TR</v>
          </cell>
          <cell r="E971" t="str">
            <v>GDRIVE</v>
          </cell>
          <cell r="F971" t="str">
            <v>AKSA Jenerator Sanayi AS</v>
          </cell>
          <cell r="G971" t="str">
            <v>024742</v>
          </cell>
          <cell r="H971" t="str">
            <v>NH</v>
          </cell>
          <cell r="I971">
            <v>1</v>
          </cell>
          <cell r="J971">
            <v>7945.6404736275563</v>
          </cell>
          <cell r="K971">
            <v>7644.9</v>
          </cell>
          <cell r="L971" t="str">
            <v>25298048</v>
          </cell>
          <cell r="M971">
            <v>7614.65</v>
          </cell>
          <cell r="N971">
            <v>0</v>
          </cell>
          <cell r="O971" t="str">
            <v>7514</v>
          </cell>
          <cell r="P971" t="str">
            <v>7514</v>
          </cell>
          <cell r="Q971">
            <v>38309</v>
          </cell>
          <cell r="R971">
            <v>0</v>
          </cell>
          <cell r="S971" t="str">
            <v>NTA855G4           GDrive</v>
          </cell>
          <cell r="T971" t="str">
            <v>0230</v>
          </cell>
          <cell r="U971" t="str">
            <v>1101000</v>
          </cell>
          <cell r="V971">
            <v>1</v>
          </cell>
          <cell r="W971" t="str">
            <v>1</v>
          </cell>
          <cell r="X971" t="str">
            <v>399</v>
          </cell>
          <cell r="Y971" t="str">
            <v>G Drive</v>
          </cell>
          <cell r="Z971" t="str">
            <v>RC230 - GDrive Mktg</v>
          </cell>
          <cell r="AA971" t="str">
            <v>Medium</v>
          </cell>
          <cell r="AB971">
            <v>7945.6404736275563</v>
          </cell>
          <cell r="AC971" t="str">
            <v xml:space="preserve">  33364</v>
          </cell>
          <cell r="AD971" t="str">
            <v>J7656-04</v>
          </cell>
          <cell r="AE971">
            <v>7614.65</v>
          </cell>
          <cell r="AF971">
            <v>4.25</v>
          </cell>
          <cell r="AG971">
            <v>26</v>
          </cell>
          <cell r="AH971">
            <v>0</v>
          </cell>
          <cell r="AI971">
            <v>0</v>
          </cell>
          <cell r="AJ971" t="str">
            <v>EUR</v>
          </cell>
          <cell r="AK971">
            <v>0</v>
          </cell>
          <cell r="AL971" t="str">
            <v>MISCPN07GD321</v>
          </cell>
          <cell r="AM971" t="str">
            <v>07GD321-AKSA NTA855G4</v>
          </cell>
        </row>
        <row r="972">
          <cell r="A972" t="str">
            <v>DEC04</v>
          </cell>
          <cell r="B972" t="str">
            <v>CENT</v>
          </cell>
          <cell r="C972" t="str">
            <v>Middle East</v>
          </cell>
          <cell r="D972" t="str">
            <v>TR</v>
          </cell>
          <cell r="E972" t="str">
            <v>GDRIVE</v>
          </cell>
          <cell r="F972" t="str">
            <v>AKSA Jenerator Sanayi AS</v>
          </cell>
          <cell r="G972" t="str">
            <v>024742</v>
          </cell>
          <cell r="H972" t="str">
            <v>NH</v>
          </cell>
          <cell r="I972">
            <v>1</v>
          </cell>
          <cell r="J972">
            <v>7945.6404736275563</v>
          </cell>
          <cell r="K972">
            <v>7644.9</v>
          </cell>
          <cell r="L972" t="str">
            <v>25296565</v>
          </cell>
          <cell r="M972">
            <v>7614.65</v>
          </cell>
          <cell r="N972">
            <v>0</v>
          </cell>
          <cell r="O972" t="str">
            <v>7514</v>
          </cell>
          <cell r="P972" t="str">
            <v>7514</v>
          </cell>
          <cell r="Q972">
            <v>38264</v>
          </cell>
          <cell r="R972">
            <v>0</v>
          </cell>
          <cell r="S972" t="str">
            <v>NTA855G4           GDrive</v>
          </cell>
          <cell r="T972" t="str">
            <v>0230</v>
          </cell>
          <cell r="U972" t="str">
            <v>1101000</v>
          </cell>
          <cell r="V972">
            <v>1</v>
          </cell>
          <cell r="W972" t="str">
            <v>1</v>
          </cell>
          <cell r="X972" t="str">
            <v>399</v>
          </cell>
          <cell r="Y972" t="str">
            <v>G Drive</v>
          </cell>
          <cell r="Z972" t="str">
            <v>RC230 - GDrive Mktg</v>
          </cell>
          <cell r="AA972" t="str">
            <v>Medium</v>
          </cell>
          <cell r="AB972">
            <v>7945.6404736275563</v>
          </cell>
          <cell r="AC972" t="str">
            <v xml:space="preserve">  33364</v>
          </cell>
          <cell r="AD972" t="str">
            <v>J7656-04</v>
          </cell>
          <cell r="AE972">
            <v>7614.65</v>
          </cell>
          <cell r="AF972">
            <v>4.25</v>
          </cell>
          <cell r="AG972">
            <v>26</v>
          </cell>
          <cell r="AH972">
            <v>0</v>
          </cell>
          <cell r="AI972">
            <v>0</v>
          </cell>
          <cell r="AJ972" t="str">
            <v>EUR</v>
          </cell>
          <cell r="AK972">
            <v>0</v>
          </cell>
          <cell r="AL972" t="str">
            <v>MISCPN07GD321</v>
          </cell>
          <cell r="AM972" t="str">
            <v>07GD321-AKSA NTA855G4</v>
          </cell>
        </row>
        <row r="973">
          <cell r="A973" t="str">
            <v>DEC04</v>
          </cell>
          <cell r="B973" t="str">
            <v>CENT</v>
          </cell>
          <cell r="C973" t="str">
            <v>Middle East</v>
          </cell>
          <cell r="D973" t="str">
            <v>TR</v>
          </cell>
          <cell r="E973" t="str">
            <v>GDRIVE</v>
          </cell>
          <cell r="F973" t="str">
            <v>AKSA Jenerator Sanayi AS</v>
          </cell>
          <cell r="G973" t="str">
            <v>024741</v>
          </cell>
          <cell r="H973" t="str">
            <v>NH</v>
          </cell>
          <cell r="I973">
            <v>1</v>
          </cell>
          <cell r="J973">
            <v>7178.9558665231425</v>
          </cell>
          <cell r="K973">
            <v>6284.88</v>
          </cell>
          <cell r="L973" t="str">
            <v>25297142</v>
          </cell>
          <cell r="M973">
            <v>6254.63</v>
          </cell>
          <cell r="N973">
            <v>0</v>
          </cell>
          <cell r="O973" t="str">
            <v>7511</v>
          </cell>
          <cell r="P973" t="str">
            <v>7511</v>
          </cell>
          <cell r="Q973">
            <v>38268</v>
          </cell>
          <cell r="R973">
            <v>0</v>
          </cell>
          <cell r="S973" t="str">
            <v>NT855G6            GDrive</v>
          </cell>
          <cell r="T973" t="str">
            <v>0230</v>
          </cell>
          <cell r="U973" t="str">
            <v>1101000</v>
          </cell>
          <cell r="V973">
            <v>1</v>
          </cell>
          <cell r="W973" t="str">
            <v>1</v>
          </cell>
          <cell r="X973" t="str">
            <v>399</v>
          </cell>
          <cell r="Y973" t="str">
            <v>G Drive</v>
          </cell>
          <cell r="Z973" t="str">
            <v>RC230 - GDrive Mktg</v>
          </cell>
          <cell r="AA973" t="str">
            <v>Medium</v>
          </cell>
          <cell r="AB973">
            <v>7178.9558665231425</v>
          </cell>
          <cell r="AC973" t="str">
            <v xml:space="preserve">  33378</v>
          </cell>
          <cell r="AD973" t="str">
            <v>J7655-04</v>
          </cell>
          <cell r="AE973">
            <v>6254.63</v>
          </cell>
          <cell r="AF973">
            <v>4.25</v>
          </cell>
          <cell r="AG973">
            <v>26</v>
          </cell>
          <cell r="AH973">
            <v>0</v>
          </cell>
          <cell r="AI973">
            <v>0</v>
          </cell>
          <cell r="AJ973" t="str">
            <v>EUR</v>
          </cell>
          <cell r="AK973">
            <v>0</v>
          </cell>
          <cell r="AL973" t="str">
            <v>MISCPN07GD320</v>
          </cell>
          <cell r="AM973" t="str">
            <v>07GD320-AKSA NT855G6</v>
          </cell>
        </row>
        <row r="974">
          <cell r="A974" t="str">
            <v>DEC04</v>
          </cell>
          <cell r="B974" t="str">
            <v>CENT</v>
          </cell>
          <cell r="C974" t="str">
            <v>Middle East</v>
          </cell>
          <cell r="D974" t="str">
            <v>TR</v>
          </cell>
          <cell r="E974" t="str">
            <v>GDRIVE</v>
          </cell>
          <cell r="F974" t="str">
            <v>AKSA Jenerator Sanayi AS</v>
          </cell>
          <cell r="G974" t="str">
            <v>024741</v>
          </cell>
          <cell r="H974" t="str">
            <v>NH</v>
          </cell>
          <cell r="I974">
            <v>1</v>
          </cell>
          <cell r="J974">
            <v>7178.9558665231425</v>
          </cell>
          <cell r="K974">
            <v>6284.88</v>
          </cell>
          <cell r="L974" t="str">
            <v>25297143</v>
          </cell>
          <cell r="M974">
            <v>6254.63</v>
          </cell>
          <cell r="N974">
            <v>0</v>
          </cell>
          <cell r="O974" t="str">
            <v>7511</v>
          </cell>
          <cell r="P974" t="str">
            <v>7511</v>
          </cell>
          <cell r="Q974">
            <v>38274</v>
          </cell>
          <cell r="R974">
            <v>0</v>
          </cell>
          <cell r="S974" t="str">
            <v>NT855G6            GDrive</v>
          </cell>
          <cell r="T974" t="str">
            <v>0230</v>
          </cell>
          <cell r="U974" t="str">
            <v>1101000</v>
          </cell>
          <cell r="V974">
            <v>1</v>
          </cell>
          <cell r="W974" t="str">
            <v>1</v>
          </cell>
          <cell r="X974" t="str">
            <v>399</v>
          </cell>
          <cell r="Y974" t="str">
            <v>G Drive</v>
          </cell>
          <cell r="Z974" t="str">
            <v>RC230 - GDrive Mktg</v>
          </cell>
          <cell r="AA974" t="str">
            <v>Medium</v>
          </cell>
          <cell r="AB974">
            <v>7178.9558665231425</v>
          </cell>
          <cell r="AC974" t="str">
            <v xml:space="preserve">  33378</v>
          </cell>
          <cell r="AD974" t="str">
            <v>J7655-04</v>
          </cell>
          <cell r="AE974">
            <v>6254.63</v>
          </cell>
          <cell r="AF974">
            <v>4.25</v>
          </cell>
          <cell r="AG974">
            <v>26</v>
          </cell>
          <cell r="AH974">
            <v>0</v>
          </cell>
          <cell r="AI974">
            <v>0</v>
          </cell>
          <cell r="AJ974" t="str">
            <v>EUR</v>
          </cell>
          <cell r="AK974">
            <v>0</v>
          </cell>
          <cell r="AL974" t="str">
            <v>MISCPN07GD320</v>
          </cell>
          <cell r="AM974" t="str">
            <v>07GD320-AKSA NT855G6</v>
          </cell>
        </row>
        <row r="975">
          <cell r="A975" t="str">
            <v>DEC04</v>
          </cell>
          <cell r="B975" t="str">
            <v>CENT</v>
          </cell>
          <cell r="C975" t="str">
            <v>Middle East</v>
          </cell>
          <cell r="D975" t="str">
            <v>TR</v>
          </cell>
          <cell r="E975" t="str">
            <v>GDRIVE</v>
          </cell>
          <cell r="F975" t="str">
            <v>AKSA Jenerator Sanayi AS</v>
          </cell>
          <cell r="G975" t="str">
            <v>024741</v>
          </cell>
          <cell r="H975" t="str">
            <v>NH</v>
          </cell>
          <cell r="I975">
            <v>1</v>
          </cell>
          <cell r="J975">
            <v>7178.9558665231425</v>
          </cell>
          <cell r="K975">
            <v>6284.88</v>
          </cell>
          <cell r="L975" t="str">
            <v>25297857</v>
          </cell>
          <cell r="M975">
            <v>6254.63</v>
          </cell>
          <cell r="N975">
            <v>0</v>
          </cell>
          <cell r="O975" t="str">
            <v>7511</v>
          </cell>
          <cell r="P975" t="str">
            <v>7511</v>
          </cell>
          <cell r="Q975">
            <v>38309</v>
          </cell>
          <cell r="R975">
            <v>0</v>
          </cell>
          <cell r="S975" t="str">
            <v>NT855G6            GDrive</v>
          </cell>
          <cell r="T975" t="str">
            <v>0230</v>
          </cell>
          <cell r="U975" t="str">
            <v>1101000</v>
          </cell>
          <cell r="V975">
            <v>1</v>
          </cell>
          <cell r="W975" t="str">
            <v>1</v>
          </cell>
          <cell r="X975" t="str">
            <v>399</v>
          </cell>
          <cell r="Y975" t="str">
            <v>G Drive</v>
          </cell>
          <cell r="Z975" t="str">
            <v>RC230 - GDrive Mktg</v>
          </cell>
          <cell r="AA975" t="str">
            <v>Medium</v>
          </cell>
          <cell r="AB975">
            <v>7178.9558665231425</v>
          </cell>
          <cell r="AC975" t="str">
            <v xml:space="preserve">  33378</v>
          </cell>
          <cell r="AD975" t="str">
            <v>J7655-04</v>
          </cell>
          <cell r="AE975">
            <v>6254.63</v>
          </cell>
          <cell r="AF975">
            <v>4.25</v>
          </cell>
          <cell r="AG975">
            <v>26</v>
          </cell>
          <cell r="AH975">
            <v>0</v>
          </cell>
          <cell r="AI975">
            <v>0</v>
          </cell>
          <cell r="AJ975" t="str">
            <v>EUR</v>
          </cell>
          <cell r="AK975">
            <v>0</v>
          </cell>
          <cell r="AL975" t="str">
            <v>MISCPN07GD320</v>
          </cell>
          <cell r="AM975" t="str">
            <v>07GD320-AKSA NT855G6</v>
          </cell>
        </row>
        <row r="976">
          <cell r="A976" t="str">
            <v>DEC04</v>
          </cell>
          <cell r="B976" t="str">
            <v>CENT</v>
          </cell>
          <cell r="C976" t="str">
            <v>Middle East</v>
          </cell>
          <cell r="D976" t="str">
            <v>TR</v>
          </cell>
          <cell r="E976" t="str">
            <v>GDRIVE</v>
          </cell>
          <cell r="F976" t="str">
            <v>AKSA Jenerator Sanayi AS</v>
          </cell>
          <cell r="G976" t="str">
            <v>024741</v>
          </cell>
          <cell r="H976" t="str">
            <v>NH</v>
          </cell>
          <cell r="I976">
            <v>1</v>
          </cell>
          <cell r="J976">
            <v>7178.9558665231425</v>
          </cell>
          <cell r="K976">
            <v>6284.88</v>
          </cell>
          <cell r="L976" t="str">
            <v>25297144</v>
          </cell>
          <cell r="M976">
            <v>6254.63</v>
          </cell>
          <cell r="N976">
            <v>0</v>
          </cell>
          <cell r="O976" t="str">
            <v>7511</v>
          </cell>
          <cell r="P976" t="str">
            <v>7511</v>
          </cell>
          <cell r="Q976">
            <v>38268</v>
          </cell>
          <cell r="R976">
            <v>0</v>
          </cell>
          <cell r="S976" t="str">
            <v>NT855G6            GDrive</v>
          </cell>
          <cell r="T976" t="str">
            <v>0230</v>
          </cell>
          <cell r="U976" t="str">
            <v>1101000</v>
          </cell>
          <cell r="V976">
            <v>1</v>
          </cell>
          <cell r="W976" t="str">
            <v>1</v>
          </cell>
          <cell r="X976" t="str">
            <v>399</v>
          </cell>
          <cell r="Y976" t="str">
            <v>G Drive</v>
          </cell>
          <cell r="Z976" t="str">
            <v>RC230 - GDrive Mktg</v>
          </cell>
          <cell r="AA976" t="str">
            <v>Medium</v>
          </cell>
          <cell r="AB976">
            <v>7178.9558665231425</v>
          </cell>
          <cell r="AC976" t="str">
            <v xml:space="preserve">  33378</v>
          </cell>
          <cell r="AD976" t="str">
            <v>J7655-04</v>
          </cell>
          <cell r="AE976">
            <v>6254.63</v>
          </cell>
          <cell r="AF976">
            <v>4.25</v>
          </cell>
          <cell r="AG976">
            <v>26</v>
          </cell>
          <cell r="AH976">
            <v>0</v>
          </cell>
          <cell r="AI976">
            <v>0</v>
          </cell>
          <cell r="AJ976" t="str">
            <v>EUR</v>
          </cell>
          <cell r="AK976">
            <v>0</v>
          </cell>
          <cell r="AL976" t="str">
            <v>MISCPN07GD320</v>
          </cell>
          <cell r="AM976" t="str">
            <v>07GD320-AKSA NT855G6</v>
          </cell>
        </row>
        <row r="977">
          <cell r="A977" t="str">
            <v>DEC04</v>
          </cell>
          <cell r="B977" t="str">
            <v>CENT</v>
          </cell>
          <cell r="C977" t="str">
            <v>Middle East</v>
          </cell>
          <cell r="D977" t="str">
            <v>TR</v>
          </cell>
          <cell r="E977" t="str">
            <v>GDRIVE</v>
          </cell>
          <cell r="F977" t="str">
            <v>AKSA Jenerator Sanayi AS</v>
          </cell>
          <cell r="G977" t="str">
            <v>024741</v>
          </cell>
          <cell r="H977" t="str">
            <v>NH</v>
          </cell>
          <cell r="I977">
            <v>1</v>
          </cell>
          <cell r="J977">
            <v>7178.9558665231425</v>
          </cell>
          <cell r="K977">
            <v>6284.88</v>
          </cell>
          <cell r="L977" t="str">
            <v>25297028</v>
          </cell>
          <cell r="M977">
            <v>6254.63</v>
          </cell>
          <cell r="N977">
            <v>0</v>
          </cell>
          <cell r="O977" t="str">
            <v>7511</v>
          </cell>
          <cell r="P977" t="str">
            <v>7511</v>
          </cell>
          <cell r="Q977">
            <v>38278</v>
          </cell>
          <cell r="R977">
            <v>0</v>
          </cell>
          <cell r="S977" t="str">
            <v>NT855G6            GDrive</v>
          </cell>
          <cell r="T977" t="str">
            <v>0230</v>
          </cell>
          <cell r="U977" t="str">
            <v>1101000</v>
          </cell>
          <cell r="V977">
            <v>1</v>
          </cell>
          <cell r="W977" t="str">
            <v>1</v>
          </cell>
          <cell r="X977" t="str">
            <v>399</v>
          </cell>
          <cell r="Y977" t="str">
            <v>G Drive</v>
          </cell>
          <cell r="Z977" t="str">
            <v>RC230 - GDrive Mktg</v>
          </cell>
          <cell r="AA977" t="str">
            <v>Medium</v>
          </cell>
          <cell r="AB977">
            <v>7178.9558665231425</v>
          </cell>
          <cell r="AC977" t="str">
            <v xml:space="preserve">  33378</v>
          </cell>
          <cell r="AD977" t="str">
            <v>J7655-04</v>
          </cell>
          <cell r="AE977">
            <v>6254.63</v>
          </cell>
          <cell r="AF977">
            <v>4.25</v>
          </cell>
          <cell r="AG977">
            <v>26</v>
          </cell>
          <cell r="AH977">
            <v>0</v>
          </cell>
          <cell r="AI977">
            <v>0</v>
          </cell>
          <cell r="AJ977" t="str">
            <v>EUR</v>
          </cell>
          <cell r="AK977">
            <v>0</v>
          </cell>
          <cell r="AL977" t="str">
            <v>MISCPN07GD320</v>
          </cell>
          <cell r="AM977" t="str">
            <v>07GD320-AKSA NT855G6</v>
          </cell>
        </row>
        <row r="978">
          <cell r="A978" t="str">
            <v>DEC04</v>
          </cell>
          <cell r="B978" t="str">
            <v>CENT</v>
          </cell>
          <cell r="C978" t="str">
            <v>Middle East</v>
          </cell>
          <cell r="D978" t="str">
            <v>TR</v>
          </cell>
          <cell r="E978" t="str">
            <v>GDRIVE</v>
          </cell>
          <cell r="F978" t="str">
            <v>AKSA Jenerator Sanayi AS</v>
          </cell>
          <cell r="G978" t="str">
            <v>024741</v>
          </cell>
          <cell r="H978" t="str">
            <v>NH</v>
          </cell>
          <cell r="I978">
            <v>1</v>
          </cell>
          <cell r="J978">
            <v>7178.9558665231425</v>
          </cell>
          <cell r="K978">
            <v>6284.88</v>
          </cell>
          <cell r="L978" t="str">
            <v>25297348</v>
          </cell>
          <cell r="M978">
            <v>6254.63</v>
          </cell>
          <cell r="N978">
            <v>0</v>
          </cell>
          <cell r="O978" t="str">
            <v>7511</v>
          </cell>
          <cell r="P978" t="str">
            <v>7511</v>
          </cell>
          <cell r="Q978">
            <v>38289</v>
          </cell>
          <cell r="R978">
            <v>0</v>
          </cell>
          <cell r="S978" t="str">
            <v>NT855G6            GDrive</v>
          </cell>
          <cell r="T978" t="str">
            <v>0230</v>
          </cell>
          <cell r="U978" t="str">
            <v>1101000</v>
          </cell>
          <cell r="V978">
            <v>1</v>
          </cell>
          <cell r="W978" t="str">
            <v>1</v>
          </cell>
          <cell r="X978" t="str">
            <v>399</v>
          </cell>
          <cell r="Y978" t="str">
            <v>G Drive</v>
          </cell>
          <cell r="Z978" t="str">
            <v>RC230 - GDrive Mktg</v>
          </cell>
          <cell r="AA978" t="str">
            <v>Medium</v>
          </cell>
          <cell r="AB978">
            <v>7178.9558665231425</v>
          </cell>
          <cell r="AC978" t="str">
            <v xml:space="preserve">  33378</v>
          </cell>
          <cell r="AD978" t="str">
            <v>J7655-04</v>
          </cell>
          <cell r="AE978">
            <v>6254.63</v>
          </cell>
          <cell r="AF978">
            <v>4.25</v>
          </cell>
          <cell r="AG978">
            <v>26</v>
          </cell>
          <cell r="AH978">
            <v>0</v>
          </cell>
          <cell r="AI978">
            <v>0</v>
          </cell>
          <cell r="AJ978" t="str">
            <v>EUR</v>
          </cell>
          <cell r="AK978">
            <v>0</v>
          </cell>
          <cell r="AL978" t="str">
            <v>MISCPN07GD320</v>
          </cell>
          <cell r="AM978" t="str">
            <v>07GD320-AKSA NT855G6</v>
          </cell>
        </row>
        <row r="979">
          <cell r="A979" t="str">
            <v>DEC04</v>
          </cell>
          <cell r="B979" t="str">
            <v>CENT</v>
          </cell>
          <cell r="C979" t="str">
            <v>Middle East</v>
          </cell>
          <cell r="D979" t="str">
            <v>TR</v>
          </cell>
          <cell r="E979" t="str">
            <v>GDRIVE</v>
          </cell>
          <cell r="F979" t="str">
            <v>AKSA Jenerator Sanayi AS</v>
          </cell>
          <cell r="G979" t="str">
            <v>024741</v>
          </cell>
          <cell r="H979" t="str">
            <v>NH</v>
          </cell>
          <cell r="I979">
            <v>1</v>
          </cell>
          <cell r="J979">
            <v>7178.9558665231425</v>
          </cell>
          <cell r="K979">
            <v>6284.88</v>
          </cell>
          <cell r="L979" t="str">
            <v>25297027</v>
          </cell>
          <cell r="M979">
            <v>6254.63</v>
          </cell>
          <cell r="N979">
            <v>0</v>
          </cell>
          <cell r="O979" t="str">
            <v>7511</v>
          </cell>
          <cell r="P979" t="str">
            <v>7511</v>
          </cell>
          <cell r="Q979">
            <v>38278</v>
          </cell>
          <cell r="R979">
            <v>0</v>
          </cell>
          <cell r="S979" t="str">
            <v>NT855G6            GDrive</v>
          </cell>
          <cell r="T979" t="str">
            <v>0230</v>
          </cell>
          <cell r="U979" t="str">
            <v>1101000</v>
          </cell>
          <cell r="V979">
            <v>1</v>
          </cell>
          <cell r="W979" t="str">
            <v>1</v>
          </cell>
          <cell r="X979" t="str">
            <v>399</v>
          </cell>
          <cell r="Y979" t="str">
            <v>G Drive</v>
          </cell>
          <cell r="Z979" t="str">
            <v>RC230 - GDrive Mktg</v>
          </cell>
          <cell r="AA979" t="str">
            <v>Medium</v>
          </cell>
          <cell r="AB979">
            <v>7178.9558665231425</v>
          </cell>
          <cell r="AC979" t="str">
            <v xml:space="preserve">  33378</v>
          </cell>
          <cell r="AD979" t="str">
            <v>J7655-04</v>
          </cell>
          <cell r="AE979">
            <v>6254.63</v>
          </cell>
          <cell r="AF979">
            <v>4.25</v>
          </cell>
          <cell r="AG979">
            <v>26</v>
          </cell>
          <cell r="AH979">
            <v>0</v>
          </cell>
          <cell r="AI979">
            <v>0</v>
          </cell>
          <cell r="AJ979" t="str">
            <v>EUR</v>
          </cell>
          <cell r="AK979">
            <v>0</v>
          </cell>
          <cell r="AL979" t="str">
            <v>MISCPN07GD320</v>
          </cell>
          <cell r="AM979" t="str">
            <v>07GD320-AKSA NT855G6</v>
          </cell>
        </row>
        <row r="980">
          <cell r="A980" t="str">
            <v>DEC04</v>
          </cell>
          <cell r="B980" t="str">
            <v>CENT</v>
          </cell>
          <cell r="C980" t="str">
            <v>Middle East</v>
          </cell>
          <cell r="D980" t="str">
            <v>TR</v>
          </cell>
          <cell r="E980" t="str">
            <v>GDRIVE</v>
          </cell>
          <cell r="F980" t="str">
            <v>AKSA Jenerator Sanayi AS</v>
          </cell>
          <cell r="G980" t="str">
            <v>024741</v>
          </cell>
          <cell r="H980" t="str">
            <v>NH</v>
          </cell>
          <cell r="I980">
            <v>1</v>
          </cell>
          <cell r="J980">
            <v>7178.9558665231425</v>
          </cell>
          <cell r="K980">
            <v>6284.88</v>
          </cell>
          <cell r="L980" t="str">
            <v>25297140</v>
          </cell>
          <cell r="M980">
            <v>6254.63</v>
          </cell>
          <cell r="N980">
            <v>0</v>
          </cell>
          <cell r="O980" t="str">
            <v>7511</v>
          </cell>
          <cell r="P980" t="str">
            <v>7511</v>
          </cell>
          <cell r="Q980">
            <v>38268</v>
          </cell>
          <cell r="R980">
            <v>0</v>
          </cell>
          <cell r="S980" t="str">
            <v>NT855G6            GDrive</v>
          </cell>
          <cell r="T980" t="str">
            <v>0230</v>
          </cell>
          <cell r="U980" t="str">
            <v>1101000</v>
          </cell>
          <cell r="V980">
            <v>1</v>
          </cell>
          <cell r="W980" t="str">
            <v>1</v>
          </cell>
          <cell r="X980" t="str">
            <v>399</v>
          </cell>
          <cell r="Y980" t="str">
            <v>G Drive</v>
          </cell>
          <cell r="Z980" t="str">
            <v>RC230 - GDrive Mktg</v>
          </cell>
          <cell r="AA980" t="str">
            <v>Medium</v>
          </cell>
          <cell r="AB980">
            <v>7178.9558665231425</v>
          </cell>
          <cell r="AC980" t="str">
            <v xml:space="preserve">  33378</v>
          </cell>
          <cell r="AD980" t="str">
            <v>J7655-04</v>
          </cell>
          <cell r="AE980">
            <v>6254.63</v>
          </cell>
          <cell r="AF980">
            <v>4.25</v>
          </cell>
          <cell r="AG980">
            <v>26</v>
          </cell>
          <cell r="AH980">
            <v>0</v>
          </cell>
          <cell r="AI980">
            <v>0</v>
          </cell>
          <cell r="AJ980" t="str">
            <v>EUR</v>
          </cell>
          <cell r="AK980">
            <v>0</v>
          </cell>
          <cell r="AL980" t="str">
            <v>MISCPN07GD320</v>
          </cell>
          <cell r="AM980" t="str">
            <v>07GD320-AKSA NT855G6</v>
          </cell>
        </row>
        <row r="981">
          <cell r="A981" t="str">
            <v>DEC04</v>
          </cell>
          <cell r="B981" t="str">
            <v>CENT</v>
          </cell>
          <cell r="C981" t="str">
            <v>Middle East</v>
          </cell>
          <cell r="D981" t="str">
            <v>TR</v>
          </cell>
          <cell r="E981" t="str">
            <v>GDRIVE</v>
          </cell>
          <cell r="F981" t="str">
            <v>AKSA Jenerator Sanayi AS</v>
          </cell>
          <cell r="G981" t="str">
            <v>024741</v>
          </cell>
          <cell r="H981" t="str">
            <v>NH</v>
          </cell>
          <cell r="I981">
            <v>1</v>
          </cell>
          <cell r="J981">
            <v>7178.9558665231425</v>
          </cell>
          <cell r="K981">
            <v>6284.88</v>
          </cell>
          <cell r="L981" t="str">
            <v>25297345</v>
          </cell>
          <cell r="M981">
            <v>6254.63</v>
          </cell>
          <cell r="N981">
            <v>0</v>
          </cell>
          <cell r="O981" t="str">
            <v>7511</v>
          </cell>
          <cell r="P981" t="str">
            <v>7511</v>
          </cell>
          <cell r="Q981">
            <v>38289</v>
          </cell>
          <cell r="R981">
            <v>0</v>
          </cell>
          <cell r="S981" t="str">
            <v>NT855G6            GDrive</v>
          </cell>
          <cell r="T981" t="str">
            <v>0230</v>
          </cell>
          <cell r="U981" t="str">
            <v>1101000</v>
          </cell>
          <cell r="V981">
            <v>1</v>
          </cell>
          <cell r="W981" t="str">
            <v>1</v>
          </cell>
          <cell r="X981" t="str">
            <v>399</v>
          </cell>
          <cell r="Y981" t="str">
            <v>G Drive</v>
          </cell>
          <cell r="Z981" t="str">
            <v>RC230 - GDrive Mktg</v>
          </cell>
          <cell r="AA981" t="str">
            <v>Medium</v>
          </cell>
          <cell r="AB981">
            <v>7178.9558665231425</v>
          </cell>
          <cell r="AC981" t="str">
            <v xml:space="preserve">  33378</v>
          </cell>
          <cell r="AD981" t="str">
            <v>J7655-04</v>
          </cell>
          <cell r="AE981">
            <v>6254.63</v>
          </cell>
          <cell r="AF981">
            <v>4.25</v>
          </cell>
          <cell r="AG981">
            <v>26</v>
          </cell>
          <cell r="AH981">
            <v>0</v>
          </cell>
          <cell r="AI981">
            <v>0</v>
          </cell>
          <cell r="AJ981" t="str">
            <v>EUR</v>
          </cell>
          <cell r="AK981">
            <v>0</v>
          </cell>
          <cell r="AL981" t="str">
            <v>MISCPN07GD320</v>
          </cell>
          <cell r="AM981" t="str">
            <v>07GD320-AKSA NT855G6</v>
          </cell>
        </row>
        <row r="982">
          <cell r="A982" t="str">
            <v>DEC04</v>
          </cell>
          <cell r="B982" t="str">
            <v>CENT</v>
          </cell>
          <cell r="C982" t="str">
            <v>Middle East</v>
          </cell>
          <cell r="D982" t="str">
            <v>TR</v>
          </cell>
          <cell r="E982" t="str">
            <v>GDRIVE</v>
          </cell>
          <cell r="F982" t="str">
            <v>AKSA Jenerator Sanayi AS</v>
          </cell>
          <cell r="G982" t="str">
            <v>024741</v>
          </cell>
          <cell r="H982" t="str">
            <v>NH</v>
          </cell>
          <cell r="I982">
            <v>1</v>
          </cell>
          <cell r="J982">
            <v>7178.9558665231425</v>
          </cell>
          <cell r="K982">
            <v>6284.88</v>
          </cell>
          <cell r="L982" t="str">
            <v>25297347</v>
          </cell>
          <cell r="M982">
            <v>6254.63</v>
          </cell>
          <cell r="N982">
            <v>0</v>
          </cell>
          <cell r="O982" t="str">
            <v>7511</v>
          </cell>
          <cell r="P982" t="str">
            <v>7511</v>
          </cell>
          <cell r="Q982">
            <v>38289</v>
          </cell>
          <cell r="R982">
            <v>0</v>
          </cell>
          <cell r="S982" t="str">
            <v>NT855G6            GDrive</v>
          </cell>
          <cell r="T982" t="str">
            <v>0230</v>
          </cell>
          <cell r="U982" t="str">
            <v>1101000</v>
          </cell>
          <cell r="V982">
            <v>1</v>
          </cell>
          <cell r="W982" t="str">
            <v>1</v>
          </cell>
          <cell r="X982" t="str">
            <v>399</v>
          </cell>
          <cell r="Y982" t="str">
            <v>G Drive</v>
          </cell>
          <cell r="Z982" t="str">
            <v>RC230 - GDrive Mktg</v>
          </cell>
          <cell r="AA982" t="str">
            <v>Medium</v>
          </cell>
          <cell r="AB982">
            <v>7178.9558665231425</v>
          </cell>
          <cell r="AC982" t="str">
            <v xml:space="preserve">  33378</v>
          </cell>
          <cell r="AD982" t="str">
            <v>J7655-04</v>
          </cell>
          <cell r="AE982">
            <v>6254.63</v>
          </cell>
          <cell r="AF982">
            <v>4.25</v>
          </cell>
          <cell r="AG982">
            <v>26</v>
          </cell>
          <cell r="AH982">
            <v>0</v>
          </cell>
          <cell r="AI982">
            <v>0</v>
          </cell>
          <cell r="AJ982" t="str">
            <v>EUR</v>
          </cell>
          <cell r="AK982">
            <v>0</v>
          </cell>
          <cell r="AL982" t="str">
            <v>MISCPN07GD320</v>
          </cell>
          <cell r="AM982" t="str">
            <v>07GD320-AKSA NT855G6</v>
          </cell>
        </row>
        <row r="983">
          <cell r="A983" t="str">
            <v>DEC04</v>
          </cell>
          <cell r="B983" t="str">
            <v>CENT</v>
          </cell>
          <cell r="C983" t="str">
            <v>Middle East</v>
          </cell>
          <cell r="D983" t="str">
            <v>TR</v>
          </cell>
          <cell r="E983" t="str">
            <v>GDRIVE</v>
          </cell>
          <cell r="F983" t="str">
            <v>AKSA Jenerator Sanayi AS</v>
          </cell>
          <cell r="G983" t="str">
            <v>003176</v>
          </cell>
          <cell r="H983" t="str">
            <v>L10</v>
          </cell>
          <cell r="I983">
            <v>-1</v>
          </cell>
          <cell r="J983">
            <v>-5321.85</v>
          </cell>
          <cell r="K983">
            <v>-5405.52</v>
          </cell>
          <cell r="L983" t="str">
            <v>43300226</v>
          </cell>
          <cell r="M983">
            <v>-5375.27</v>
          </cell>
          <cell r="N983">
            <v>0</v>
          </cell>
          <cell r="O983" t="str">
            <v>7502</v>
          </cell>
          <cell r="P983" t="str">
            <v>7502</v>
          </cell>
          <cell r="Q983">
            <v>38288</v>
          </cell>
          <cell r="R983">
            <v>0</v>
          </cell>
          <cell r="S983" t="str">
            <v>LTA10G2            GDrive</v>
          </cell>
          <cell r="T983" t="str">
            <v>0230</v>
          </cell>
          <cell r="U983" t="str">
            <v>1101000</v>
          </cell>
          <cell r="V983">
            <v>1</v>
          </cell>
          <cell r="W983" t="str">
            <v>1</v>
          </cell>
          <cell r="X983" t="str">
            <v>399</v>
          </cell>
          <cell r="Y983" t="str">
            <v>G Drive</v>
          </cell>
          <cell r="Z983" t="str">
            <v>RC230 - GDrive Mktg</v>
          </cell>
          <cell r="AA983" t="str">
            <v>Medium</v>
          </cell>
          <cell r="AB983">
            <v>-5321.85</v>
          </cell>
          <cell r="AC983" t="str">
            <v xml:space="preserve">  23478</v>
          </cell>
          <cell r="AD983" t="str">
            <v>j7762-04</v>
          </cell>
          <cell r="AE983">
            <v>-5375.27</v>
          </cell>
          <cell r="AF983">
            <v>-4.25</v>
          </cell>
          <cell r="AG983">
            <v>-26</v>
          </cell>
          <cell r="AH983">
            <v>0</v>
          </cell>
          <cell r="AI983">
            <v>0</v>
          </cell>
          <cell r="AJ983" t="str">
            <v>USD</v>
          </cell>
          <cell r="AK983">
            <v>0</v>
          </cell>
          <cell r="AL983" t="str">
            <v>MISCPN07GD110</v>
          </cell>
          <cell r="AM983" t="str">
            <v>07GD110-AKSA LTA10G2</v>
          </cell>
        </row>
        <row r="984">
          <cell r="A984" t="str">
            <v>DEC04</v>
          </cell>
          <cell r="B984" t="str">
            <v>CENT</v>
          </cell>
          <cell r="C984" t="str">
            <v>Western Europe</v>
          </cell>
          <cell r="D984" t="str">
            <v>BE</v>
          </cell>
          <cell r="E984" t="str">
            <v>GDRIVE</v>
          </cell>
          <cell r="F984" t="str">
            <v>Meridiana Ltd - Guernsey</v>
          </cell>
          <cell r="G984" t="str">
            <v>024894</v>
          </cell>
          <cell r="H984" t="str">
            <v>4B</v>
          </cell>
          <cell r="I984">
            <v>1</v>
          </cell>
          <cell r="J984">
            <v>1858.9881593110872</v>
          </cell>
          <cell r="K984">
            <v>1720.88</v>
          </cell>
          <cell r="L984" t="str">
            <v>21606836</v>
          </cell>
          <cell r="M984">
            <v>1720.88</v>
          </cell>
          <cell r="N984">
            <v>0</v>
          </cell>
          <cell r="O984" t="str">
            <v>6518</v>
          </cell>
          <cell r="P984" t="str">
            <v>6518</v>
          </cell>
          <cell r="Q984">
            <v>38163</v>
          </cell>
          <cell r="R984">
            <v>0</v>
          </cell>
          <cell r="T984" t="str">
            <v>0230</v>
          </cell>
          <cell r="U984" t="str">
            <v>1101000</v>
          </cell>
          <cell r="V984">
            <v>1</v>
          </cell>
          <cell r="W984" t="str">
            <v>1</v>
          </cell>
          <cell r="X984" t="str">
            <v>399</v>
          </cell>
          <cell r="Y984" t="str">
            <v>G Drive</v>
          </cell>
          <cell r="Z984" t="str">
            <v>RC230 - GDrive Mktg</v>
          </cell>
          <cell r="AA984" t="str">
            <v>Small</v>
          </cell>
          <cell r="AB984">
            <v>1858.9881593110872</v>
          </cell>
          <cell r="AC984" t="str">
            <v xml:space="preserve">  42762</v>
          </cell>
          <cell r="AD984" t="str">
            <v>UTD/4199</v>
          </cell>
          <cell r="AE984">
            <v>1720.88</v>
          </cell>
          <cell r="AF984">
            <v>0</v>
          </cell>
          <cell r="AG984">
            <v>0</v>
          </cell>
          <cell r="AH984">
            <v>0</v>
          </cell>
          <cell r="AI984">
            <v>0</v>
          </cell>
          <cell r="AJ984" t="str">
            <v>USD</v>
          </cell>
          <cell r="AK984">
            <v>0</v>
          </cell>
          <cell r="AL984" t="str">
            <v>07GD075</v>
          </cell>
          <cell r="AM984" t="str">
            <v>4B3.9G2 G DRIVE FOR MERIDIANA</v>
          </cell>
        </row>
        <row r="985">
          <cell r="A985" t="str">
            <v>DEC04</v>
          </cell>
          <cell r="B985" t="str">
            <v>CENT</v>
          </cell>
          <cell r="C985" t="str">
            <v>Middle East</v>
          </cell>
          <cell r="D985" t="str">
            <v>TR</v>
          </cell>
          <cell r="E985" t="str">
            <v>GDRIVE</v>
          </cell>
          <cell r="F985" t="str">
            <v>AKSA Jenerator Sanayi AS</v>
          </cell>
          <cell r="G985" t="str">
            <v>024858</v>
          </cell>
          <cell r="H985" t="str">
            <v>L10</v>
          </cell>
          <cell r="I985">
            <v>1</v>
          </cell>
          <cell r="J985">
            <v>6891.7976318622168</v>
          </cell>
          <cell r="K985">
            <v>5405.52</v>
          </cell>
          <cell r="L985" t="str">
            <v>43300216</v>
          </cell>
          <cell r="M985">
            <v>5375.27</v>
          </cell>
          <cell r="N985">
            <v>0</v>
          </cell>
          <cell r="O985" t="str">
            <v>7502</v>
          </cell>
          <cell r="P985" t="str">
            <v>7502</v>
          </cell>
          <cell r="Q985">
            <v>38288</v>
          </cell>
          <cell r="R985">
            <v>0</v>
          </cell>
          <cell r="S985" t="str">
            <v>LTA10G2            GDrive</v>
          </cell>
          <cell r="T985" t="str">
            <v>0230</v>
          </cell>
          <cell r="U985" t="str">
            <v>1101000</v>
          </cell>
          <cell r="V985">
            <v>1</v>
          </cell>
          <cell r="W985" t="str">
            <v>1</v>
          </cell>
          <cell r="X985" t="str">
            <v>399</v>
          </cell>
          <cell r="Y985" t="str">
            <v>G Drive</v>
          </cell>
          <cell r="Z985" t="str">
            <v>RC230 - GDrive Mktg</v>
          </cell>
          <cell r="AA985" t="str">
            <v>Medium</v>
          </cell>
          <cell r="AB985">
            <v>6891.7976318622168</v>
          </cell>
          <cell r="AC985" t="str">
            <v xml:space="preserve">  37491</v>
          </cell>
          <cell r="AD985" t="str">
            <v>J7936-04</v>
          </cell>
          <cell r="AE985">
            <v>5375.27</v>
          </cell>
          <cell r="AF985">
            <v>4.25</v>
          </cell>
          <cell r="AG985">
            <v>26</v>
          </cell>
          <cell r="AH985">
            <v>0</v>
          </cell>
          <cell r="AI985">
            <v>0</v>
          </cell>
          <cell r="AJ985" t="str">
            <v>EUR</v>
          </cell>
          <cell r="AK985">
            <v>0</v>
          </cell>
          <cell r="AL985" t="str">
            <v>MISCPN07GD110</v>
          </cell>
          <cell r="AM985" t="str">
            <v>07GD110-AKSA LTA10G2</v>
          </cell>
        </row>
        <row r="986">
          <cell r="A986" t="str">
            <v>DEC04</v>
          </cell>
          <cell r="B986" t="str">
            <v>CENT</v>
          </cell>
          <cell r="C986" t="str">
            <v>Middle East</v>
          </cell>
          <cell r="D986" t="str">
            <v>TR</v>
          </cell>
          <cell r="E986" t="str">
            <v>GDRIVE</v>
          </cell>
          <cell r="F986" t="str">
            <v>AKSA Jenerator Sanayi AS</v>
          </cell>
          <cell r="G986" t="str">
            <v>024858</v>
          </cell>
          <cell r="H986" t="str">
            <v>L10</v>
          </cell>
          <cell r="I986">
            <v>1</v>
          </cell>
          <cell r="J986">
            <v>6891.7976318622168</v>
          </cell>
          <cell r="K986">
            <v>5405.52</v>
          </cell>
          <cell r="L986" t="str">
            <v>43300222</v>
          </cell>
          <cell r="M986">
            <v>5375.27</v>
          </cell>
          <cell r="N986">
            <v>0</v>
          </cell>
          <cell r="O986" t="str">
            <v>7502</v>
          </cell>
          <cell r="P986" t="str">
            <v>7502</v>
          </cell>
          <cell r="Q986">
            <v>38288</v>
          </cell>
          <cell r="R986">
            <v>0</v>
          </cell>
          <cell r="S986" t="str">
            <v>LTA10G2            GDrive</v>
          </cell>
          <cell r="T986" t="str">
            <v>0230</v>
          </cell>
          <cell r="U986" t="str">
            <v>1101000</v>
          </cell>
          <cell r="V986">
            <v>1</v>
          </cell>
          <cell r="W986" t="str">
            <v>1</v>
          </cell>
          <cell r="X986" t="str">
            <v>399</v>
          </cell>
          <cell r="Y986" t="str">
            <v>G Drive</v>
          </cell>
          <cell r="Z986" t="str">
            <v>RC230 - GDrive Mktg</v>
          </cell>
          <cell r="AA986" t="str">
            <v>Medium</v>
          </cell>
          <cell r="AB986">
            <v>6891.7976318622168</v>
          </cell>
          <cell r="AC986" t="str">
            <v xml:space="preserve">  37491</v>
          </cell>
          <cell r="AD986" t="str">
            <v>J7936-04</v>
          </cell>
          <cell r="AE986">
            <v>5375.27</v>
          </cell>
          <cell r="AF986">
            <v>4.25</v>
          </cell>
          <cell r="AG986">
            <v>26</v>
          </cell>
          <cell r="AH986">
            <v>0</v>
          </cell>
          <cell r="AI986">
            <v>0</v>
          </cell>
          <cell r="AJ986" t="str">
            <v>EUR</v>
          </cell>
          <cell r="AK986">
            <v>0</v>
          </cell>
          <cell r="AL986" t="str">
            <v>MISCPN07GD110</v>
          </cell>
          <cell r="AM986" t="str">
            <v>07GD110-AKSA LTA10G2</v>
          </cell>
        </row>
        <row r="987">
          <cell r="A987" t="str">
            <v>DEC04</v>
          </cell>
          <cell r="B987" t="str">
            <v>CENT</v>
          </cell>
          <cell r="C987" t="str">
            <v>Middle East</v>
          </cell>
          <cell r="D987" t="str">
            <v>TR</v>
          </cell>
          <cell r="E987" t="str">
            <v>GDRIVE</v>
          </cell>
          <cell r="F987" t="str">
            <v>AKSA Jenerator Sanayi AS</v>
          </cell>
          <cell r="G987" t="str">
            <v>024858</v>
          </cell>
          <cell r="H987" t="str">
            <v>L10</v>
          </cell>
          <cell r="I987">
            <v>1</v>
          </cell>
          <cell r="J987">
            <v>6891.7976318622168</v>
          </cell>
          <cell r="K987">
            <v>5405.52</v>
          </cell>
          <cell r="L987" t="str">
            <v>43300218</v>
          </cell>
          <cell r="M987">
            <v>5375.27</v>
          </cell>
          <cell r="N987">
            <v>0</v>
          </cell>
          <cell r="O987" t="str">
            <v>7502</v>
          </cell>
          <cell r="P987" t="str">
            <v>7502</v>
          </cell>
          <cell r="Q987">
            <v>38288</v>
          </cell>
          <cell r="R987">
            <v>0</v>
          </cell>
          <cell r="S987" t="str">
            <v>LTA10G2            GDrive</v>
          </cell>
          <cell r="T987" t="str">
            <v>0230</v>
          </cell>
          <cell r="U987" t="str">
            <v>1101000</v>
          </cell>
          <cell r="V987">
            <v>1</v>
          </cell>
          <cell r="W987" t="str">
            <v>1</v>
          </cell>
          <cell r="X987" t="str">
            <v>399</v>
          </cell>
          <cell r="Y987" t="str">
            <v>G Drive</v>
          </cell>
          <cell r="Z987" t="str">
            <v>RC230 - GDrive Mktg</v>
          </cell>
          <cell r="AA987" t="str">
            <v>Medium</v>
          </cell>
          <cell r="AB987">
            <v>6891.7976318622168</v>
          </cell>
          <cell r="AC987" t="str">
            <v xml:space="preserve">  37491</v>
          </cell>
          <cell r="AD987" t="str">
            <v>J7936-04</v>
          </cell>
          <cell r="AE987">
            <v>5375.27</v>
          </cell>
          <cell r="AF987">
            <v>4.25</v>
          </cell>
          <cell r="AG987">
            <v>26</v>
          </cell>
          <cell r="AH987">
            <v>0</v>
          </cell>
          <cell r="AI987">
            <v>0</v>
          </cell>
          <cell r="AJ987" t="str">
            <v>EUR</v>
          </cell>
          <cell r="AK987">
            <v>0</v>
          </cell>
          <cell r="AL987" t="str">
            <v>MISCPN07GD110</v>
          </cell>
          <cell r="AM987" t="str">
            <v>07GD110-AKSA LTA10G2</v>
          </cell>
        </row>
        <row r="988">
          <cell r="A988" t="str">
            <v>DEC04</v>
          </cell>
          <cell r="B988" t="str">
            <v>CENT</v>
          </cell>
          <cell r="C988" t="str">
            <v>Middle East</v>
          </cell>
          <cell r="D988" t="str">
            <v>TR</v>
          </cell>
          <cell r="E988" t="str">
            <v>GDRIVE</v>
          </cell>
          <cell r="F988" t="str">
            <v>AKSA Jenerator Sanayi AS</v>
          </cell>
          <cell r="G988" t="str">
            <v>024858</v>
          </cell>
          <cell r="H988" t="str">
            <v>L10</v>
          </cell>
          <cell r="I988">
            <v>1</v>
          </cell>
          <cell r="J988">
            <v>6891.7976318622168</v>
          </cell>
          <cell r="K988">
            <v>5405.52</v>
          </cell>
          <cell r="L988" t="str">
            <v>43300228</v>
          </cell>
          <cell r="M988">
            <v>5375.27</v>
          </cell>
          <cell r="N988">
            <v>0</v>
          </cell>
          <cell r="O988" t="str">
            <v>7502</v>
          </cell>
          <cell r="P988" t="str">
            <v>7502</v>
          </cell>
          <cell r="Q988">
            <v>38288</v>
          </cell>
          <cell r="R988">
            <v>0</v>
          </cell>
          <cell r="S988" t="str">
            <v>LTA10G2            GDrive</v>
          </cell>
          <cell r="T988" t="str">
            <v>0230</v>
          </cell>
          <cell r="U988" t="str">
            <v>1101000</v>
          </cell>
          <cell r="V988">
            <v>1</v>
          </cell>
          <cell r="W988" t="str">
            <v>1</v>
          </cell>
          <cell r="X988" t="str">
            <v>399</v>
          </cell>
          <cell r="Y988" t="str">
            <v>G Drive</v>
          </cell>
          <cell r="Z988" t="str">
            <v>RC230 - GDrive Mktg</v>
          </cell>
          <cell r="AA988" t="str">
            <v>Medium</v>
          </cell>
          <cell r="AB988">
            <v>6891.7976318622168</v>
          </cell>
          <cell r="AC988" t="str">
            <v xml:space="preserve">  37491</v>
          </cell>
          <cell r="AD988" t="str">
            <v>J7936-04</v>
          </cell>
          <cell r="AE988">
            <v>5375.27</v>
          </cell>
          <cell r="AF988">
            <v>4.25</v>
          </cell>
          <cell r="AG988">
            <v>26</v>
          </cell>
          <cell r="AH988">
            <v>0</v>
          </cell>
          <cell r="AI988">
            <v>0</v>
          </cell>
          <cell r="AJ988" t="str">
            <v>EUR</v>
          </cell>
          <cell r="AK988">
            <v>0</v>
          </cell>
          <cell r="AL988" t="str">
            <v>MISCPN07GD110</v>
          </cell>
          <cell r="AM988" t="str">
            <v>07GD110-AKSA LTA10G2</v>
          </cell>
        </row>
        <row r="989">
          <cell r="A989" t="str">
            <v>DEC04</v>
          </cell>
          <cell r="B989" t="str">
            <v>CENT</v>
          </cell>
          <cell r="C989" t="str">
            <v>Middle East</v>
          </cell>
          <cell r="D989" t="str">
            <v>TR</v>
          </cell>
          <cell r="E989" t="str">
            <v>GDRIVE</v>
          </cell>
          <cell r="F989" t="str">
            <v>AKSA Jenerator Sanayi AS</v>
          </cell>
          <cell r="G989" t="str">
            <v>024857</v>
          </cell>
          <cell r="H989" t="str">
            <v>L10</v>
          </cell>
          <cell r="I989">
            <v>1</v>
          </cell>
          <cell r="J989">
            <v>6891.7976318622168</v>
          </cell>
          <cell r="K989">
            <v>5405.52</v>
          </cell>
          <cell r="L989" t="str">
            <v>43300221</v>
          </cell>
          <cell r="M989">
            <v>5375.27</v>
          </cell>
          <cell r="N989">
            <v>0</v>
          </cell>
          <cell r="O989" t="str">
            <v>7502</v>
          </cell>
          <cell r="P989" t="str">
            <v>7502</v>
          </cell>
          <cell r="Q989">
            <v>38288</v>
          </cell>
          <cell r="R989">
            <v>0</v>
          </cell>
          <cell r="S989" t="str">
            <v>LTA10G2            GDrive</v>
          </cell>
          <cell r="T989" t="str">
            <v>0230</v>
          </cell>
          <cell r="U989" t="str">
            <v>1101000</v>
          </cell>
          <cell r="V989">
            <v>1</v>
          </cell>
          <cell r="W989" t="str">
            <v>1</v>
          </cell>
          <cell r="X989" t="str">
            <v>399</v>
          </cell>
          <cell r="Y989" t="str">
            <v>G Drive</v>
          </cell>
          <cell r="Z989" t="str">
            <v>RC230 - GDrive Mktg</v>
          </cell>
          <cell r="AA989" t="str">
            <v>Medium</v>
          </cell>
          <cell r="AB989">
            <v>6891.7976318622168</v>
          </cell>
          <cell r="AC989" t="str">
            <v xml:space="preserve">  35709</v>
          </cell>
          <cell r="AD989" t="str">
            <v>J7820-04</v>
          </cell>
          <cell r="AE989">
            <v>5375.27</v>
          </cell>
          <cell r="AF989">
            <v>4.25</v>
          </cell>
          <cell r="AG989">
            <v>26</v>
          </cell>
          <cell r="AH989">
            <v>0</v>
          </cell>
          <cell r="AI989">
            <v>0</v>
          </cell>
          <cell r="AJ989" t="str">
            <v>EUR</v>
          </cell>
          <cell r="AK989">
            <v>0</v>
          </cell>
          <cell r="AL989" t="str">
            <v>MISCPN07GD110</v>
          </cell>
          <cell r="AM989" t="str">
            <v>07GD110-AKSA LTA10G2</v>
          </cell>
        </row>
        <row r="990">
          <cell r="A990" t="str">
            <v>DEC04</v>
          </cell>
          <cell r="B990" t="str">
            <v>CENT</v>
          </cell>
          <cell r="C990" t="str">
            <v>Middle East</v>
          </cell>
          <cell r="D990" t="str">
            <v>TR</v>
          </cell>
          <cell r="E990" t="str">
            <v>GDRIVE</v>
          </cell>
          <cell r="F990" t="str">
            <v>AKSA Jenerator Sanayi AS</v>
          </cell>
          <cell r="G990" t="str">
            <v>024856</v>
          </cell>
          <cell r="H990" t="str">
            <v>L10</v>
          </cell>
          <cell r="I990">
            <v>1</v>
          </cell>
          <cell r="J990">
            <v>5321.8514531754572</v>
          </cell>
          <cell r="K990">
            <v>5405.52</v>
          </cell>
          <cell r="L990" t="str">
            <v>43300226</v>
          </cell>
          <cell r="M990">
            <v>5375.27</v>
          </cell>
          <cell r="N990">
            <v>0</v>
          </cell>
          <cell r="O990" t="str">
            <v>7502</v>
          </cell>
          <cell r="P990" t="str">
            <v>7502</v>
          </cell>
          <cell r="Q990">
            <v>38288</v>
          </cell>
          <cell r="R990">
            <v>0</v>
          </cell>
          <cell r="S990" t="str">
            <v>LTA10G2            GDrive</v>
          </cell>
          <cell r="T990" t="str">
            <v>0230</v>
          </cell>
          <cell r="U990" t="str">
            <v>1101000</v>
          </cell>
          <cell r="V990">
            <v>1</v>
          </cell>
          <cell r="W990" t="str">
            <v>1</v>
          </cell>
          <cell r="X990" t="str">
            <v>399</v>
          </cell>
          <cell r="Y990" t="str">
            <v>G Drive</v>
          </cell>
          <cell r="Z990" t="str">
            <v>RC230 - GDrive Mktg</v>
          </cell>
          <cell r="AA990" t="str">
            <v>Medium</v>
          </cell>
          <cell r="AB990">
            <v>5321.8514531754572</v>
          </cell>
          <cell r="AC990" t="str">
            <v xml:space="preserve">  33929</v>
          </cell>
          <cell r="AD990" t="str">
            <v>J7762-04</v>
          </cell>
          <cell r="AE990">
            <v>5375.27</v>
          </cell>
          <cell r="AF990">
            <v>4.25</v>
          </cell>
          <cell r="AG990">
            <v>26</v>
          </cell>
          <cell r="AH990">
            <v>0</v>
          </cell>
          <cell r="AI990">
            <v>0</v>
          </cell>
          <cell r="AJ990" t="str">
            <v>USD</v>
          </cell>
          <cell r="AK990">
            <v>0</v>
          </cell>
          <cell r="AL990" t="str">
            <v>MISCPN07GD110</v>
          </cell>
          <cell r="AM990" t="str">
            <v>07GD110-AKSA LTA10G2</v>
          </cell>
        </row>
        <row r="991">
          <cell r="A991" t="str">
            <v>DEC04</v>
          </cell>
          <cell r="B991" t="str">
            <v>CENT</v>
          </cell>
          <cell r="C991" t="str">
            <v>Middle East</v>
          </cell>
          <cell r="D991" t="str">
            <v>TR</v>
          </cell>
          <cell r="E991" t="str">
            <v>GDRIVE</v>
          </cell>
          <cell r="F991" t="str">
            <v>AKSA Jenerator Sanayi AS</v>
          </cell>
          <cell r="G991" t="str">
            <v>024856</v>
          </cell>
          <cell r="H991" t="str">
            <v>L10</v>
          </cell>
          <cell r="I991">
            <v>1</v>
          </cell>
          <cell r="J991">
            <v>5321.8514531754572</v>
          </cell>
          <cell r="K991">
            <v>5405.52</v>
          </cell>
          <cell r="L991" t="str">
            <v>43300230</v>
          </cell>
          <cell r="M991">
            <v>5375.27</v>
          </cell>
          <cell r="N991">
            <v>0</v>
          </cell>
          <cell r="O991" t="str">
            <v>7502</v>
          </cell>
          <cell r="P991" t="str">
            <v>7502</v>
          </cell>
          <cell r="Q991">
            <v>38288</v>
          </cell>
          <cell r="R991">
            <v>0</v>
          </cell>
          <cell r="S991" t="str">
            <v>LTA10G2            GDrive</v>
          </cell>
          <cell r="T991" t="str">
            <v>0230</v>
          </cell>
          <cell r="U991" t="str">
            <v>1101000</v>
          </cell>
          <cell r="V991">
            <v>1</v>
          </cell>
          <cell r="W991" t="str">
            <v>1</v>
          </cell>
          <cell r="X991" t="str">
            <v>399</v>
          </cell>
          <cell r="Y991" t="str">
            <v>G Drive</v>
          </cell>
          <cell r="Z991" t="str">
            <v>RC230 - GDrive Mktg</v>
          </cell>
          <cell r="AA991" t="str">
            <v>Medium</v>
          </cell>
          <cell r="AB991">
            <v>5321.8514531754572</v>
          </cell>
          <cell r="AC991" t="str">
            <v xml:space="preserve">  33929</v>
          </cell>
          <cell r="AD991" t="str">
            <v>J7762-04</v>
          </cell>
          <cell r="AE991">
            <v>5375.27</v>
          </cell>
          <cell r="AF991">
            <v>4.25</v>
          </cell>
          <cell r="AG991">
            <v>26</v>
          </cell>
          <cell r="AH991">
            <v>0</v>
          </cell>
          <cell r="AI991">
            <v>0</v>
          </cell>
          <cell r="AJ991" t="str">
            <v>USD</v>
          </cell>
          <cell r="AK991">
            <v>0</v>
          </cell>
          <cell r="AL991" t="str">
            <v>MISCPN07GD110</v>
          </cell>
          <cell r="AM991" t="str">
            <v>07GD110-AKSA LTA10G2</v>
          </cell>
        </row>
        <row r="992">
          <cell r="A992" t="str">
            <v>DEC04</v>
          </cell>
          <cell r="B992" t="str">
            <v>CENT</v>
          </cell>
          <cell r="C992" t="str">
            <v>Middle East</v>
          </cell>
          <cell r="D992" t="str">
            <v>TR</v>
          </cell>
          <cell r="E992" t="str">
            <v>GDRIVE</v>
          </cell>
          <cell r="F992" t="str">
            <v>AKSA Jenerator Sanayi AS</v>
          </cell>
          <cell r="G992" t="str">
            <v>024856</v>
          </cell>
          <cell r="H992" t="str">
            <v>L10</v>
          </cell>
          <cell r="I992">
            <v>1</v>
          </cell>
          <cell r="J992">
            <v>5321.8514531754572</v>
          </cell>
          <cell r="K992">
            <v>5405.52</v>
          </cell>
          <cell r="L992" t="str">
            <v>43300220</v>
          </cell>
          <cell r="M992">
            <v>5375.27</v>
          </cell>
          <cell r="N992">
            <v>0</v>
          </cell>
          <cell r="O992" t="str">
            <v>7502</v>
          </cell>
          <cell r="P992" t="str">
            <v>7502</v>
          </cell>
          <cell r="Q992">
            <v>38289</v>
          </cell>
          <cell r="R992">
            <v>0</v>
          </cell>
          <cell r="S992" t="str">
            <v>LTA10G2            GDrive</v>
          </cell>
          <cell r="T992" t="str">
            <v>0230</v>
          </cell>
          <cell r="U992" t="str">
            <v>1101000</v>
          </cell>
          <cell r="V992">
            <v>1</v>
          </cell>
          <cell r="W992" t="str">
            <v>1</v>
          </cell>
          <cell r="X992" t="str">
            <v>399</v>
          </cell>
          <cell r="Y992" t="str">
            <v>G Drive</v>
          </cell>
          <cell r="Z992" t="str">
            <v>RC230 - GDrive Mktg</v>
          </cell>
          <cell r="AA992" t="str">
            <v>Medium</v>
          </cell>
          <cell r="AB992">
            <v>5321.8514531754572</v>
          </cell>
          <cell r="AC992" t="str">
            <v xml:space="preserve">  33929</v>
          </cell>
          <cell r="AD992" t="str">
            <v>J7762-04</v>
          </cell>
          <cell r="AE992">
            <v>5375.27</v>
          </cell>
          <cell r="AF992">
            <v>4.25</v>
          </cell>
          <cell r="AG992">
            <v>26</v>
          </cell>
          <cell r="AH992">
            <v>0</v>
          </cell>
          <cell r="AI992">
            <v>0</v>
          </cell>
          <cell r="AJ992" t="str">
            <v>USD</v>
          </cell>
          <cell r="AK992">
            <v>0</v>
          </cell>
          <cell r="AL992" t="str">
            <v>MISCPN07GD110</v>
          </cell>
          <cell r="AM992" t="str">
            <v>07GD110-AKSA LTA10G2</v>
          </cell>
        </row>
        <row r="993">
          <cell r="A993" t="str">
            <v>DEC04</v>
          </cell>
          <cell r="B993" t="str">
            <v>CENT</v>
          </cell>
          <cell r="C993" t="str">
            <v>Middle East</v>
          </cell>
          <cell r="D993" t="str">
            <v>TR</v>
          </cell>
          <cell r="E993" t="str">
            <v>GDRIVE</v>
          </cell>
          <cell r="F993" t="str">
            <v>AKSA Jenerator Sanayi AS</v>
          </cell>
          <cell r="G993" t="str">
            <v>024856</v>
          </cell>
          <cell r="H993" t="str">
            <v>L10</v>
          </cell>
          <cell r="I993">
            <v>1</v>
          </cell>
          <cell r="J993">
            <v>5321.8514531754572</v>
          </cell>
          <cell r="K993">
            <v>5405.52</v>
          </cell>
          <cell r="L993" t="str">
            <v>43300227</v>
          </cell>
          <cell r="M993">
            <v>5375.27</v>
          </cell>
          <cell r="N993">
            <v>0</v>
          </cell>
          <cell r="O993" t="str">
            <v>7502</v>
          </cell>
          <cell r="P993" t="str">
            <v>7502</v>
          </cell>
          <cell r="Q993">
            <v>38288</v>
          </cell>
          <cell r="R993">
            <v>0</v>
          </cell>
          <cell r="S993" t="str">
            <v>LTA10G2            GDrive</v>
          </cell>
          <cell r="T993" t="str">
            <v>0230</v>
          </cell>
          <cell r="U993" t="str">
            <v>1101000</v>
          </cell>
          <cell r="V993">
            <v>1</v>
          </cell>
          <cell r="W993" t="str">
            <v>1</v>
          </cell>
          <cell r="X993" t="str">
            <v>399</v>
          </cell>
          <cell r="Y993" t="str">
            <v>G Drive</v>
          </cell>
          <cell r="Z993" t="str">
            <v>RC230 - GDrive Mktg</v>
          </cell>
          <cell r="AA993" t="str">
            <v>Medium</v>
          </cell>
          <cell r="AB993">
            <v>5321.8514531754572</v>
          </cell>
          <cell r="AC993" t="str">
            <v xml:space="preserve">  33929</v>
          </cell>
          <cell r="AD993" t="str">
            <v>J7762-04</v>
          </cell>
          <cell r="AE993">
            <v>5375.27</v>
          </cell>
          <cell r="AF993">
            <v>4.25</v>
          </cell>
          <cell r="AG993">
            <v>26</v>
          </cell>
          <cell r="AH993">
            <v>0</v>
          </cell>
          <cell r="AI993">
            <v>0</v>
          </cell>
          <cell r="AJ993" t="str">
            <v>USD</v>
          </cell>
          <cell r="AK993">
            <v>0</v>
          </cell>
          <cell r="AL993" t="str">
            <v>MISCPN07GD110</v>
          </cell>
          <cell r="AM993" t="str">
            <v>07GD110-AKSA LTA10G2</v>
          </cell>
        </row>
        <row r="994">
          <cell r="A994" t="str">
            <v>DEC04</v>
          </cell>
          <cell r="B994" t="str">
            <v>CENT</v>
          </cell>
          <cell r="C994" t="str">
            <v>Middle East</v>
          </cell>
          <cell r="D994" t="str">
            <v>TR</v>
          </cell>
          <cell r="E994" t="str">
            <v>GDRIVE</v>
          </cell>
          <cell r="F994" t="str">
            <v>AKSA Jenerator Sanayi AS</v>
          </cell>
          <cell r="G994" t="str">
            <v>024855</v>
          </cell>
          <cell r="H994" t="str">
            <v>NH</v>
          </cell>
          <cell r="I994">
            <v>1</v>
          </cell>
          <cell r="J994">
            <v>7945.6404736275563</v>
          </cell>
          <cell r="K994">
            <v>7644.9</v>
          </cell>
          <cell r="L994" t="str">
            <v>25297452</v>
          </cell>
          <cell r="M994">
            <v>7614.65</v>
          </cell>
          <cell r="N994">
            <v>0</v>
          </cell>
          <cell r="O994" t="str">
            <v>7514</v>
          </cell>
          <cell r="P994" t="str">
            <v>7514</v>
          </cell>
          <cell r="Q994">
            <v>38289</v>
          </cell>
          <cell r="R994">
            <v>0</v>
          </cell>
          <cell r="S994" t="str">
            <v>NTA855G4           GDrive</v>
          </cell>
          <cell r="T994" t="str">
            <v>0230</v>
          </cell>
          <cell r="U994" t="str">
            <v>1101000</v>
          </cell>
          <cell r="V994">
            <v>1</v>
          </cell>
          <cell r="W994" t="str">
            <v>1</v>
          </cell>
          <cell r="X994" t="str">
            <v>399</v>
          </cell>
          <cell r="Y994" t="str">
            <v>G Drive</v>
          </cell>
          <cell r="Z994" t="str">
            <v>RC230 - GDrive Mktg</v>
          </cell>
          <cell r="AA994" t="str">
            <v>Medium</v>
          </cell>
          <cell r="AB994">
            <v>7945.6404736275563</v>
          </cell>
          <cell r="AC994" t="str">
            <v xml:space="preserve">  33365</v>
          </cell>
          <cell r="AD994" t="str">
            <v>J7656-04</v>
          </cell>
          <cell r="AE994">
            <v>7614.65</v>
          </cell>
          <cell r="AF994">
            <v>4.25</v>
          </cell>
          <cell r="AG994">
            <v>26</v>
          </cell>
          <cell r="AH994">
            <v>0</v>
          </cell>
          <cell r="AI994">
            <v>0</v>
          </cell>
          <cell r="AJ994" t="str">
            <v>EUR</v>
          </cell>
          <cell r="AK994">
            <v>0</v>
          </cell>
          <cell r="AL994" t="str">
            <v>MISCPN07GD321</v>
          </cell>
          <cell r="AM994" t="str">
            <v>07GD321-AKSA NTA855G4</v>
          </cell>
        </row>
        <row r="995">
          <cell r="A995" t="str">
            <v>DEC04</v>
          </cell>
          <cell r="B995" t="str">
            <v>CENT</v>
          </cell>
          <cell r="C995" t="str">
            <v>Middle East</v>
          </cell>
          <cell r="D995" t="str">
            <v>TR</v>
          </cell>
          <cell r="E995" t="str">
            <v>GDRIVE</v>
          </cell>
          <cell r="F995" t="str">
            <v>AKSA Jenerator Sanayi AS</v>
          </cell>
          <cell r="G995" t="str">
            <v>024855</v>
          </cell>
          <cell r="H995" t="str">
            <v>NH</v>
          </cell>
          <cell r="I995">
            <v>1</v>
          </cell>
          <cell r="J995">
            <v>7945.6404736275563</v>
          </cell>
          <cell r="K995">
            <v>7644.9</v>
          </cell>
          <cell r="L995" t="str">
            <v>25297453</v>
          </cell>
          <cell r="M995">
            <v>7614.65</v>
          </cell>
          <cell r="N995">
            <v>0</v>
          </cell>
          <cell r="O995" t="str">
            <v>7514</v>
          </cell>
          <cell r="P995" t="str">
            <v>7514</v>
          </cell>
          <cell r="Q995">
            <v>38289</v>
          </cell>
          <cell r="R995">
            <v>0</v>
          </cell>
          <cell r="S995" t="str">
            <v>NTA855G4           GDrive</v>
          </cell>
          <cell r="T995" t="str">
            <v>0230</v>
          </cell>
          <cell r="U995" t="str">
            <v>1101000</v>
          </cell>
          <cell r="V995">
            <v>1</v>
          </cell>
          <cell r="W995" t="str">
            <v>1</v>
          </cell>
          <cell r="X995" t="str">
            <v>399</v>
          </cell>
          <cell r="Y995" t="str">
            <v>G Drive</v>
          </cell>
          <cell r="Z995" t="str">
            <v>RC230 - GDrive Mktg</v>
          </cell>
          <cell r="AA995" t="str">
            <v>Medium</v>
          </cell>
          <cell r="AB995">
            <v>7945.6404736275563</v>
          </cell>
          <cell r="AC995" t="str">
            <v xml:space="preserve">  33365</v>
          </cell>
          <cell r="AD995" t="str">
            <v>J7656-04</v>
          </cell>
          <cell r="AE995">
            <v>7614.65</v>
          </cell>
          <cell r="AF995">
            <v>4.25</v>
          </cell>
          <cell r="AG995">
            <v>26</v>
          </cell>
          <cell r="AH995">
            <v>0</v>
          </cell>
          <cell r="AI995">
            <v>0</v>
          </cell>
          <cell r="AJ995" t="str">
            <v>EUR</v>
          </cell>
          <cell r="AK995">
            <v>0</v>
          </cell>
          <cell r="AL995" t="str">
            <v>MISCPN07GD321</v>
          </cell>
          <cell r="AM995" t="str">
            <v>07GD321-AKSA NTA855G4</v>
          </cell>
        </row>
        <row r="996">
          <cell r="A996" t="str">
            <v>DEC04</v>
          </cell>
          <cell r="B996" t="str">
            <v>CENT</v>
          </cell>
          <cell r="C996" t="str">
            <v>Middle East</v>
          </cell>
          <cell r="D996" t="str">
            <v>TR</v>
          </cell>
          <cell r="E996" t="str">
            <v>GDRIVE</v>
          </cell>
          <cell r="F996" t="str">
            <v>AKSA Jenerator Sanayi AS</v>
          </cell>
          <cell r="G996" t="str">
            <v>024855</v>
          </cell>
          <cell r="H996" t="str">
            <v>NH</v>
          </cell>
          <cell r="I996">
            <v>1</v>
          </cell>
          <cell r="J996">
            <v>7945.6404736275563</v>
          </cell>
          <cell r="K996">
            <v>7644.9</v>
          </cell>
          <cell r="L996" t="str">
            <v>25297533</v>
          </cell>
          <cell r="M996">
            <v>7614.65</v>
          </cell>
          <cell r="N996">
            <v>0</v>
          </cell>
          <cell r="O996" t="str">
            <v>7514</v>
          </cell>
          <cell r="P996" t="str">
            <v>7514</v>
          </cell>
          <cell r="Q996">
            <v>38289</v>
          </cell>
          <cell r="R996">
            <v>0</v>
          </cell>
          <cell r="S996" t="str">
            <v>NTA855G4           GDrive</v>
          </cell>
          <cell r="T996" t="str">
            <v>0230</v>
          </cell>
          <cell r="U996" t="str">
            <v>1101000</v>
          </cell>
          <cell r="V996">
            <v>1</v>
          </cell>
          <cell r="W996" t="str">
            <v>1</v>
          </cell>
          <cell r="X996" t="str">
            <v>399</v>
          </cell>
          <cell r="Y996" t="str">
            <v>G Drive</v>
          </cell>
          <cell r="Z996" t="str">
            <v>RC230 - GDrive Mktg</v>
          </cell>
          <cell r="AA996" t="str">
            <v>Medium</v>
          </cell>
          <cell r="AB996">
            <v>7945.6404736275563</v>
          </cell>
          <cell r="AC996" t="str">
            <v xml:space="preserve">  33365</v>
          </cell>
          <cell r="AD996" t="str">
            <v>J7656-04</v>
          </cell>
          <cell r="AE996">
            <v>7614.65</v>
          </cell>
          <cell r="AF996">
            <v>4.25</v>
          </cell>
          <cell r="AG996">
            <v>26</v>
          </cell>
          <cell r="AH996">
            <v>0</v>
          </cell>
          <cell r="AI996">
            <v>0</v>
          </cell>
          <cell r="AJ996" t="str">
            <v>EUR</v>
          </cell>
          <cell r="AK996">
            <v>0</v>
          </cell>
          <cell r="AL996" t="str">
            <v>MISCPN07GD321</v>
          </cell>
          <cell r="AM996" t="str">
            <v>07GD321-AKSA NTA855G4</v>
          </cell>
        </row>
        <row r="997">
          <cell r="A997" t="str">
            <v>DEC04</v>
          </cell>
          <cell r="B997" t="str">
            <v>CENT</v>
          </cell>
          <cell r="C997" t="str">
            <v>Middle East</v>
          </cell>
          <cell r="D997" t="str">
            <v>TR</v>
          </cell>
          <cell r="E997" t="str">
            <v>GDRIVE</v>
          </cell>
          <cell r="F997" t="str">
            <v>AKSA Jenerator Sanayi AS</v>
          </cell>
          <cell r="G997" t="str">
            <v>024741</v>
          </cell>
          <cell r="H997" t="str">
            <v>NH</v>
          </cell>
          <cell r="I997">
            <v>1</v>
          </cell>
          <cell r="J997">
            <v>7178.9558665231425</v>
          </cell>
          <cell r="K997">
            <v>6284.88</v>
          </cell>
          <cell r="L997" t="str">
            <v>25297026</v>
          </cell>
          <cell r="M997">
            <v>6254.63</v>
          </cell>
          <cell r="N997">
            <v>0</v>
          </cell>
          <cell r="O997" t="str">
            <v>7511</v>
          </cell>
          <cell r="P997" t="str">
            <v>7511</v>
          </cell>
          <cell r="Q997">
            <v>38278</v>
          </cell>
          <cell r="R997">
            <v>0</v>
          </cell>
          <cell r="S997" t="str">
            <v>NT855G6            GDrive</v>
          </cell>
          <cell r="T997" t="str">
            <v>0230</v>
          </cell>
          <cell r="U997" t="str">
            <v>1101000</v>
          </cell>
          <cell r="V997">
            <v>1</v>
          </cell>
          <cell r="W997" t="str">
            <v>1</v>
          </cell>
          <cell r="X997" t="str">
            <v>399</v>
          </cell>
          <cell r="Y997" t="str">
            <v>G Drive</v>
          </cell>
          <cell r="Z997" t="str">
            <v>RC230 - GDrive Mktg</v>
          </cell>
          <cell r="AA997" t="str">
            <v>Medium</v>
          </cell>
          <cell r="AB997">
            <v>7178.9558665231425</v>
          </cell>
          <cell r="AC997" t="str">
            <v xml:space="preserve">  33378</v>
          </cell>
          <cell r="AD997" t="str">
            <v>J7655-04</v>
          </cell>
          <cell r="AE997">
            <v>6254.63</v>
          </cell>
          <cell r="AF997">
            <v>4.25</v>
          </cell>
          <cell r="AG997">
            <v>26</v>
          </cell>
          <cell r="AH997">
            <v>0</v>
          </cell>
          <cell r="AI997">
            <v>0</v>
          </cell>
          <cell r="AJ997" t="str">
            <v>EUR</v>
          </cell>
          <cell r="AK997">
            <v>0</v>
          </cell>
          <cell r="AL997" t="str">
            <v>MISCPN07GD320</v>
          </cell>
          <cell r="AM997" t="str">
            <v>07GD320-AKSA NT855G6</v>
          </cell>
        </row>
        <row r="998">
          <cell r="A998" t="str">
            <v>DEC04</v>
          </cell>
          <cell r="B998" t="str">
            <v>CENT</v>
          </cell>
          <cell r="C998" t="str">
            <v>Africa</v>
          </cell>
          <cell r="D998" t="str">
            <v>ZA</v>
          </cell>
          <cell r="E998" t="str">
            <v>GDRIVE</v>
          </cell>
          <cell r="F998" t="str">
            <v>CD S&amp;S South Africa</v>
          </cell>
          <cell r="G998" t="str">
            <v>024883</v>
          </cell>
          <cell r="H998" t="str">
            <v>B3.3</v>
          </cell>
          <cell r="I998">
            <v>1</v>
          </cell>
          <cell r="J998">
            <v>1562.9709364908504</v>
          </cell>
          <cell r="K998">
            <v>1576.76</v>
          </cell>
          <cell r="L998" t="str">
            <v>68022405</v>
          </cell>
          <cell r="M998">
            <v>1530</v>
          </cell>
          <cell r="N998">
            <v>0</v>
          </cell>
          <cell r="O998" t="str">
            <v>6502</v>
          </cell>
          <cell r="P998" t="str">
            <v>6502</v>
          </cell>
          <cell r="Q998">
            <v>38243</v>
          </cell>
          <cell r="R998">
            <v>0</v>
          </cell>
          <cell r="S998" t="str">
            <v>B3.3G2             GDrive</v>
          </cell>
          <cell r="T998" t="str">
            <v>0230</v>
          </cell>
          <cell r="U998" t="str">
            <v>1101000</v>
          </cell>
          <cell r="V998">
            <v>1</v>
          </cell>
          <cell r="W998" t="str">
            <v>1</v>
          </cell>
          <cell r="X998" t="str">
            <v>399</v>
          </cell>
          <cell r="Y998" t="str">
            <v>G Drive</v>
          </cell>
          <cell r="Z998" t="str">
            <v>RC230 - GDrive Mktg</v>
          </cell>
          <cell r="AA998" t="str">
            <v>Small</v>
          </cell>
          <cell r="AB998">
            <v>1562.9709364908504</v>
          </cell>
          <cell r="AC998" t="str">
            <v xml:space="preserve">  43392</v>
          </cell>
          <cell r="AD998" t="str">
            <v>J/N016882</v>
          </cell>
          <cell r="AE998">
            <v>1546.51</v>
          </cell>
          <cell r="AF998">
            <v>4.25</v>
          </cell>
          <cell r="AG998">
            <v>26</v>
          </cell>
          <cell r="AH998">
            <v>0</v>
          </cell>
          <cell r="AI998">
            <v>0</v>
          </cell>
          <cell r="AJ998" t="str">
            <v>USD</v>
          </cell>
          <cell r="AK998">
            <v>0</v>
          </cell>
          <cell r="AL998" t="str">
            <v>MISCPN07GD061</v>
          </cell>
          <cell r="AM998" t="str">
            <v>07GD061 B3.3G2</v>
          </cell>
        </row>
        <row r="999">
          <cell r="A999" t="str">
            <v>DEC04</v>
          </cell>
          <cell r="B999" t="str">
            <v>CENT</v>
          </cell>
          <cell r="C999" t="str">
            <v>Africa</v>
          </cell>
          <cell r="D999" t="str">
            <v>ZA</v>
          </cell>
          <cell r="E999" t="str">
            <v>GDRIVE</v>
          </cell>
          <cell r="F999" t="str">
            <v>CD S&amp;S South Africa</v>
          </cell>
          <cell r="G999" t="str">
            <v>024883</v>
          </cell>
          <cell r="H999" t="str">
            <v>B3.3</v>
          </cell>
          <cell r="I999">
            <v>1</v>
          </cell>
          <cell r="J999">
            <v>1562.9709364908504</v>
          </cell>
          <cell r="K999">
            <v>1576.76</v>
          </cell>
          <cell r="L999" t="str">
            <v>68022407</v>
          </cell>
          <cell r="M999">
            <v>1530</v>
          </cell>
          <cell r="N999">
            <v>0</v>
          </cell>
          <cell r="O999" t="str">
            <v>6502</v>
          </cell>
          <cell r="P999" t="str">
            <v>6502</v>
          </cell>
          <cell r="Q999">
            <v>38243</v>
          </cell>
          <cell r="R999">
            <v>0</v>
          </cell>
          <cell r="S999" t="str">
            <v>B3.3G2             GDrive</v>
          </cell>
          <cell r="T999" t="str">
            <v>0230</v>
          </cell>
          <cell r="U999" t="str">
            <v>1101000</v>
          </cell>
          <cell r="V999">
            <v>1</v>
          </cell>
          <cell r="W999" t="str">
            <v>1</v>
          </cell>
          <cell r="X999" t="str">
            <v>399</v>
          </cell>
          <cell r="Y999" t="str">
            <v>G Drive</v>
          </cell>
          <cell r="Z999" t="str">
            <v>RC230 - GDrive Mktg</v>
          </cell>
          <cell r="AA999" t="str">
            <v>Small</v>
          </cell>
          <cell r="AB999">
            <v>1562.9709364908504</v>
          </cell>
          <cell r="AC999" t="str">
            <v xml:space="preserve">  43392</v>
          </cell>
          <cell r="AD999" t="str">
            <v>J/N016882</v>
          </cell>
          <cell r="AE999">
            <v>1546.51</v>
          </cell>
          <cell r="AF999">
            <v>4.25</v>
          </cell>
          <cell r="AG999">
            <v>26</v>
          </cell>
          <cell r="AH999">
            <v>0</v>
          </cell>
          <cell r="AI999">
            <v>0</v>
          </cell>
          <cell r="AJ999" t="str">
            <v>USD</v>
          </cell>
          <cell r="AK999">
            <v>0</v>
          </cell>
          <cell r="AL999" t="str">
            <v>MISCPN07GD061</v>
          </cell>
          <cell r="AM999" t="str">
            <v>07GD061 B3.3G2</v>
          </cell>
        </row>
        <row r="1000">
          <cell r="A1000" t="str">
            <v>DEC04</v>
          </cell>
          <cell r="B1000" t="str">
            <v>CENT</v>
          </cell>
          <cell r="C1000" t="str">
            <v>Western Europe</v>
          </cell>
          <cell r="D1000" t="str">
            <v>PT</v>
          </cell>
          <cell r="E1000" t="str">
            <v>GDRIVE</v>
          </cell>
          <cell r="F1000" t="str">
            <v>Ribasado - Rep. Agricolas</v>
          </cell>
          <cell r="G1000" t="str">
            <v>024705</v>
          </cell>
          <cell r="H1000" t="str">
            <v>QSX15</v>
          </cell>
          <cell r="I1000">
            <v>1</v>
          </cell>
          <cell r="J1000">
            <v>11960.63</v>
          </cell>
          <cell r="K1000">
            <v>10057.540199999999</v>
          </cell>
          <cell r="L1000" t="str">
            <v>79014723</v>
          </cell>
          <cell r="M1000">
            <v>9690.6200000000008</v>
          </cell>
          <cell r="N1000">
            <v>0</v>
          </cell>
          <cell r="O1000" t="str">
            <v>7522</v>
          </cell>
          <cell r="P1000" t="str">
            <v>7522</v>
          </cell>
          <cell r="Q1000">
            <v>37840</v>
          </cell>
          <cell r="R1000">
            <v>0</v>
          </cell>
          <cell r="S1000" t="str">
            <v>QSX15G6            GDrive</v>
          </cell>
          <cell r="T1000" t="str">
            <v>0230</v>
          </cell>
          <cell r="U1000" t="str">
            <v>1101000</v>
          </cell>
          <cell r="V1000">
            <v>1</v>
          </cell>
          <cell r="W1000" t="str">
            <v>1</v>
          </cell>
          <cell r="X1000" t="str">
            <v>399</v>
          </cell>
          <cell r="Y1000" t="str">
            <v>G Drive</v>
          </cell>
          <cell r="Z1000" t="str">
            <v>RC230 - GDrive Mktg</v>
          </cell>
          <cell r="AA1000" t="str">
            <v>Medium</v>
          </cell>
          <cell r="AB1000">
            <v>13363.66</v>
          </cell>
          <cell r="AC1000" t="str">
            <v xml:space="preserve">  35572</v>
          </cell>
          <cell r="AD1000" t="str">
            <v>3-60</v>
          </cell>
          <cell r="AE1000">
            <v>9876.0402000000013</v>
          </cell>
          <cell r="AF1000">
            <v>25.5</v>
          </cell>
          <cell r="AG1000">
            <v>156</v>
          </cell>
          <cell r="AH1000">
            <v>0</v>
          </cell>
          <cell r="AI1000">
            <v>0</v>
          </cell>
          <cell r="AJ1000" t="str">
            <v>EUR</v>
          </cell>
          <cell r="AK1000">
            <v>0</v>
          </cell>
          <cell r="AL1000" t="str">
            <v>MISCPN35572</v>
          </cell>
          <cell r="AM1000" t="str">
            <v>QSX15 RIBASADO G DRIVE</v>
          </cell>
        </row>
        <row r="1001">
          <cell r="A1001" t="str">
            <v>DEC04</v>
          </cell>
          <cell r="B1001" t="str">
            <v>CENT</v>
          </cell>
          <cell r="C1001" t="str">
            <v>Middle East</v>
          </cell>
          <cell r="D1001" t="str">
            <v>TR</v>
          </cell>
          <cell r="E1001" t="str">
            <v>GDRIVE</v>
          </cell>
          <cell r="F1001" t="str">
            <v>AKSA Jenerator Sanayi AS</v>
          </cell>
          <cell r="G1001" t="str">
            <v>024742</v>
          </cell>
          <cell r="H1001" t="str">
            <v>NH</v>
          </cell>
          <cell r="I1001">
            <v>1</v>
          </cell>
          <cell r="J1001">
            <v>7945.6404736275563</v>
          </cell>
          <cell r="K1001">
            <v>7644.9</v>
          </cell>
          <cell r="L1001" t="str">
            <v>25297540</v>
          </cell>
          <cell r="M1001">
            <v>7614.65</v>
          </cell>
          <cell r="N1001">
            <v>0</v>
          </cell>
          <cell r="O1001" t="str">
            <v>7514</v>
          </cell>
          <cell r="P1001" t="str">
            <v>7514</v>
          </cell>
          <cell r="Q1001">
            <v>38294</v>
          </cell>
          <cell r="R1001">
            <v>0</v>
          </cell>
          <cell r="S1001" t="str">
            <v>NTA855G4           GDrive</v>
          </cell>
          <cell r="T1001" t="str">
            <v>0230</v>
          </cell>
          <cell r="U1001" t="str">
            <v>1101000</v>
          </cell>
          <cell r="V1001">
            <v>1</v>
          </cell>
          <cell r="W1001" t="str">
            <v>1</v>
          </cell>
          <cell r="X1001" t="str">
            <v>399</v>
          </cell>
          <cell r="Y1001" t="str">
            <v>G Drive</v>
          </cell>
          <cell r="Z1001" t="str">
            <v>RC230 - GDrive Mktg</v>
          </cell>
          <cell r="AA1001" t="str">
            <v>Medium</v>
          </cell>
          <cell r="AB1001">
            <v>7945.6404736275563</v>
          </cell>
          <cell r="AC1001" t="str">
            <v xml:space="preserve">  33364</v>
          </cell>
          <cell r="AD1001" t="str">
            <v>J7656-04</v>
          </cell>
          <cell r="AE1001">
            <v>7614.65</v>
          </cell>
          <cell r="AF1001">
            <v>4.25</v>
          </cell>
          <cell r="AG1001">
            <v>26</v>
          </cell>
          <cell r="AH1001">
            <v>0</v>
          </cell>
          <cell r="AI1001">
            <v>0</v>
          </cell>
          <cell r="AJ1001" t="str">
            <v>EUR</v>
          </cell>
          <cell r="AK1001">
            <v>0</v>
          </cell>
          <cell r="AL1001" t="str">
            <v>MISCPN07GD321</v>
          </cell>
          <cell r="AM1001" t="str">
            <v>07GD321-AKSA NTA855G4</v>
          </cell>
        </row>
        <row r="1002">
          <cell r="A1002" t="str">
            <v>DEC04</v>
          </cell>
          <cell r="B1002" t="str">
            <v>CENT</v>
          </cell>
          <cell r="C1002" t="str">
            <v>Middle East</v>
          </cell>
          <cell r="D1002" t="str">
            <v>TR</v>
          </cell>
          <cell r="E1002" t="str">
            <v>GDRIVE</v>
          </cell>
          <cell r="F1002" t="str">
            <v>AKSA Jenerator Sanayi AS</v>
          </cell>
          <cell r="G1002" t="str">
            <v>024678</v>
          </cell>
          <cell r="H1002" t="str">
            <v>NH</v>
          </cell>
          <cell r="I1002">
            <v>1</v>
          </cell>
          <cell r="J1002">
            <v>7945.6404736275563</v>
          </cell>
          <cell r="K1002">
            <v>7644.9</v>
          </cell>
          <cell r="L1002" t="str">
            <v>25297771</v>
          </cell>
          <cell r="M1002">
            <v>7614.65</v>
          </cell>
          <cell r="N1002">
            <v>0</v>
          </cell>
          <cell r="O1002" t="str">
            <v>7514</v>
          </cell>
          <cell r="P1002" t="str">
            <v>7514</v>
          </cell>
          <cell r="Q1002">
            <v>38301</v>
          </cell>
          <cell r="R1002">
            <v>0</v>
          </cell>
          <cell r="S1002" t="str">
            <v>NTA855G4           GDrive</v>
          </cell>
          <cell r="T1002" t="str">
            <v>0230</v>
          </cell>
          <cell r="U1002" t="str">
            <v>1101000</v>
          </cell>
          <cell r="V1002">
            <v>1</v>
          </cell>
          <cell r="W1002" t="str">
            <v>1</v>
          </cell>
          <cell r="X1002" t="str">
            <v>399</v>
          </cell>
          <cell r="Y1002" t="str">
            <v>G Drive</v>
          </cell>
          <cell r="Z1002" t="str">
            <v>RC230 - GDrive Mktg</v>
          </cell>
          <cell r="AA1002" t="str">
            <v>Medium</v>
          </cell>
          <cell r="AB1002">
            <v>7945.6404736275563</v>
          </cell>
          <cell r="AC1002" t="str">
            <v xml:space="preserve">  33363</v>
          </cell>
          <cell r="AD1002" t="str">
            <v>J7656-04</v>
          </cell>
          <cell r="AE1002">
            <v>7614.65</v>
          </cell>
          <cell r="AF1002">
            <v>4.25</v>
          </cell>
          <cell r="AG1002">
            <v>26</v>
          </cell>
          <cell r="AH1002">
            <v>0</v>
          </cell>
          <cell r="AI1002">
            <v>0</v>
          </cell>
          <cell r="AJ1002" t="str">
            <v>EUR</v>
          </cell>
          <cell r="AK1002">
            <v>0</v>
          </cell>
          <cell r="AL1002" t="str">
            <v>MISCPN07GD321</v>
          </cell>
          <cell r="AM1002" t="str">
            <v>07GD321-AKSA NTA855G4</v>
          </cell>
        </row>
        <row r="1003">
          <cell r="A1003" t="str">
            <v>DEC04</v>
          </cell>
          <cell r="B1003" t="str">
            <v>CENT</v>
          </cell>
          <cell r="C1003" t="str">
            <v>Middle East</v>
          </cell>
          <cell r="D1003" t="str">
            <v>TR</v>
          </cell>
          <cell r="E1003" t="str">
            <v>GDRIVE</v>
          </cell>
          <cell r="F1003" t="str">
            <v>AKSA Jenerator Sanayi AS</v>
          </cell>
          <cell r="G1003" t="str">
            <v>024678</v>
          </cell>
          <cell r="H1003" t="str">
            <v>NH</v>
          </cell>
          <cell r="I1003">
            <v>1</v>
          </cell>
          <cell r="J1003">
            <v>7945.6404736275563</v>
          </cell>
          <cell r="K1003">
            <v>7644.9</v>
          </cell>
          <cell r="L1003" t="str">
            <v>25298141</v>
          </cell>
          <cell r="M1003">
            <v>7614.65</v>
          </cell>
          <cell r="N1003">
            <v>0</v>
          </cell>
          <cell r="O1003" t="str">
            <v>7514</v>
          </cell>
          <cell r="P1003" t="str">
            <v>7514</v>
          </cell>
          <cell r="Q1003">
            <v>38313</v>
          </cell>
          <cell r="R1003">
            <v>0</v>
          </cell>
          <cell r="S1003" t="str">
            <v>NTA855G4           GDrive</v>
          </cell>
          <cell r="T1003" t="str">
            <v>0230</v>
          </cell>
          <cell r="U1003" t="str">
            <v>1101000</v>
          </cell>
          <cell r="V1003">
            <v>1</v>
          </cell>
          <cell r="W1003" t="str">
            <v>1</v>
          </cell>
          <cell r="X1003" t="str">
            <v>399</v>
          </cell>
          <cell r="Y1003" t="str">
            <v>G Drive</v>
          </cell>
          <cell r="Z1003" t="str">
            <v>RC230 - GDrive Mktg</v>
          </cell>
          <cell r="AA1003" t="str">
            <v>Medium</v>
          </cell>
          <cell r="AB1003">
            <v>7945.6404736275563</v>
          </cell>
          <cell r="AC1003" t="str">
            <v xml:space="preserve">  33363</v>
          </cell>
          <cell r="AD1003" t="str">
            <v>J7656-04</v>
          </cell>
          <cell r="AE1003">
            <v>7614.65</v>
          </cell>
          <cell r="AF1003">
            <v>4.25</v>
          </cell>
          <cell r="AG1003">
            <v>26</v>
          </cell>
          <cell r="AH1003">
            <v>0</v>
          </cell>
          <cell r="AI1003">
            <v>0</v>
          </cell>
          <cell r="AJ1003" t="str">
            <v>EUR</v>
          </cell>
          <cell r="AK1003">
            <v>0</v>
          </cell>
          <cell r="AL1003" t="str">
            <v>MISCPN07GD321</v>
          </cell>
          <cell r="AM1003" t="str">
            <v>07GD321-AKSA NTA855G4</v>
          </cell>
        </row>
        <row r="1004">
          <cell r="A1004" t="str">
            <v>DEC04</v>
          </cell>
          <cell r="B1004" t="str">
            <v>CENT</v>
          </cell>
          <cell r="C1004" t="str">
            <v>Middle East</v>
          </cell>
          <cell r="D1004" t="str">
            <v>TR</v>
          </cell>
          <cell r="E1004" t="str">
            <v>GDRIVE</v>
          </cell>
          <cell r="F1004" t="str">
            <v>AKSA Jenerator Sanayi AS</v>
          </cell>
          <cell r="G1004" t="str">
            <v>024678</v>
          </cell>
          <cell r="H1004" t="str">
            <v>NH</v>
          </cell>
          <cell r="I1004">
            <v>1</v>
          </cell>
          <cell r="J1004">
            <v>7945.6404736275563</v>
          </cell>
          <cell r="K1004">
            <v>7644.9</v>
          </cell>
          <cell r="L1004" t="str">
            <v>25297775</v>
          </cell>
          <cell r="M1004">
            <v>7614.65</v>
          </cell>
          <cell r="N1004">
            <v>0</v>
          </cell>
          <cell r="O1004" t="str">
            <v>7514</v>
          </cell>
          <cell r="P1004" t="str">
            <v>7514</v>
          </cell>
          <cell r="Q1004">
            <v>38306</v>
          </cell>
          <cell r="R1004">
            <v>0</v>
          </cell>
          <cell r="S1004" t="str">
            <v>NTA855G4           GDrive</v>
          </cell>
          <cell r="T1004" t="str">
            <v>0230</v>
          </cell>
          <cell r="U1004" t="str">
            <v>1101000</v>
          </cell>
          <cell r="V1004">
            <v>1</v>
          </cell>
          <cell r="W1004" t="str">
            <v>1</v>
          </cell>
          <cell r="X1004" t="str">
            <v>399</v>
          </cell>
          <cell r="Y1004" t="str">
            <v>G Drive</v>
          </cell>
          <cell r="Z1004" t="str">
            <v>RC230 - GDrive Mktg</v>
          </cell>
          <cell r="AA1004" t="str">
            <v>Medium</v>
          </cell>
          <cell r="AB1004">
            <v>7945.6404736275563</v>
          </cell>
          <cell r="AC1004" t="str">
            <v xml:space="preserve">  33363</v>
          </cell>
          <cell r="AD1004" t="str">
            <v>J7656-04</v>
          </cell>
          <cell r="AE1004">
            <v>7614.65</v>
          </cell>
          <cell r="AF1004">
            <v>4.25</v>
          </cell>
          <cell r="AG1004">
            <v>26</v>
          </cell>
          <cell r="AH1004">
            <v>0</v>
          </cell>
          <cell r="AI1004">
            <v>0</v>
          </cell>
          <cell r="AJ1004" t="str">
            <v>EUR</v>
          </cell>
          <cell r="AK1004">
            <v>0</v>
          </cell>
          <cell r="AL1004" t="str">
            <v>MISCPN07GD321</v>
          </cell>
          <cell r="AM1004" t="str">
            <v>07GD321-AKSA NTA855G4</v>
          </cell>
        </row>
        <row r="1005">
          <cell r="A1005" t="str">
            <v>DEC04</v>
          </cell>
          <cell r="B1005" t="str">
            <v>CENT</v>
          </cell>
          <cell r="C1005" t="str">
            <v>Middle East</v>
          </cell>
          <cell r="D1005" t="str">
            <v>TR</v>
          </cell>
          <cell r="E1005" t="str">
            <v>GDRIVE</v>
          </cell>
          <cell r="F1005" t="str">
            <v>AKSA Jenerator Sanayi AS</v>
          </cell>
          <cell r="G1005" t="str">
            <v>024678</v>
          </cell>
          <cell r="H1005" t="str">
            <v>NH</v>
          </cell>
          <cell r="I1005">
            <v>1</v>
          </cell>
          <cell r="J1005">
            <v>7945.6404736275563</v>
          </cell>
          <cell r="K1005">
            <v>7644.9</v>
          </cell>
          <cell r="L1005" t="str">
            <v>25297773</v>
          </cell>
          <cell r="M1005">
            <v>7614.65</v>
          </cell>
          <cell r="N1005">
            <v>0</v>
          </cell>
          <cell r="O1005" t="str">
            <v>7514</v>
          </cell>
          <cell r="P1005" t="str">
            <v>7514</v>
          </cell>
          <cell r="Q1005">
            <v>38300</v>
          </cell>
          <cell r="R1005">
            <v>0</v>
          </cell>
          <cell r="S1005" t="str">
            <v>NTA855G4           GDrive</v>
          </cell>
          <cell r="T1005" t="str">
            <v>0230</v>
          </cell>
          <cell r="U1005" t="str">
            <v>1101000</v>
          </cell>
          <cell r="V1005">
            <v>1</v>
          </cell>
          <cell r="W1005" t="str">
            <v>1</v>
          </cell>
          <cell r="X1005" t="str">
            <v>399</v>
          </cell>
          <cell r="Y1005" t="str">
            <v>G Drive</v>
          </cell>
          <cell r="Z1005" t="str">
            <v>RC230 - GDrive Mktg</v>
          </cell>
          <cell r="AA1005" t="str">
            <v>Medium</v>
          </cell>
          <cell r="AB1005">
            <v>7945.6404736275563</v>
          </cell>
          <cell r="AC1005" t="str">
            <v xml:space="preserve">  33363</v>
          </cell>
          <cell r="AD1005" t="str">
            <v>J7656-04</v>
          </cell>
          <cell r="AE1005">
            <v>7614.65</v>
          </cell>
          <cell r="AF1005">
            <v>4.25</v>
          </cell>
          <cell r="AG1005">
            <v>26</v>
          </cell>
          <cell r="AH1005">
            <v>0</v>
          </cell>
          <cell r="AI1005">
            <v>0</v>
          </cell>
          <cell r="AJ1005" t="str">
            <v>EUR</v>
          </cell>
          <cell r="AK1005">
            <v>0</v>
          </cell>
          <cell r="AL1005" t="str">
            <v>MISCPN07GD321</v>
          </cell>
          <cell r="AM1005" t="str">
            <v>07GD321-AKSA NTA855G4</v>
          </cell>
        </row>
        <row r="1006">
          <cell r="A1006" t="str">
            <v>DEC04</v>
          </cell>
          <cell r="B1006" t="str">
            <v>CENT</v>
          </cell>
          <cell r="C1006" t="str">
            <v>Middle East</v>
          </cell>
          <cell r="D1006" t="str">
            <v>TR</v>
          </cell>
          <cell r="E1006" t="str">
            <v>GDRIVE</v>
          </cell>
          <cell r="F1006" t="str">
            <v>AKSA Jenerator Sanayi AS</v>
          </cell>
          <cell r="G1006" t="str">
            <v>024678</v>
          </cell>
          <cell r="H1006" t="str">
            <v>NH</v>
          </cell>
          <cell r="I1006">
            <v>1</v>
          </cell>
          <cell r="J1006">
            <v>7945.6404736275563</v>
          </cell>
          <cell r="K1006">
            <v>7644.9</v>
          </cell>
          <cell r="L1006" t="str">
            <v>25297776</v>
          </cell>
          <cell r="M1006">
            <v>7614.65</v>
          </cell>
          <cell r="N1006">
            <v>0</v>
          </cell>
          <cell r="O1006" t="str">
            <v>7514</v>
          </cell>
          <cell r="P1006" t="str">
            <v>7514</v>
          </cell>
          <cell r="Q1006">
            <v>38306</v>
          </cell>
          <cell r="R1006">
            <v>0</v>
          </cell>
          <cell r="S1006" t="str">
            <v>NTA855G4           GDrive</v>
          </cell>
          <cell r="T1006" t="str">
            <v>0230</v>
          </cell>
          <cell r="U1006" t="str">
            <v>1101000</v>
          </cell>
          <cell r="V1006">
            <v>1</v>
          </cell>
          <cell r="W1006" t="str">
            <v>1</v>
          </cell>
          <cell r="X1006" t="str">
            <v>399</v>
          </cell>
          <cell r="Y1006" t="str">
            <v>G Drive</v>
          </cell>
          <cell r="Z1006" t="str">
            <v>RC230 - GDrive Mktg</v>
          </cell>
          <cell r="AA1006" t="str">
            <v>Medium</v>
          </cell>
          <cell r="AB1006">
            <v>7945.6404736275563</v>
          </cell>
          <cell r="AC1006" t="str">
            <v xml:space="preserve">  33363</v>
          </cell>
          <cell r="AD1006" t="str">
            <v>J7656-04</v>
          </cell>
          <cell r="AE1006">
            <v>7614.65</v>
          </cell>
          <cell r="AF1006">
            <v>4.25</v>
          </cell>
          <cell r="AG1006">
            <v>26</v>
          </cell>
          <cell r="AH1006">
            <v>0</v>
          </cell>
          <cell r="AI1006">
            <v>0</v>
          </cell>
          <cell r="AJ1006" t="str">
            <v>EUR</v>
          </cell>
          <cell r="AK1006">
            <v>0</v>
          </cell>
          <cell r="AL1006" t="str">
            <v>MISCPN07GD321</v>
          </cell>
          <cell r="AM1006" t="str">
            <v>07GD321-AKSA NTA855G4</v>
          </cell>
        </row>
        <row r="1007">
          <cell r="A1007" t="str">
            <v>DEC04</v>
          </cell>
          <cell r="B1007" t="str">
            <v>CENT</v>
          </cell>
          <cell r="C1007" t="str">
            <v>Middle East</v>
          </cell>
          <cell r="D1007" t="str">
            <v>TR</v>
          </cell>
          <cell r="E1007" t="str">
            <v>GDRIVE</v>
          </cell>
          <cell r="F1007" t="str">
            <v>AKSA Jenerator Sanayi AS</v>
          </cell>
          <cell r="G1007" t="str">
            <v>024677</v>
          </cell>
          <cell r="H1007" t="str">
            <v>NH</v>
          </cell>
          <cell r="I1007">
            <v>1</v>
          </cell>
          <cell r="J1007">
            <v>7945.64</v>
          </cell>
          <cell r="K1007">
            <v>7644.9</v>
          </cell>
          <cell r="L1007" t="str">
            <v>25297031</v>
          </cell>
          <cell r="M1007">
            <v>7614.65</v>
          </cell>
          <cell r="N1007">
            <v>0</v>
          </cell>
          <cell r="O1007" t="str">
            <v>7514</v>
          </cell>
          <cell r="P1007" t="str">
            <v>7514</v>
          </cell>
          <cell r="Q1007">
            <v>38278</v>
          </cell>
          <cell r="R1007">
            <v>0</v>
          </cell>
          <cell r="S1007" t="str">
            <v>NTA855G4           GDrive</v>
          </cell>
          <cell r="T1007" t="str">
            <v>0230</v>
          </cell>
          <cell r="U1007" t="str">
            <v>1101000</v>
          </cell>
          <cell r="V1007">
            <v>1</v>
          </cell>
          <cell r="W1007" t="str">
            <v>1</v>
          </cell>
          <cell r="X1007" t="str">
            <v>399</v>
          </cell>
          <cell r="Y1007" t="str">
            <v>G Drive</v>
          </cell>
          <cell r="Z1007" t="str">
            <v>RC230 - GDrive Mktg</v>
          </cell>
          <cell r="AA1007" t="str">
            <v>Medium</v>
          </cell>
          <cell r="AB1007">
            <v>11525.360602798708</v>
          </cell>
          <cell r="AC1007" t="str">
            <v xml:space="preserve">  33362</v>
          </cell>
          <cell r="AD1007" t="str">
            <v>J7656-04</v>
          </cell>
          <cell r="AE1007">
            <v>7614.65</v>
          </cell>
          <cell r="AF1007">
            <v>4.25</v>
          </cell>
          <cell r="AG1007">
            <v>26</v>
          </cell>
          <cell r="AH1007">
            <v>0</v>
          </cell>
          <cell r="AI1007">
            <v>0</v>
          </cell>
          <cell r="AJ1007" t="str">
            <v>EUR</v>
          </cell>
          <cell r="AK1007">
            <v>0</v>
          </cell>
          <cell r="AL1007" t="str">
            <v>MISCPN07GD321</v>
          </cell>
          <cell r="AM1007" t="str">
            <v>07GD321-AKSA NTA855G4</v>
          </cell>
        </row>
        <row r="1008">
          <cell r="A1008" t="str">
            <v>DEC04</v>
          </cell>
          <cell r="B1008" t="str">
            <v>CENT</v>
          </cell>
          <cell r="C1008" t="str">
            <v>Western Europe</v>
          </cell>
          <cell r="D1008" t="str">
            <v>NL</v>
          </cell>
          <cell r="E1008" t="str">
            <v>GDRIVE</v>
          </cell>
          <cell r="F1008" t="str">
            <v>Cummins Diesel S&amp;S BV</v>
          </cell>
          <cell r="G1008" t="str">
            <v>024681</v>
          </cell>
          <cell r="H1008" t="str">
            <v>6C</v>
          </cell>
          <cell r="I1008">
            <v>1</v>
          </cell>
          <cell r="J1008">
            <v>4834.9919268030135</v>
          </cell>
          <cell r="K1008">
            <v>4327.12</v>
          </cell>
          <cell r="L1008" t="str">
            <v>21596738</v>
          </cell>
          <cell r="M1008">
            <v>4296.87</v>
          </cell>
          <cell r="N1008">
            <v>0</v>
          </cell>
          <cell r="O1008" t="str">
            <v>6531</v>
          </cell>
          <cell r="P1008" t="str">
            <v>6531</v>
          </cell>
          <cell r="Q1008">
            <v>38070</v>
          </cell>
          <cell r="R1008">
            <v>0</v>
          </cell>
          <cell r="S1008" t="str">
            <v>6CT8.3G2           GDrive</v>
          </cell>
          <cell r="T1008" t="str">
            <v>0230</v>
          </cell>
          <cell r="U1008" t="str">
            <v>1101000</v>
          </cell>
          <cell r="V1008">
            <v>1</v>
          </cell>
          <cell r="W1008" t="str">
            <v>1</v>
          </cell>
          <cell r="X1008" t="str">
            <v>399</v>
          </cell>
          <cell r="Y1008" t="str">
            <v>G Drive</v>
          </cell>
          <cell r="Z1008" t="str">
            <v>RC230 - GDrive Mktg</v>
          </cell>
          <cell r="AA1008" t="str">
            <v>Small</v>
          </cell>
          <cell r="AB1008">
            <v>4834.9919268030135</v>
          </cell>
          <cell r="AC1008" t="str">
            <v xml:space="preserve">  43046</v>
          </cell>
          <cell r="AD1008" t="str">
            <v>9802105</v>
          </cell>
          <cell r="AE1008">
            <v>4296.87</v>
          </cell>
          <cell r="AF1008">
            <v>4.25</v>
          </cell>
          <cell r="AG1008">
            <v>26</v>
          </cell>
          <cell r="AH1008">
            <v>0</v>
          </cell>
          <cell r="AI1008">
            <v>0</v>
          </cell>
          <cell r="AJ1008" t="str">
            <v>EUR</v>
          </cell>
          <cell r="AK1008">
            <v>0</v>
          </cell>
          <cell r="AL1008" t="str">
            <v>MISCPN07GD055</v>
          </cell>
          <cell r="AM1008" t="str">
            <v>07GD055 6CT8.3G2</v>
          </cell>
        </row>
        <row r="1009">
          <cell r="A1009" t="str">
            <v>DEC04</v>
          </cell>
          <cell r="B1009" t="str">
            <v>CENT</v>
          </cell>
          <cell r="C1009" t="str">
            <v>Middle East</v>
          </cell>
          <cell r="D1009" t="str">
            <v>TR</v>
          </cell>
          <cell r="E1009" t="str">
            <v>GDRIVE</v>
          </cell>
          <cell r="F1009" t="str">
            <v>AKSA Jenerator Sanayi AS</v>
          </cell>
          <cell r="G1009" t="str">
            <v>024717</v>
          </cell>
          <cell r="H1009" t="str">
            <v>NH</v>
          </cell>
          <cell r="I1009">
            <v>1</v>
          </cell>
          <cell r="J1009">
            <v>7945.6404736275563</v>
          </cell>
          <cell r="K1009">
            <v>7644.9</v>
          </cell>
          <cell r="L1009" t="str">
            <v>25298409</v>
          </cell>
          <cell r="M1009">
            <v>7614.65</v>
          </cell>
          <cell r="N1009">
            <v>0</v>
          </cell>
          <cell r="O1009" t="str">
            <v>7514</v>
          </cell>
          <cell r="P1009" t="str">
            <v>7514</v>
          </cell>
          <cell r="Q1009">
            <v>38314</v>
          </cell>
          <cell r="R1009">
            <v>0</v>
          </cell>
          <cell r="S1009" t="str">
            <v>NTA855G4           GDrive</v>
          </cell>
          <cell r="T1009" t="str">
            <v>0230</v>
          </cell>
          <cell r="U1009" t="str">
            <v>1101000</v>
          </cell>
          <cell r="V1009">
            <v>1</v>
          </cell>
          <cell r="W1009" t="str">
            <v>1</v>
          </cell>
          <cell r="X1009" t="str">
            <v>399</v>
          </cell>
          <cell r="Y1009" t="str">
            <v>G Drive</v>
          </cell>
          <cell r="Z1009" t="str">
            <v>RC230 - GDrive Mktg</v>
          </cell>
          <cell r="AA1009" t="str">
            <v>Medium</v>
          </cell>
          <cell r="AB1009">
            <v>7945.6404736275563</v>
          </cell>
          <cell r="AC1009" t="str">
            <v xml:space="preserve">  33365</v>
          </cell>
          <cell r="AD1009" t="str">
            <v>J7656-04</v>
          </cell>
          <cell r="AE1009">
            <v>7614.65</v>
          </cell>
          <cell r="AF1009">
            <v>4.25</v>
          </cell>
          <cell r="AG1009">
            <v>26</v>
          </cell>
          <cell r="AH1009">
            <v>0</v>
          </cell>
          <cell r="AI1009">
            <v>0</v>
          </cell>
          <cell r="AJ1009" t="str">
            <v>EUR</v>
          </cell>
          <cell r="AK1009">
            <v>0</v>
          </cell>
          <cell r="AL1009" t="str">
            <v>MISCPN07GD321</v>
          </cell>
          <cell r="AM1009" t="str">
            <v>07GD321-AKSA NTA855G4</v>
          </cell>
        </row>
        <row r="1010">
          <cell r="A1010" t="str">
            <v>DEC04</v>
          </cell>
          <cell r="B1010" t="str">
            <v>CENT</v>
          </cell>
          <cell r="C1010" t="str">
            <v>Middle East</v>
          </cell>
          <cell r="D1010" t="str">
            <v>TR</v>
          </cell>
          <cell r="E1010" t="str">
            <v>GDRIVE</v>
          </cell>
          <cell r="F1010" t="str">
            <v>AKSA Jenerator Sanayi AS</v>
          </cell>
          <cell r="G1010" t="str">
            <v>024716</v>
          </cell>
          <cell r="H1010" t="str">
            <v>NH</v>
          </cell>
          <cell r="I1010">
            <v>1</v>
          </cell>
          <cell r="J1010">
            <v>7945.6404736275563</v>
          </cell>
          <cell r="K1010">
            <v>7644.9</v>
          </cell>
          <cell r="L1010" t="str">
            <v>25297967</v>
          </cell>
          <cell r="M1010">
            <v>7614.65</v>
          </cell>
          <cell r="N1010">
            <v>0</v>
          </cell>
          <cell r="O1010" t="str">
            <v>7514</v>
          </cell>
          <cell r="P1010" t="str">
            <v>7514</v>
          </cell>
          <cell r="Q1010">
            <v>38309</v>
          </cell>
          <cell r="R1010">
            <v>0</v>
          </cell>
          <cell r="S1010" t="str">
            <v>NTA855G4           GDrive</v>
          </cell>
          <cell r="T1010" t="str">
            <v>0230</v>
          </cell>
          <cell r="U1010" t="str">
            <v>1101000</v>
          </cell>
          <cell r="V1010">
            <v>1</v>
          </cell>
          <cell r="W1010" t="str">
            <v>1</v>
          </cell>
          <cell r="X1010" t="str">
            <v>399</v>
          </cell>
          <cell r="Y1010" t="str">
            <v>G Drive</v>
          </cell>
          <cell r="Z1010" t="str">
            <v>RC230 - GDrive Mktg</v>
          </cell>
          <cell r="AA1010" t="str">
            <v>Medium</v>
          </cell>
          <cell r="AB1010">
            <v>7945.6404736275563</v>
          </cell>
          <cell r="AC1010" t="str">
            <v xml:space="preserve">  33364</v>
          </cell>
          <cell r="AD1010" t="str">
            <v>J7656-04</v>
          </cell>
          <cell r="AE1010">
            <v>7614.65</v>
          </cell>
          <cell r="AF1010">
            <v>4.25</v>
          </cell>
          <cell r="AG1010">
            <v>26</v>
          </cell>
          <cell r="AH1010">
            <v>0</v>
          </cell>
          <cell r="AI1010">
            <v>0</v>
          </cell>
          <cell r="AJ1010" t="str">
            <v>EUR</v>
          </cell>
          <cell r="AK1010">
            <v>0</v>
          </cell>
          <cell r="AL1010" t="str">
            <v>MISCPN07GD321</v>
          </cell>
          <cell r="AM1010" t="str">
            <v>07GD321-AKSA NTA855G4</v>
          </cell>
        </row>
        <row r="1011">
          <cell r="A1011" t="str">
            <v>DEC04</v>
          </cell>
          <cell r="B1011" t="str">
            <v>CENT</v>
          </cell>
          <cell r="C1011" t="str">
            <v>Middle East</v>
          </cell>
          <cell r="D1011" t="str">
            <v>TR</v>
          </cell>
          <cell r="E1011" t="str">
            <v>GDRIVE</v>
          </cell>
          <cell r="F1011" t="str">
            <v>AKSA Jenerator Sanayi AS</v>
          </cell>
          <cell r="G1011" t="str">
            <v>024716</v>
          </cell>
          <cell r="H1011" t="str">
            <v>NH</v>
          </cell>
          <cell r="I1011">
            <v>1</v>
          </cell>
          <cell r="J1011">
            <v>7945.6404736275563</v>
          </cell>
          <cell r="K1011">
            <v>7644.9</v>
          </cell>
          <cell r="L1011" t="str">
            <v>25298002</v>
          </cell>
          <cell r="M1011">
            <v>7614.65</v>
          </cell>
          <cell r="N1011">
            <v>0</v>
          </cell>
          <cell r="O1011" t="str">
            <v>7514</v>
          </cell>
          <cell r="P1011" t="str">
            <v>7514</v>
          </cell>
          <cell r="Q1011">
            <v>38309</v>
          </cell>
          <cell r="R1011">
            <v>0</v>
          </cell>
          <cell r="S1011" t="str">
            <v>NTA855G4           GDrive</v>
          </cell>
          <cell r="T1011" t="str">
            <v>0230</v>
          </cell>
          <cell r="U1011" t="str">
            <v>1101000</v>
          </cell>
          <cell r="V1011">
            <v>1</v>
          </cell>
          <cell r="W1011" t="str">
            <v>1</v>
          </cell>
          <cell r="X1011" t="str">
            <v>399</v>
          </cell>
          <cell r="Y1011" t="str">
            <v>G Drive</v>
          </cell>
          <cell r="Z1011" t="str">
            <v>RC230 - GDrive Mktg</v>
          </cell>
          <cell r="AA1011" t="str">
            <v>Medium</v>
          </cell>
          <cell r="AB1011">
            <v>7945.6404736275563</v>
          </cell>
          <cell r="AC1011" t="str">
            <v xml:space="preserve">  33364</v>
          </cell>
          <cell r="AD1011" t="str">
            <v>J7656-04</v>
          </cell>
          <cell r="AE1011">
            <v>7614.65</v>
          </cell>
          <cell r="AF1011">
            <v>4.25</v>
          </cell>
          <cell r="AG1011">
            <v>26</v>
          </cell>
          <cell r="AH1011">
            <v>0</v>
          </cell>
          <cell r="AI1011">
            <v>0</v>
          </cell>
          <cell r="AJ1011" t="str">
            <v>EUR</v>
          </cell>
          <cell r="AK1011">
            <v>0</v>
          </cell>
          <cell r="AL1011" t="str">
            <v>MISCPN07GD321</v>
          </cell>
          <cell r="AM1011" t="str">
            <v>07GD321-AKSA NTA855G4</v>
          </cell>
        </row>
        <row r="1012">
          <cell r="A1012" t="str">
            <v>DEC04</v>
          </cell>
          <cell r="B1012" t="str">
            <v>CENT</v>
          </cell>
          <cell r="C1012" t="str">
            <v>Middle East</v>
          </cell>
          <cell r="D1012" t="str">
            <v>TR</v>
          </cell>
          <cell r="E1012" t="str">
            <v>GDRIVE</v>
          </cell>
          <cell r="F1012" t="str">
            <v>AKSA Jenerator Sanayi AS</v>
          </cell>
          <cell r="G1012" t="str">
            <v>024717</v>
          </cell>
          <cell r="H1012" t="str">
            <v>NH</v>
          </cell>
          <cell r="I1012">
            <v>1</v>
          </cell>
          <cell r="J1012">
            <v>7945.6404736275563</v>
          </cell>
          <cell r="K1012">
            <v>7644.9</v>
          </cell>
          <cell r="L1012" t="str">
            <v>25298205</v>
          </cell>
          <cell r="M1012">
            <v>7614.65</v>
          </cell>
          <cell r="N1012">
            <v>0</v>
          </cell>
          <cell r="O1012" t="str">
            <v>7514</v>
          </cell>
          <cell r="P1012" t="str">
            <v>7514</v>
          </cell>
          <cell r="Q1012">
            <v>38315</v>
          </cell>
          <cell r="R1012">
            <v>0</v>
          </cell>
          <cell r="S1012" t="str">
            <v>NTA855G4           GDrive</v>
          </cell>
          <cell r="T1012" t="str">
            <v>0230</v>
          </cell>
          <cell r="U1012" t="str">
            <v>1101000</v>
          </cell>
          <cell r="V1012">
            <v>1</v>
          </cell>
          <cell r="W1012" t="str">
            <v>1</v>
          </cell>
          <cell r="X1012" t="str">
            <v>399</v>
          </cell>
          <cell r="Y1012" t="str">
            <v>G Drive</v>
          </cell>
          <cell r="Z1012" t="str">
            <v>RC230 - GDrive Mktg</v>
          </cell>
          <cell r="AA1012" t="str">
            <v>Medium</v>
          </cell>
          <cell r="AB1012">
            <v>7945.6404736275563</v>
          </cell>
          <cell r="AC1012" t="str">
            <v xml:space="preserve">  33365</v>
          </cell>
          <cell r="AD1012" t="str">
            <v>J7656-04</v>
          </cell>
          <cell r="AE1012">
            <v>7614.65</v>
          </cell>
          <cell r="AF1012">
            <v>4.25</v>
          </cell>
          <cell r="AG1012">
            <v>26</v>
          </cell>
          <cell r="AH1012">
            <v>0</v>
          </cell>
          <cell r="AI1012">
            <v>0</v>
          </cell>
          <cell r="AJ1012" t="str">
            <v>EUR</v>
          </cell>
          <cell r="AK1012">
            <v>0</v>
          </cell>
          <cell r="AL1012" t="str">
            <v>MISCPN07GD321</v>
          </cell>
          <cell r="AM1012" t="str">
            <v>07GD321-AKSA NTA855G4</v>
          </cell>
        </row>
        <row r="1013">
          <cell r="A1013" t="str">
            <v>DEC04</v>
          </cell>
          <cell r="B1013" t="str">
            <v>CENT</v>
          </cell>
          <cell r="C1013" t="str">
            <v>Middle East</v>
          </cell>
          <cell r="D1013" t="str">
            <v>TR</v>
          </cell>
          <cell r="E1013" t="str">
            <v>GDRIVE</v>
          </cell>
          <cell r="F1013" t="str">
            <v>AKSA Jenerator Sanayi AS</v>
          </cell>
          <cell r="G1013" t="str">
            <v>024717</v>
          </cell>
          <cell r="H1013" t="str">
            <v>NH</v>
          </cell>
          <cell r="I1013">
            <v>1</v>
          </cell>
          <cell r="J1013">
            <v>7945.6404736275563</v>
          </cell>
          <cell r="K1013">
            <v>7644.9</v>
          </cell>
          <cell r="L1013" t="str">
            <v>25298407</v>
          </cell>
          <cell r="M1013">
            <v>7614.65</v>
          </cell>
          <cell r="N1013">
            <v>0</v>
          </cell>
          <cell r="O1013" t="str">
            <v>7514</v>
          </cell>
          <cell r="P1013" t="str">
            <v>7514</v>
          </cell>
          <cell r="Q1013">
            <v>38314</v>
          </cell>
          <cell r="R1013">
            <v>0</v>
          </cell>
          <cell r="S1013" t="str">
            <v>NTA855G4           GDrive</v>
          </cell>
          <cell r="T1013" t="str">
            <v>0230</v>
          </cell>
          <cell r="U1013" t="str">
            <v>1101000</v>
          </cell>
          <cell r="V1013">
            <v>1</v>
          </cell>
          <cell r="W1013" t="str">
            <v>1</v>
          </cell>
          <cell r="X1013" t="str">
            <v>399</v>
          </cell>
          <cell r="Y1013" t="str">
            <v>G Drive</v>
          </cell>
          <cell r="Z1013" t="str">
            <v>RC230 - GDrive Mktg</v>
          </cell>
          <cell r="AA1013" t="str">
            <v>Medium</v>
          </cell>
          <cell r="AB1013">
            <v>7945.6404736275563</v>
          </cell>
          <cell r="AC1013" t="str">
            <v xml:space="preserve">  33365</v>
          </cell>
          <cell r="AD1013" t="str">
            <v>J7656-04</v>
          </cell>
          <cell r="AE1013">
            <v>7614.65</v>
          </cell>
          <cell r="AF1013">
            <v>4.25</v>
          </cell>
          <cell r="AG1013">
            <v>26</v>
          </cell>
          <cell r="AH1013">
            <v>0</v>
          </cell>
          <cell r="AI1013">
            <v>0</v>
          </cell>
          <cell r="AJ1013" t="str">
            <v>EUR</v>
          </cell>
          <cell r="AK1013">
            <v>0</v>
          </cell>
          <cell r="AL1013" t="str">
            <v>MISCPN07GD321</v>
          </cell>
          <cell r="AM1013" t="str">
            <v>07GD321-AKSA NTA855G4</v>
          </cell>
        </row>
        <row r="1014">
          <cell r="A1014" t="str">
            <v>DEC04</v>
          </cell>
          <cell r="B1014" t="str">
            <v>CENT</v>
          </cell>
          <cell r="C1014" t="str">
            <v>Middle East</v>
          </cell>
          <cell r="D1014" t="str">
            <v>TR</v>
          </cell>
          <cell r="E1014" t="str">
            <v>GDRIVE</v>
          </cell>
          <cell r="F1014" t="str">
            <v>AKSA Jenerator Sanayi AS</v>
          </cell>
          <cell r="G1014" t="str">
            <v>024716</v>
          </cell>
          <cell r="H1014" t="str">
            <v>NH</v>
          </cell>
          <cell r="I1014">
            <v>1</v>
          </cell>
          <cell r="J1014">
            <v>7945.6404736275563</v>
          </cell>
          <cell r="K1014">
            <v>7644.9</v>
          </cell>
          <cell r="L1014" t="str">
            <v>25297753</v>
          </cell>
          <cell r="M1014">
            <v>7614.65</v>
          </cell>
          <cell r="N1014">
            <v>0</v>
          </cell>
          <cell r="O1014" t="str">
            <v>7514</v>
          </cell>
          <cell r="P1014" t="str">
            <v>7514</v>
          </cell>
          <cell r="Q1014">
            <v>38301</v>
          </cell>
          <cell r="R1014">
            <v>0</v>
          </cell>
          <cell r="S1014" t="str">
            <v>NTA855G4           GDrive</v>
          </cell>
          <cell r="T1014" t="str">
            <v>0230</v>
          </cell>
          <cell r="U1014" t="str">
            <v>1101000</v>
          </cell>
          <cell r="V1014">
            <v>1</v>
          </cell>
          <cell r="W1014" t="str">
            <v>1</v>
          </cell>
          <cell r="X1014" t="str">
            <v>399</v>
          </cell>
          <cell r="Y1014" t="str">
            <v>G Drive</v>
          </cell>
          <cell r="Z1014" t="str">
            <v>RC230 - GDrive Mktg</v>
          </cell>
          <cell r="AA1014" t="str">
            <v>Medium</v>
          </cell>
          <cell r="AB1014">
            <v>7945.6404736275563</v>
          </cell>
          <cell r="AC1014" t="str">
            <v xml:space="preserve">  33364</v>
          </cell>
          <cell r="AD1014" t="str">
            <v>J7656-04</v>
          </cell>
          <cell r="AE1014">
            <v>7614.65</v>
          </cell>
          <cell r="AF1014">
            <v>4.25</v>
          </cell>
          <cell r="AG1014">
            <v>26</v>
          </cell>
          <cell r="AH1014">
            <v>0</v>
          </cell>
          <cell r="AI1014">
            <v>0</v>
          </cell>
          <cell r="AJ1014" t="str">
            <v>EUR</v>
          </cell>
          <cell r="AK1014">
            <v>0</v>
          </cell>
          <cell r="AL1014" t="str">
            <v>MISCPN07GD321</v>
          </cell>
          <cell r="AM1014" t="str">
            <v>07GD321-AKSA NTA855G4</v>
          </cell>
        </row>
        <row r="1015">
          <cell r="A1015" t="str">
            <v>DEC04</v>
          </cell>
          <cell r="B1015" t="str">
            <v>CENT</v>
          </cell>
          <cell r="C1015" t="str">
            <v>Middle East</v>
          </cell>
          <cell r="D1015" t="str">
            <v>TR</v>
          </cell>
          <cell r="E1015" t="str">
            <v>GDRIVE</v>
          </cell>
          <cell r="F1015" t="str">
            <v>AKSA Jenerator Sanayi AS</v>
          </cell>
          <cell r="G1015" t="str">
            <v>024716</v>
          </cell>
          <cell r="H1015" t="str">
            <v>NH</v>
          </cell>
          <cell r="I1015">
            <v>1</v>
          </cell>
          <cell r="J1015">
            <v>7945.6404736275563</v>
          </cell>
          <cell r="K1015">
            <v>7644.9</v>
          </cell>
          <cell r="L1015" t="str">
            <v>25297604</v>
          </cell>
          <cell r="M1015">
            <v>7614.65</v>
          </cell>
          <cell r="N1015">
            <v>0</v>
          </cell>
          <cell r="O1015" t="str">
            <v>7514</v>
          </cell>
          <cell r="P1015" t="str">
            <v>7514</v>
          </cell>
          <cell r="Q1015">
            <v>38294</v>
          </cell>
          <cell r="R1015">
            <v>0</v>
          </cell>
          <cell r="S1015" t="str">
            <v>NTA855G4           GDrive</v>
          </cell>
          <cell r="T1015" t="str">
            <v>0230</v>
          </cell>
          <cell r="U1015" t="str">
            <v>1101000</v>
          </cell>
          <cell r="V1015">
            <v>1</v>
          </cell>
          <cell r="W1015" t="str">
            <v>1</v>
          </cell>
          <cell r="X1015" t="str">
            <v>399</v>
          </cell>
          <cell r="Y1015" t="str">
            <v>G Drive</v>
          </cell>
          <cell r="Z1015" t="str">
            <v>RC230 - GDrive Mktg</v>
          </cell>
          <cell r="AA1015" t="str">
            <v>Medium</v>
          </cell>
          <cell r="AB1015">
            <v>7945.6404736275563</v>
          </cell>
          <cell r="AC1015" t="str">
            <v xml:space="preserve">  33364</v>
          </cell>
          <cell r="AD1015" t="str">
            <v>J7656-04</v>
          </cell>
          <cell r="AE1015">
            <v>7614.65</v>
          </cell>
          <cell r="AF1015">
            <v>4.25</v>
          </cell>
          <cell r="AG1015">
            <v>26</v>
          </cell>
          <cell r="AH1015">
            <v>0</v>
          </cell>
          <cell r="AI1015">
            <v>0</v>
          </cell>
          <cell r="AJ1015" t="str">
            <v>EUR</v>
          </cell>
          <cell r="AK1015">
            <v>0</v>
          </cell>
          <cell r="AL1015" t="str">
            <v>MISCPN07GD321</v>
          </cell>
          <cell r="AM1015" t="str">
            <v>07GD321-AKSA NTA855G4</v>
          </cell>
        </row>
        <row r="1016">
          <cell r="A1016" t="str">
            <v>DEC04</v>
          </cell>
          <cell r="B1016" t="str">
            <v>CENT</v>
          </cell>
          <cell r="C1016" t="str">
            <v>Middle East</v>
          </cell>
          <cell r="D1016" t="str">
            <v>TR</v>
          </cell>
          <cell r="E1016" t="str">
            <v>GDRIVE</v>
          </cell>
          <cell r="F1016" t="str">
            <v>AKSA Jenerator Sanayi AS</v>
          </cell>
          <cell r="G1016" t="str">
            <v>024717</v>
          </cell>
          <cell r="H1016" t="str">
            <v>NH</v>
          </cell>
          <cell r="I1016">
            <v>1</v>
          </cell>
          <cell r="J1016">
            <v>7945.6404736275563</v>
          </cell>
          <cell r="K1016">
            <v>7644.9</v>
          </cell>
          <cell r="L1016" t="str">
            <v>25298324</v>
          </cell>
          <cell r="M1016">
            <v>7614.65</v>
          </cell>
          <cell r="N1016">
            <v>0</v>
          </cell>
          <cell r="O1016" t="str">
            <v>7514</v>
          </cell>
          <cell r="P1016" t="str">
            <v>7514</v>
          </cell>
          <cell r="Q1016">
            <v>38314</v>
          </cell>
          <cell r="R1016">
            <v>0</v>
          </cell>
          <cell r="S1016" t="str">
            <v>NTA855G4           GDrive</v>
          </cell>
          <cell r="T1016" t="str">
            <v>0230</v>
          </cell>
          <cell r="U1016" t="str">
            <v>1101000</v>
          </cell>
          <cell r="V1016">
            <v>1</v>
          </cell>
          <cell r="W1016" t="str">
            <v>1</v>
          </cell>
          <cell r="X1016" t="str">
            <v>399</v>
          </cell>
          <cell r="Y1016" t="str">
            <v>G Drive</v>
          </cell>
          <cell r="Z1016" t="str">
            <v>RC230 - GDrive Mktg</v>
          </cell>
          <cell r="AA1016" t="str">
            <v>Medium</v>
          </cell>
          <cell r="AB1016">
            <v>7945.6404736275563</v>
          </cell>
          <cell r="AC1016" t="str">
            <v xml:space="preserve">  33365</v>
          </cell>
          <cell r="AD1016" t="str">
            <v>J7656-04</v>
          </cell>
          <cell r="AE1016">
            <v>7614.65</v>
          </cell>
          <cell r="AF1016">
            <v>4.25</v>
          </cell>
          <cell r="AG1016">
            <v>26</v>
          </cell>
          <cell r="AH1016">
            <v>0</v>
          </cell>
          <cell r="AI1016">
            <v>0</v>
          </cell>
          <cell r="AJ1016" t="str">
            <v>EUR</v>
          </cell>
          <cell r="AK1016">
            <v>0</v>
          </cell>
          <cell r="AL1016" t="str">
            <v>MISCPN07GD321</v>
          </cell>
          <cell r="AM1016" t="str">
            <v>07GD321-AKSA NTA855G4</v>
          </cell>
        </row>
        <row r="1017">
          <cell r="A1017" t="str">
            <v>DEC04</v>
          </cell>
          <cell r="B1017" t="str">
            <v>CENT</v>
          </cell>
          <cell r="C1017" t="str">
            <v>Middle East</v>
          </cell>
          <cell r="D1017" t="str">
            <v>TR</v>
          </cell>
          <cell r="E1017" t="str">
            <v>GDRIVE</v>
          </cell>
          <cell r="F1017" t="str">
            <v>AKSA Jenerator Sanayi AS</v>
          </cell>
          <cell r="G1017" t="str">
            <v>024717</v>
          </cell>
          <cell r="H1017" t="str">
            <v>NH</v>
          </cell>
          <cell r="I1017">
            <v>1</v>
          </cell>
          <cell r="J1017">
            <v>7945.6404736275563</v>
          </cell>
          <cell r="K1017">
            <v>7644.9</v>
          </cell>
          <cell r="L1017" t="str">
            <v>25298408</v>
          </cell>
          <cell r="M1017">
            <v>7614.65</v>
          </cell>
          <cell r="N1017">
            <v>0</v>
          </cell>
          <cell r="O1017" t="str">
            <v>7514</v>
          </cell>
          <cell r="P1017" t="str">
            <v>7514</v>
          </cell>
          <cell r="Q1017">
            <v>38314</v>
          </cell>
          <cell r="R1017">
            <v>0</v>
          </cell>
          <cell r="S1017" t="str">
            <v>NTA855G4           GDrive</v>
          </cell>
          <cell r="T1017" t="str">
            <v>0230</v>
          </cell>
          <cell r="U1017" t="str">
            <v>1101000</v>
          </cell>
          <cell r="V1017">
            <v>1</v>
          </cell>
          <cell r="W1017" t="str">
            <v>1</v>
          </cell>
          <cell r="X1017" t="str">
            <v>399</v>
          </cell>
          <cell r="Y1017" t="str">
            <v>G Drive</v>
          </cell>
          <cell r="Z1017" t="str">
            <v>RC230 - GDrive Mktg</v>
          </cell>
          <cell r="AA1017" t="str">
            <v>Medium</v>
          </cell>
          <cell r="AB1017">
            <v>7945.6404736275563</v>
          </cell>
          <cell r="AC1017" t="str">
            <v xml:space="preserve">  33365</v>
          </cell>
          <cell r="AD1017" t="str">
            <v>J7656-04</v>
          </cell>
          <cell r="AE1017">
            <v>7614.65</v>
          </cell>
          <cell r="AF1017">
            <v>4.25</v>
          </cell>
          <cell r="AG1017">
            <v>26</v>
          </cell>
          <cell r="AH1017">
            <v>0</v>
          </cell>
          <cell r="AI1017">
            <v>0</v>
          </cell>
          <cell r="AJ1017" t="str">
            <v>EUR</v>
          </cell>
          <cell r="AK1017">
            <v>0</v>
          </cell>
          <cell r="AL1017" t="str">
            <v>MISCPN07GD321</v>
          </cell>
          <cell r="AM1017" t="str">
            <v>07GD321-AKSA NTA855G4</v>
          </cell>
        </row>
        <row r="1018">
          <cell r="A1018" t="str">
            <v>DEC04</v>
          </cell>
          <cell r="B1018" t="str">
            <v>CENT</v>
          </cell>
          <cell r="C1018" t="str">
            <v>Middle East</v>
          </cell>
          <cell r="D1018" t="str">
            <v>TR</v>
          </cell>
          <cell r="E1018" t="str">
            <v>GDRIVE</v>
          </cell>
          <cell r="F1018" t="str">
            <v>AKSA Jenerator Sanayi AS</v>
          </cell>
          <cell r="G1018" t="str">
            <v>024716</v>
          </cell>
          <cell r="H1018" t="str">
            <v>NH</v>
          </cell>
          <cell r="I1018">
            <v>1</v>
          </cell>
          <cell r="J1018">
            <v>7945.6404736275563</v>
          </cell>
          <cell r="K1018">
            <v>7644.9</v>
          </cell>
          <cell r="L1018" t="str">
            <v>25298176</v>
          </cell>
          <cell r="M1018">
            <v>7614.65</v>
          </cell>
          <cell r="N1018">
            <v>0</v>
          </cell>
          <cell r="O1018" t="str">
            <v>7514</v>
          </cell>
          <cell r="P1018" t="str">
            <v>7514</v>
          </cell>
          <cell r="Q1018">
            <v>38313</v>
          </cell>
          <cell r="R1018">
            <v>0</v>
          </cell>
          <cell r="S1018" t="str">
            <v>NTA855G4           GDrive</v>
          </cell>
          <cell r="T1018" t="str">
            <v>0230</v>
          </cell>
          <cell r="U1018" t="str">
            <v>1101000</v>
          </cell>
          <cell r="V1018">
            <v>1</v>
          </cell>
          <cell r="W1018" t="str">
            <v>1</v>
          </cell>
          <cell r="X1018" t="str">
            <v>399</v>
          </cell>
          <cell r="Y1018" t="str">
            <v>G Drive</v>
          </cell>
          <cell r="Z1018" t="str">
            <v>RC230 - GDrive Mktg</v>
          </cell>
          <cell r="AA1018" t="str">
            <v>Medium</v>
          </cell>
          <cell r="AB1018">
            <v>7945.6404736275563</v>
          </cell>
          <cell r="AC1018" t="str">
            <v xml:space="preserve">  33364</v>
          </cell>
          <cell r="AD1018" t="str">
            <v>J7656-04</v>
          </cell>
          <cell r="AE1018">
            <v>7614.65</v>
          </cell>
          <cell r="AF1018">
            <v>4.25</v>
          </cell>
          <cell r="AG1018">
            <v>26</v>
          </cell>
          <cell r="AH1018">
            <v>0</v>
          </cell>
          <cell r="AI1018">
            <v>0</v>
          </cell>
          <cell r="AJ1018" t="str">
            <v>EUR</v>
          </cell>
          <cell r="AK1018">
            <v>0</v>
          </cell>
          <cell r="AL1018" t="str">
            <v>MISCPN07GD321</v>
          </cell>
          <cell r="AM1018" t="str">
            <v>07GD321-AKSA NTA855G4</v>
          </cell>
        </row>
        <row r="1019">
          <cell r="A1019" t="str">
            <v>DEC04</v>
          </cell>
          <cell r="B1019" t="str">
            <v>CENT</v>
          </cell>
          <cell r="C1019" t="str">
            <v>Middle East</v>
          </cell>
          <cell r="D1019" t="str">
            <v>TR</v>
          </cell>
          <cell r="E1019" t="str">
            <v>GDRIVE</v>
          </cell>
          <cell r="F1019" t="str">
            <v>AKSA Jenerator Sanayi AS</v>
          </cell>
          <cell r="G1019" t="str">
            <v>024717</v>
          </cell>
          <cell r="H1019" t="str">
            <v>NH</v>
          </cell>
          <cell r="I1019">
            <v>1</v>
          </cell>
          <cell r="J1019">
            <v>7945.6404736275563</v>
          </cell>
          <cell r="K1019">
            <v>7644.9</v>
          </cell>
          <cell r="L1019" t="str">
            <v>25297058</v>
          </cell>
          <cell r="M1019">
            <v>7614.65</v>
          </cell>
          <cell r="N1019">
            <v>0</v>
          </cell>
          <cell r="O1019" t="str">
            <v>7514</v>
          </cell>
          <cell r="P1019" t="str">
            <v>7514</v>
          </cell>
          <cell r="Q1019">
            <v>38296</v>
          </cell>
          <cell r="R1019">
            <v>0</v>
          </cell>
          <cell r="S1019" t="str">
            <v>NTA855G4           GDrive</v>
          </cell>
          <cell r="T1019" t="str">
            <v>0230</v>
          </cell>
          <cell r="U1019" t="str">
            <v>1101000</v>
          </cell>
          <cell r="V1019">
            <v>1</v>
          </cell>
          <cell r="W1019" t="str">
            <v>1</v>
          </cell>
          <cell r="X1019" t="str">
            <v>399</v>
          </cell>
          <cell r="Y1019" t="str">
            <v>G Drive</v>
          </cell>
          <cell r="Z1019" t="str">
            <v>RC230 - GDrive Mktg</v>
          </cell>
          <cell r="AA1019" t="str">
            <v>Medium</v>
          </cell>
          <cell r="AB1019">
            <v>7945.6404736275563</v>
          </cell>
          <cell r="AC1019" t="str">
            <v xml:space="preserve">  33365</v>
          </cell>
          <cell r="AD1019" t="str">
            <v>J7656-04</v>
          </cell>
          <cell r="AE1019">
            <v>7614.65</v>
          </cell>
          <cell r="AF1019">
            <v>4.25</v>
          </cell>
          <cell r="AG1019">
            <v>26</v>
          </cell>
          <cell r="AH1019">
            <v>0</v>
          </cell>
          <cell r="AI1019">
            <v>0</v>
          </cell>
          <cell r="AJ1019" t="str">
            <v>EUR</v>
          </cell>
          <cell r="AK1019">
            <v>0</v>
          </cell>
          <cell r="AL1019" t="str">
            <v>MISCPN07GD321</v>
          </cell>
          <cell r="AM1019" t="str">
            <v>07GD321-AKSA NTA855G4</v>
          </cell>
        </row>
        <row r="1020">
          <cell r="A1020" t="str">
            <v>DEC04</v>
          </cell>
          <cell r="B1020" t="str">
            <v>CENT</v>
          </cell>
          <cell r="C1020" t="str">
            <v>Middle East</v>
          </cell>
          <cell r="D1020" t="str">
            <v>TR</v>
          </cell>
          <cell r="E1020" t="str">
            <v>GDRIVE</v>
          </cell>
          <cell r="F1020" t="str">
            <v>AKSA Jenerator Sanayi AS</v>
          </cell>
          <cell r="G1020" t="str">
            <v>024717</v>
          </cell>
          <cell r="H1020" t="str">
            <v>NH</v>
          </cell>
          <cell r="I1020">
            <v>1</v>
          </cell>
          <cell r="J1020">
            <v>7945.6404736275563</v>
          </cell>
          <cell r="K1020">
            <v>7644.9</v>
          </cell>
          <cell r="L1020" t="str">
            <v>25298406</v>
          </cell>
          <cell r="M1020">
            <v>7614.65</v>
          </cell>
          <cell r="N1020">
            <v>0</v>
          </cell>
          <cell r="O1020" t="str">
            <v>7514</v>
          </cell>
          <cell r="P1020" t="str">
            <v>7514</v>
          </cell>
          <cell r="Q1020">
            <v>38314</v>
          </cell>
          <cell r="R1020">
            <v>0</v>
          </cell>
          <cell r="S1020" t="str">
            <v>NTA855G4           GDrive</v>
          </cell>
          <cell r="T1020" t="str">
            <v>0230</v>
          </cell>
          <cell r="U1020" t="str">
            <v>1101000</v>
          </cell>
          <cell r="V1020">
            <v>1</v>
          </cell>
          <cell r="W1020" t="str">
            <v>1</v>
          </cell>
          <cell r="X1020" t="str">
            <v>399</v>
          </cell>
          <cell r="Y1020" t="str">
            <v>G Drive</v>
          </cell>
          <cell r="Z1020" t="str">
            <v>RC230 - GDrive Mktg</v>
          </cell>
          <cell r="AA1020" t="str">
            <v>Medium</v>
          </cell>
          <cell r="AB1020">
            <v>7945.6404736275563</v>
          </cell>
          <cell r="AC1020" t="str">
            <v xml:space="preserve">  33365</v>
          </cell>
          <cell r="AD1020" t="str">
            <v>J7656-04</v>
          </cell>
          <cell r="AE1020">
            <v>7614.65</v>
          </cell>
          <cell r="AF1020">
            <v>4.25</v>
          </cell>
          <cell r="AG1020">
            <v>26</v>
          </cell>
          <cell r="AH1020">
            <v>0</v>
          </cell>
          <cell r="AI1020">
            <v>0</v>
          </cell>
          <cell r="AJ1020" t="str">
            <v>EUR</v>
          </cell>
          <cell r="AK1020">
            <v>0</v>
          </cell>
          <cell r="AL1020" t="str">
            <v>MISCPN07GD321</v>
          </cell>
          <cell r="AM1020" t="str">
            <v>07GD321-AKSA NTA855G4</v>
          </cell>
        </row>
        <row r="1021">
          <cell r="A1021" t="str">
            <v>DEC04</v>
          </cell>
          <cell r="B1021" t="str">
            <v>CENT</v>
          </cell>
          <cell r="C1021" t="str">
            <v>Middle East</v>
          </cell>
          <cell r="D1021" t="str">
            <v>TR</v>
          </cell>
          <cell r="E1021" t="str">
            <v>GDRIVE</v>
          </cell>
          <cell r="F1021" t="str">
            <v>AKSA Jenerator Sanayi AS</v>
          </cell>
          <cell r="G1021" t="str">
            <v>024717</v>
          </cell>
          <cell r="H1021" t="str">
            <v>NH</v>
          </cell>
          <cell r="I1021">
            <v>1</v>
          </cell>
          <cell r="J1021">
            <v>7945.6404736275563</v>
          </cell>
          <cell r="K1021">
            <v>7644.9</v>
          </cell>
          <cell r="L1021" t="str">
            <v>25298206</v>
          </cell>
          <cell r="M1021">
            <v>7614.65</v>
          </cell>
          <cell r="N1021">
            <v>0</v>
          </cell>
          <cell r="O1021" t="str">
            <v>7514</v>
          </cell>
          <cell r="P1021" t="str">
            <v>7514</v>
          </cell>
          <cell r="Q1021">
            <v>38314</v>
          </cell>
          <cell r="R1021">
            <v>0</v>
          </cell>
          <cell r="S1021" t="str">
            <v>NTA855G4           GDrive</v>
          </cell>
          <cell r="T1021" t="str">
            <v>0230</v>
          </cell>
          <cell r="U1021" t="str">
            <v>1101000</v>
          </cell>
          <cell r="V1021">
            <v>1</v>
          </cell>
          <cell r="W1021" t="str">
            <v>1</v>
          </cell>
          <cell r="X1021" t="str">
            <v>399</v>
          </cell>
          <cell r="Y1021" t="str">
            <v>G Drive</v>
          </cell>
          <cell r="Z1021" t="str">
            <v>RC230 - GDrive Mktg</v>
          </cell>
          <cell r="AA1021" t="str">
            <v>Medium</v>
          </cell>
          <cell r="AB1021">
            <v>7945.6404736275563</v>
          </cell>
          <cell r="AC1021" t="str">
            <v xml:space="preserve">  33365</v>
          </cell>
          <cell r="AD1021" t="str">
            <v>J7656-04</v>
          </cell>
          <cell r="AE1021">
            <v>7614.65</v>
          </cell>
          <cell r="AF1021">
            <v>4.25</v>
          </cell>
          <cell r="AG1021">
            <v>26</v>
          </cell>
          <cell r="AH1021">
            <v>0</v>
          </cell>
          <cell r="AI1021">
            <v>0</v>
          </cell>
          <cell r="AJ1021" t="str">
            <v>EUR</v>
          </cell>
          <cell r="AK1021">
            <v>0</v>
          </cell>
          <cell r="AL1021" t="str">
            <v>MISCPN07GD321</v>
          </cell>
          <cell r="AM1021" t="str">
            <v>07GD321-AKSA NTA855G4</v>
          </cell>
        </row>
        <row r="1022">
          <cell r="A1022" t="str">
            <v>DEC04</v>
          </cell>
          <cell r="B1022" t="str">
            <v>CENT</v>
          </cell>
          <cell r="C1022" t="str">
            <v>Middle East</v>
          </cell>
          <cell r="D1022" t="str">
            <v>TR</v>
          </cell>
          <cell r="E1022" t="str">
            <v>GDRIVE</v>
          </cell>
          <cell r="F1022" t="str">
            <v>AKSA Jenerator Sanayi AS</v>
          </cell>
          <cell r="G1022" t="str">
            <v>024717</v>
          </cell>
          <cell r="H1022" t="str">
            <v>NH</v>
          </cell>
          <cell r="I1022">
            <v>1</v>
          </cell>
          <cell r="J1022">
            <v>7945.6404736275563</v>
          </cell>
          <cell r="K1022">
            <v>7644.9</v>
          </cell>
          <cell r="L1022" t="str">
            <v>25297147</v>
          </cell>
          <cell r="M1022">
            <v>7614.65</v>
          </cell>
          <cell r="N1022">
            <v>0</v>
          </cell>
          <cell r="O1022" t="str">
            <v>7514</v>
          </cell>
          <cell r="P1022" t="str">
            <v>7514</v>
          </cell>
          <cell r="Q1022">
            <v>38296</v>
          </cell>
          <cell r="R1022">
            <v>0</v>
          </cell>
          <cell r="S1022" t="str">
            <v>NTA855G4           GDrive</v>
          </cell>
          <cell r="T1022" t="str">
            <v>0230</v>
          </cell>
          <cell r="U1022" t="str">
            <v>1101000</v>
          </cell>
          <cell r="V1022">
            <v>1</v>
          </cell>
          <cell r="W1022" t="str">
            <v>1</v>
          </cell>
          <cell r="X1022" t="str">
            <v>399</v>
          </cell>
          <cell r="Y1022" t="str">
            <v>G Drive</v>
          </cell>
          <cell r="Z1022" t="str">
            <v>RC230 - GDrive Mktg</v>
          </cell>
          <cell r="AA1022" t="str">
            <v>Medium</v>
          </cell>
          <cell r="AB1022">
            <v>7945.6404736275563</v>
          </cell>
          <cell r="AC1022" t="str">
            <v xml:space="preserve">  33365</v>
          </cell>
          <cell r="AD1022" t="str">
            <v>J7656-04</v>
          </cell>
          <cell r="AE1022">
            <v>7614.65</v>
          </cell>
          <cell r="AF1022">
            <v>4.25</v>
          </cell>
          <cell r="AG1022">
            <v>26</v>
          </cell>
          <cell r="AH1022">
            <v>0</v>
          </cell>
          <cell r="AI1022">
            <v>0</v>
          </cell>
          <cell r="AJ1022" t="str">
            <v>EUR</v>
          </cell>
          <cell r="AK1022">
            <v>0</v>
          </cell>
          <cell r="AL1022" t="str">
            <v>MISCPN07GD321</v>
          </cell>
          <cell r="AM1022" t="str">
            <v>07GD321-AKSA NTA855G4</v>
          </cell>
        </row>
        <row r="1023">
          <cell r="A1023" t="str">
            <v>DEC04</v>
          </cell>
          <cell r="B1023" t="str">
            <v>CENT</v>
          </cell>
          <cell r="C1023" t="str">
            <v>Middle East</v>
          </cell>
          <cell r="D1023" t="str">
            <v>TR</v>
          </cell>
          <cell r="E1023" t="str">
            <v>GDRIVE</v>
          </cell>
          <cell r="F1023" t="str">
            <v>AKSA Jenerator Sanayi AS</v>
          </cell>
          <cell r="G1023" t="str">
            <v>024716</v>
          </cell>
          <cell r="H1023" t="str">
            <v>NH</v>
          </cell>
          <cell r="I1023">
            <v>1</v>
          </cell>
          <cell r="J1023">
            <v>7945.6404736275563</v>
          </cell>
          <cell r="K1023">
            <v>7644.9</v>
          </cell>
          <cell r="L1023" t="str">
            <v>25297997</v>
          </cell>
          <cell r="M1023">
            <v>7614.65</v>
          </cell>
          <cell r="N1023">
            <v>0</v>
          </cell>
          <cell r="O1023" t="str">
            <v>7514</v>
          </cell>
          <cell r="P1023" t="str">
            <v>7514</v>
          </cell>
          <cell r="Q1023">
            <v>38306</v>
          </cell>
          <cell r="R1023">
            <v>0</v>
          </cell>
          <cell r="S1023" t="str">
            <v>NTA855G4           GDrive</v>
          </cell>
          <cell r="T1023" t="str">
            <v>0230</v>
          </cell>
          <cell r="U1023" t="str">
            <v>1101000</v>
          </cell>
          <cell r="V1023">
            <v>1</v>
          </cell>
          <cell r="W1023" t="str">
            <v>1</v>
          </cell>
          <cell r="X1023" t="str">
            <v>399</v>
          </cell>
          <cell r="Y1023" t="str">
            <v>G Drive</v>
          </cell>
          <cell r="Z1023" t="str">
            <v>RC230 - GDrive Mktg</v>
          </cell>
          <cell r="AA1023" t="str">
            <v>Medium</v>
          </cell>
          <cell r="AB1023">
            <v>7945.6404736275563</v>
          </cell>
          <cell r="AC1023" t="str">
            <v xml:space="preserve">  33364</v>
          </cell>
          <cell r="AD1023" t="str">
            <v>J7656-04</v>
          </cell>
          <cell r="AE1023">
            <v>7614.65</v>
          </cell>
          <cell r="AF1023">
            <v>4.25</v>
          </cell>
          <cell r="AG1023">
            <v>26</v>
          </cell>
          <cell r="AH1023">
            <v>0</v>
          </cell>
          <cell r="AI1023">
            <v>0</v>
          </cell>
          <cell r="AJ1023" t="str">
            <v>EUR</v>
          </cell>
          <cell r="AK1023">
            <v>0</v>
          </cell>
          <cell r="AL1023" t="str">
            <v>MISCPN07GD321</v>
          </cell>
          <cell r="AM1023" t="str">
            <v>07GD321-AKSA NTA855G4</v>
          </cell>
        </row>
        <row r="1024">
          <cell r="A1024" t="str">
            <v>DEC04</v>
          </cell>
          <cell r="B1024" t="str">
            <v>CENT</v>
          </cell>
          <cell r="C1024" t="str">
            <v>Middle East</v>
          </cell>
          <cell r="D1024" t="str">
            <v>TR</v>
          </cell>
          <cell r="E1024" t="str">
            <v>GDRIVE</v>
          </cell>
          <cell r="F1024" t="str">
            <v>AKSA Jenerator Sanayi AS</v>
          </cell>
          <cell r="G1024" t="str">
            <v>024716</v>
          </cell>
          <cell r="H1024" t="str">
            <v>NH</v>
          </cell>
          <cell r="I1024">
            <v>1</v>
          </cell>
          <cell r="J1024">
            <v>7945.6404736275563</v>
          </cell>
          <cell r="K1024">
            <v>7644.9</v>
          </cell>
          <cell r="L1024" t="str">
            <v>25297770</v>
          </cell>
          <cell r="M1024">
            <v>7614.65</v>
          </cell>
          <cell r="N1024">
            <v>0</v>
          </cell>
          <cell r="O1024" t="str">
            <v>7514</v>
          </cell>
          <cell r="P1024" t="str">
            <v>7514</v>
          </cell>
          <cell r="Q1024">
            <v>38301</v>
          </cell>
          <cell r="R1024">
            <v>0</v>
          </cell>
          <cell r="S1024" t="str">
            <v>NTA855G4           GDrive</v>
          </cell>
          <cell r="T1024" t="str">
            <v>0230</v>
          </cell>
          <cell r="U1024" t="str">
            <v>1101000</v>
          </cell>
          <cell r="V1024">
            <v>1</v>
          </cell>
          <cell r="W1024" t="str">
            <v>1</v>
          </cell>
          <cell r="X1024" t="str">
            <v>399</v>
          </cell>
          <cell r="Y1024" t="str">
            <v>G Drive</v>
          </cell>
          <cell r="Z1024" t="str">
            <v>RC230 - GDrive Mktg</v>
          </cell>
          <cell r="AA1024" t="str">
            <v>Medium</v>
          </cell>
          <cell r="AB1024">
            <v>7945.6404736275563</v>
          </cell>
          <cell r="AC1024" t="str">
            <v xml:space="preserve">  33364</v>
          </cell>
          <cell r="AD1024" t="str">
            <v>J7656-04</v>
          </cell>
          <cell r="AE1024">
            <v>7614.65</v>
          </cell>
          <cell r="AF1024">
            <v>4.25</v>
          </cell>
          <cell r="AG1024">
            <v>26</v>
          </cell>
          <cell r="AH1024">
            <v>0</v>
          </cell>
          <cell r="AI1024">
            <v>0</v>
          </cell>
          <cell r="AJ1024" t="str">
            <v>EUR</v>
          </cell>
          <cell r="AK1024">
            <v>0</v>
          </cell>
          <cell r="AL1024" t="str">
            <v>MISCPN07GD321</v>
          </cell>
          <cell r="AM1024" t="str">
            <v>07GD321-AKSA NTA855G4</v>
          </cell>
        </row>
        <row r="1025">
          <cell r="A1025" t="str">
            <v>DEC04</v>
          </cell>
          <cell r="B1025" t="str">
            <v>CENT</v>
          </cell>
          <cell r="C1025" t="str">
            <v>Middle East</v>
          </cell>
          <cell r="D1025" t="str">
            <v>TR</v>
          </cell>
          <cell r="E1025" t="str">
            <v>GDRIVE</v>
          </cell>
          <cell r="F1025" t="str">
            <v>AKSA Jenerator Sanayi AS</v>
          </cell>
          <cell r="G1025" t="str">
            <v>024716</v>
          </cell>
          <cell r="H1025" t="str">
            <v>NH</v>
          </cell>
          <cell r="I1025">
            <v>1</v>
          </cell>
          <cell r="J1025">
            <v>7945.6404736275563</v>
          </cell>
          <cell r="K1025">
            <v>7644.9</v>
          </cell>
          <cell r="L1025" t="str">
            <v>25297929</v>
          </cell>
          <cell r="M1025">
            <v>7614.65</v>
          </cell>
          <cell r="N1025">
            <v>0</v>
          </cell>
          <cell r="O1025" t="str">
            <v>7514</v>
          </cell>
          <cell r="P1025" t="str">
            <v>7514</v>
          </cell>
          <cell r="Q1025">
            <v>38306</v>
          </cell>
          <cell r="R1025">
            <v>0</v>
          </cell>
          <cell r="S1025" t="str">
            <v>NTA855G4           GDrive</v>
          </cell>
          <cell r="T1025" t="str">
            <v>0230</v>
          </cell>
          <cell r="U1025" t="str">
            <v>1101000</v>
          </cell>
          <cell r="V1025">
            <v>1</v>
          </cell>
          <cell r="W1025" t="str">
            <v>1</v>
          </cell>
          <cell r="X1025" t="str">
            <v>399</v>
          </cell>
          <cell r="Y1025" t="str">
            <v>G Drive</v>
          </cell>
          <cell r="Z1025" t="str">
            <v>RC230 - GDrive Mktg</v>
          </cell>
          <cell r="AA1025" t="str">
            <v>Medium</v>
          </cell>
          <cell r="AB1025">
            <v>7945.6404736275563</v>
          </cell>
          <cell r="AC1025" t="str">
            <v xml:space="preserve">  33364</v>
          </cell>
          <cell r="AD1025" t="str">
            <v>J7656-04</v>
          </cell>
          <cell r="AE1025">
            <v>7614.65</v>
          </cell>
          <cell r="AF1025">
            <v>4.25</v>
          </cell>
          <cell r="AG1025">
            <v>26</v>
          </cell>
          <cell r="AH1025">
            <v>0</v>
          </cell>
          <cell r="AI1025">
            <v>0</v>
          </cell>
          <cell r="AJ1025" t="str">
            <v>EUR</v>
          </cell>
          <cell r="AK1025">
            <v>0</v>
          </cell>
          <cell r="AL1025" t="str">
            <v>MISCPN07GD321</v>
          </cell>
          <cell r="AM1025" t="str">
            <v>07GD321-AKSA NTA855G4</v>
          </cell>
        </row>
        <row r="1026">
          <cell r="A1026" t="str">
            <v>DEC04</v>
          </cell>
          <cell r="B1026" t="str">
            <v>CENT</v>
          </cell>
          <cell r="C1026" t="str">
            <v>Middle East</v>
          </cell>
          <cell r="D1026" t="str">
            <v>TR</v>
          </cell>
          <cell r="E1026" t="str">
            <v>GDRIVE</v>
          </cell>
          <cell r="F1026" t="str">
            <v>AKSA Jenerator Sanayi AS</v>
          </cell>
          <cell r="G1026" t="str">
            <v>024715</v>
          </cell>
          <cell r="H1026" t="str">
            <v>NH</v>
          </cell>
          <cell r="I1026">
            <v>1</v>
          </cell>
          <cell r="J1026">
            <v>7945.6404736275563</v>
          </cell>
          <cell r="K1026">
            <v>7644.9</v>
          </cell>
          <cell r="L1026" t="str">
            <v>25297061</v>
          </cell>
          <cell r="M1026">
            <v>7614.65</v>
          </cell>
          <cell r="N1026">
            <v>0</v>
          </cell>
          <cell r="O1026" t="str">
            <v>7514</v>
          </cell>
          <cell r="P1026" t="str">
            <v>7514</v>
          </cell>
          <cell r="Q1026">
            <v>38274</v>
          </cell>
          <cell r="R1026">
            <v>0</v>
          </cell>
          <cell r="S1026" t="str">
            <v>NTA855G4           GDrive</v>
          </cell>
          <cell r="T1026" t="str">
            <v>0230</v>
          </cell>
          <cell r="U1026" t="str">
            <v>1101000</v>
          </cell>
          <cell r="V1026">
            <v>1</v>
          </cell>
          <cell r="W1026" t="str">
            <v>1</v>
          </cell>
          <cell r="X1026" t="str">
            <v>399</v>
          </cell>
          <cell r="Y1026" t="str">
            <v>G Drive</v>
          </cell>
          <cell r="Z1026" t="str">
            <v>RC230 - GDrive Mktg</v>
          </cell>
          <cell r="AA1026" t="str">
            <v>Medium</v>
          </cell>
          <cell r="AB1026">
            <v>7945.6404736275563</v>
          </cell>
          <cell r="AC1026" t="str">
            <v xml:space="preserve">  33363</v>
          </cell>
          <cell r="AD1026" t="str">
            <v>J7656-04</v>
          </cell>
          <cell r="AE1026">
            <v>7614.65</v>
          </cell>
          <cell r="AF1026">
            <v>4.25</v>
          </cell>
          <cell r="AG1026">
            <v>26</v>
          </cell>
          <cell r="AH1026">
            <v>0</v>
          </cell>
          <cell r="AI1026">
            <v>0</v>
          </cell>
          <cell r="AJ1026" t="str">
            <v>EUR</v>
          </cell>
          <cell r="AK1026">
            <v>0</v>
          </cell>
          <cell r="AL1026" t="str">
            <v>MISCPN07GD321</v>
          </cell>
          <cell r="AM1026" t="str">
            <v>07GD321-AKSA NTA855G4</v>
          </cell>
        </row>
        <row r="1027">
          <cell r="A1027" t="str">
            <v>DEC04</v>
          </cell>
          <cell r="B1027" t="str">
            <v>CENT</v>
          </cell>
          <cell r="C1027" t="str">
            <v>Middle East</v>
          </cell>
          <cell r="D1027" t="str">
            <v>TR</v>
          </cell>
          <cell r="E1027" t="str">
            <v>GDRIVE</v>
          </cell>
          <cell r="F1027" t="str">
            <v>AKSA Jenerator Sanayi AS</v>
          </cell>
          <cell r="G1027" t="str">
            <v>024715</v>
          </cell>
          <cell r="H1027" t="str">
            <v>NH</v>
          </cell>
          <cell r="I1027">
            <v>1</v>
          </cell>
          <cell r="J1027">
            <v>7945.6404736275563</v>
          </cell>
          <cell r="K1027">
            <v>7644.9</v>
          </cell>
          <cell r="L1027" t="str">
            <v>25298142</v>
          </cell>
          <cell r="M1027">
            <v>7614.65</v>
          </cell>
          <cell r="N1027">
            <v>0</v>
          </cell>
          <cell r="O1027" t="str">
            <v>7514</v>
          </cell>
          <cell r="P1027" t="str">
            <v>7514</v>
          </cell>
          <cell r="Q1027">
            <v>38313</v>
          </cell>
          <cell r="R1027">
            <v>0</v>
          </cell>
          <cell r="S1027" t="str">
            <v>NTA855G4           GDrive</v>
          </cell>
          <cell r="T1027" t="str">
            <v>0230</v>
          </cell>
          <cell r="U1027" t="str">
            <v>1101000</v>
          </cell>
          <cell r="V1027">
            <v>1</v>
          </cell>
          <cell r="W1027" t="str">
            <v>1</v>
          </cell>
          <cell r="X1027" t="str">
            <v>399</v>
          </cell>
          <cell r="Y1027" t="str">
            <v>G Drive</v>
          </cell>
          <cell r="Z1027" t="str">
            <v>RC230 - GDrive Mktg</v>
          </cell>
          <cell r="AA1027" t="str">
            <v>Medium</v>
          </cell>
          <cell r="AB1027">
            <v>7945.6404736275563</v>
          </cell>
          <cell r="AC1027" t="str">
            <v xml:space="preserve">  33363</v>
          </cell>
          <cell r="AD1027" t="str">
            <v>J7656-04</v>
          </cell>
          <cell r="AE1027">
            <v>7614.65</v>
          </cell>
          <cell r="AF1027">
            <v>4.25</v>
          </cell>
          <cell r="AG1027">
            <v>26</v>
          </cell>
          <cell r="AH1027">
            <v>0</v>
          </cell>
          <cell r="AI1027">
            <v>0</v>
          </cell>
          <cell r="AJ1027" t="str">
            <v>EUR</v>
          </cell>
          <cell r="AK1027">
            <v>0</v>
          </cell>
          <cell r="AL1027" t="str">
            <v>MISCPN07GD321</v>
          </cell>
          <cell r="AM1027" t="str">
            <v>07GD321-AKSA NTA855G4</v>
          </cell>
        </row>
        <row r="1028">
          <cell r="A1028" t="str">
            <v>DEC04</v>
          </cell>
          <cell r="B1028" t="str">
            <v>CENT</v>
          </cell>
          <cell r="C1028" t="str">
            <v>Middle East</v>
          </cell>
          <cell r="D1028" t="str">
            <v>TR</v>
          </cell>
          <cell r="E1028" t="str">
            <v>GDRIVE</v>
          </cell>
          <cell r="F1028" t="str">
            <v>AKSA Jenerator Sanayi AS</v>
          </cell>
          <cell r="G1028" t="str">
            <v>024717</v>
          </cell>
          <cell r="H1028" t="str">
            <v>NH</v>
          </cell>
          <cell r="I1028">
            <v>1</v>
          </cell>
          <cell r="J1028">
            <v>7945.6404736275563</v>
          </cell>
          <cell r="K1028">
            <v>7644.9</v>
          </cell>
          <cell r="L1028" t="str">
            <v>25297059</v>
          </cell>
          <cell r="M1028">
            <v>7614.65</v>
          </cell>
          <cell r="N1028">
            <v>0</v>
          </cell>
          <cell r="O1028" t="str">
            <v>7514</v>
          </cell>
          <cell r="P1028" t="str">
            <v>7514</v>
          </cell>
          <cell r="Q1028">
            <v>38296</v>
          </cell>
          <cell r="R1028">
            <v>0</v>
          </cell>
          <cell r="S1028" t="str">
            <v>NTA855G4           GDrive</v>
          </cell>
          <cell r="T1028" t="str">
            <v>0230</v>
          </cell>
          <cell r="U1028" t="str">
            <v>1101000</v>
          </cell>
          <cell r="V1028">
            <v>1</v>
          </cell>
          <cell r="W1028" t="str">
            <v>1</v>
          </cell>
          <cell r="X1028" t="str">
            <v>399</v>
          </cell>
          <cell r="Y1028" t="str">
            <v>G Drive</v>
          </cell>
          <cell r="Z1028" t="str">
            <v>RC230 - GDrive Mktg</v>
          </cell>
          <cell r="AA1028" t="str">
            <v>Medium</v>
          </cell>
          <cell r="AB1028">
            <v>7945.6404736275563</v>
          </cell>
          <cell r="AC1028" t="str">
            <v xml:space="preserve">  33365</v>
          </cell>
          <cell r="AD1028" t="str">
            <v>J7656-04</v>
          </cell>
          <cell r="AE1028">
            <v>7614.65</v>
          </cell>
          <cell r="AF1028">
            <v>4.25</v>
          </cell>
          <cell r="AG1028">
            <v>26</v>
          </cell>
          <cell r="AH1028">
            <v>0</v>
          </cell>
          <cell r="AI1028">
            <v>0</v>
          </cell>
          <cell r="AJ1028" t="str">
            <v>EUR</v>
          </cell>
          <cell r="AK1028">
            <v>0</v>
          </cell>
          <cell r="AL1028" t="str">
            <v>MISCPN07GD321</v>
          </cell>
          <cell r="AM1028" t="str">
            <v>07GD321-AKSA NTA855G4</v>
          </cell>
        </row>
        <row r="1029">
          <cell r="A1029" t="str">
            <v>DEC04</v>
          </cell>
          <cell r="B1029" t="str">
            <v>CENT</v>
          </cell>
          <cell r="C1029" t="str">
            <v>Middle East</v>
          </cell>
          <cell r="D1029" t="str">
            <v>TR</v>
          </cell>
          <cell r="E1029" t="str">
            <v>GDRIVE</v>
          </cell>
          <cell r="F1029" t="str">
            <v>AKSA Jenerator Sanayi AS</v>
          </cell>
          <cell r="G1029" t="str">
            <v>024717</v>
          </cell>
          <cell r="H1029" t="str">
            <v>NH</v>
          </cell>
          <cell r="I1029">
            <v>1</v>
          </cell>
          <cell r="J1029">
            <v>7945.6404736275563</v>
          </cell>
          <cell r="K1029">
            <v>7644.9</v>
          </cell>
          <cell r="L1029" t="str">
            <v>25297930</v>
          </cell>
          <cell r="M1029">
            <v>7614.65</v>
          </cell>
          <cell r="N1029">
            <v>0</v>
          </cell>
          <cell r="O1029" t="str">
            <v>7514</v>
          </cell>
          <cell r="P1029" t="str">
            <v>7514</v>
          </cell>
          <cell r="Q1029">
            <v>38306</v>
          </cell>
          <cell r="R1029">
            <v>0</v>
          </cell>
          <cell r="S1029" t="str">
            <v>NTA855G4           GDrive</v>
          </cell>
          <cell r="T1029" t="str">
            <v>0230</v>
          </cell>
          <cell r="U1029" t="str">
            <v>1101000</v>
          </cell>
          <cell r="V1029">
            <v>1</v>
          </cell>
          <cell r="W1029" t="str">
            <v>1</v>
          </cell>
          <cell r="X1029" t="str">
            <v>399</v>
          </cell>
          <cell r="Y1029" t="str">
            <v>G Drive</v>
          </cell>
          <cell r="Z1029" t="str">
            <v>RC230 - GDrive Mktg</v>
          </cell>
          <cell r="AA1029" t="str">
            <v>Medium</v>
          </cell>
          <cell r="AB1029">
            <v>7945.6404736275563</v>
          </cell>
          <cell r="AC1029" t="str">
            <v xml:space="preserve">  33365</v>
          </cell>
          <cell r="AD1029" t="str">
            <v>J7656-04</v>
          </cell>
          <cell r="AE1029">
            <v>7614.65</v>
          </cell>
          <cell r="AF1029">
            <v>4.25</v>
          </cell>
          <cell r="AG1029">
            <v>26</v>
          </cell>
          <cell r="AH1029">
            <v>0</v>
          </cell>
          <cell r="AI1029">
            <v>0</v>
          </cell>
          <cell r="AJ1029" t="str">
            <v>EUR</v>
          </cell>
          <cell r="AK1029">
            <v>0</v>
          </cell>
          <cell r="AL1029" t="str">
            <v>MISCPN07GD321</v>
          </cell>
          <cell r="AM1029" t="str">
            <v>07GD321-AKSA NTA855G4</v>
          </cell>
        </row>
        <row r="1030">
          <cell r="A1030" t="str">
            <v>DEC04</v>
          </cell>
          <cell r="B1030" t="str">
            <v>CENT</v>
          </cell>
          <cell r="C1030" t="str">
            <v>Middle East</v>
          </cell>
          <cell r="D1030" t="str">
            <v>TR</v>
          </cell>
          <cell r="E1030" t="str">
            <v>GDRIVE</v>
          </cell>
          <cell r="F1030" t="str">
            <v>AKSA Jenerator Sanayi AS</v>
          </cell>
          <cell r="G1030" t="str">
            <v>024717</v>
          </cell>
          <cell r="H1030" t="str">
            <v>NH</v>
          </cell>
          <cell r="I1030">
            <v>1</v>
          </cell>
          <cell r="J1030">
            <v>7945.6404736275563</v>
          </cell>
          <cell r="K1030">
            <v>7644.9</v>
          </cell>
          <cell r="L1030" t="str">
            <v>25297148</v>
          </cell>
          <cell r="M1030">
            <v>7614.65</v>
          </cell>
          <cell r="N1030">
            <v>0</v>
          </cell>
          <cell r="O1030" t="str">
            <v>7514</v>
          </cell>
          <cell r="P1030" t="str">
            <v>7514</v>
          </cell>
          <cell r="Q1030">
            <v>38268</v>
          </cell>
          <cell r="R1030">
            <v>0</v>
          </cell>
          <cell r="S1030" t="str">
            <v>NTA855G4           GDrive</v>
          </cell>
          <cell r="T1030" t="str">
            <v>0230</v>
          </cell>
          <cell r="U1030" t="str">
            <v>1101000</v>
          </cell>
          <cell r="V1030">
            <v>1</v>
          </cell>
          <cell r="W1030" t="str">
            <v>1</v>
          </cell>
          <cell r="X1030" t="str">
            <v>399</v>
          </cell>
          <cell r="Y1030" t="str">
            <v>G Drive</v>
          </cell>
          <cell r="Z1030" t="str">
            <v>RC230 - GDrive Mktg</v>
          </cell>
          <cell r="AA1030" t="str">
            <v>Medium</v>
          </cell>
          <cell r="AB1030">
            <v>7945.6404736275563</v>
          </cell>
          <cell r="AC1030" t="str">
            <v xml:space="preserve">  33365</v>
          </cell>
          <cell r="AD1030" t="str">
            <v>J7656-04</v>
          </cell>
          <cell r="AE1030">
            <v>7614.65</v>
          </cell>
          <cell r="AF1030">
            <v>4.25</v>
          </cell>
          <cell r="AG1030">
            <v>26</v>
          </cell>
          <cell r="AH1030">
            <v>0</v>
          </cell>
          <cell r="AI1030">
            <v>0</v>
          </cell>
          <cell r="AJ1030" t="str">
            <v>EUR</v>
          </cell>
          <cell r="AK1030">
            <v>0</v>
          </cell>
          <cell r="AL1030" t="str">
            <v>MISCPN07GD321</v>
          </cell>
          <cell r="AM1030" t="str">
            <v>07GD321-AKSA NTA855G4</v>
          </cell>
        </row>
        <row r="1031">
          <cell r="A1031" t="str">
            <v>DEC04</v>
          </cell>
          <cell r="B1031" t="str">
            <v>CENT</v>
          </cell>
          <cell r="C1031" t="str">
            <v>Middle East</v>
          </cell>
          <cell r="D1031" t="str">
            <v>TR</v>
          </cell>
          <cell r="E1031" t="str">
            <v>GDRIVE</v>
          </cell>
          <cell r="F1031" t="str">
            <v>AKSA Jenerator Sanayi AS</v>
          </cell>
          <cell r="G1031" t="str">
            <v>024716</v>
          </cell>
          <cell r="H1031" t="str">
            <v>NH</v>
          </cell>
          <cell r="I1031">
            <v>1</v>
          </cell>
          <cell r="J1031">
            <v>7945.6404736275563</v>
          </cell>
          <cell r="K1031">
            <v>7644.9</v>
          </cell>
          <cell r="L1031" t="str">
            <v>25298000</v>
          </cell>
          <cell r="M1031">
            <v>7614.65</v>
          </cell>
          <cell r="N1031">
            <v>0</v>
          </cell>
          <cell r="O1031" t="str">
            <v>7514</v>
          </cell>
          <cell r="P1031" t="str">
            <v>7514</v>
          </cell>
          <cell r="Q1031">
            <v>38309</v>
          </cell>
          <cell r="R1031">
            <v>0</v>
          </cell>
          <cell r="S1031" t="str">
            <v>NTA855G4           GDrive</v>
          </cell>
          <cell r="T1031" t="str">
            <v>0230</v>
          </cell>
          <cell r="U1031" t="str">
            <v>1101000</v>
          </cell>
          <cell r="V1031">
            <v>1</v>
          </cell>
          <cell r="W1031" t="str">
            <v>1</v>
          </cell>
          <cell r="X1031" t="str">
            <v>399</v>
          </cell>
          <cell r="Y1031" t="str">
            <v>G Drive</v>
          </cell>
          <cell r="Z1031" t="str">
            <v>RC230 - GDrive Mktg</v>
          </cell>
          <cell r="AA1031" t="str">
            <v>Medium</v>
          </cell>
          <cell r="AB1031">
            <v>7945.6404736275563</v>
          </cell>
          <cell r="AC1031" t="str">
            <v xml:space="preserve">  33364</v>
          </cell>
          <cell r="AD1031" t="str">
            <v>J7656-04</v>
          </cell>
          <cell r="AE1031">
            <v>7614.65</v>
          </cell>
          <cell r="AF1031">
            <v>4.25</v>
          </cell>
          <cell r="AG1031">
            <v>26</v>
          </cell>
          <cell r="AH1031">
            <v>0</v>
          </cell>
          <cell r="AI1031">
            <v>0</v>
          </cell>
          <cell r="AJ1031" t="str">
            <v>EUR</v>
          </cell>
          <cell r="AK1031">
            <v>0</v>
          </cell>
          <cell r="AL1031" t="str">
            <v>MISCPN07GD321</v>
          </cell>
          <cell r="AM1031" t="str">
            <v>07GD321-AKSA NTA855G4</v>
          </cell>
        </row>
        <row r="1032">
          <cell r="A1032" t="str">
            <v>DEC04</v>
          </cell>
          <cell r="B1032" t="str">
            <v>CENT</v>
          </cell>
          <cell r="C1032" t="str">
            <v>Middle East</v>
          </cell>
          <cell r="D1032" t="str">
            <v>TR</v>
          </cell>
          <cell r="E1032" t="str">
            <v>GDRIVE</v>
          </cell>
          <cell r="F1032" t="str">
            <v>AKSA Jenerator Sanayi AS</v>
          </cell>
          <cell r="G1032" t="str">
            <v>024715</v>
          </cell>
          <cell r="H1032" t="str">
            <v>NH</v>
          </cell>
          <cell r="I1032">
            <v>1</v>
          </cell>
          <cell r="J1032">
            <v>7945.6404736275563</v>
          </cell>
          <cell r="K1032">
            <v>7644.9</v>
          </cell>
          <cell r="L1032" t="str">
            <v>25298140</v>
          </cell>
          <cell r="M1032">
            <v>7614.65</v>
          </cell>
          <cell r="N1032">
            <v>0</v>
          </cell>
          <cell r="O1032" t="str">
            <v>7514</v>
          </cell>
          <cell r="P1032" t="str">
            <v>7514</v>
          </cell>
          <cell r="Q1032">
            <v>38313</v>
          </cell>
          <cell r="R1032">
            <v>0</v>
          </cell>
          <cell r="S1032" t="str">
            <v>NTA855G4           GDrive</v>
          </cell>
          <cell r="T1032" t="str">
            <v>0230</v>
          </cell>
          <cell r="U1032" t="str">
            <v>1101000</v>
          </cell>
          <cell r="V1032">
            <v>1</v>
          </cell>
          <cell r="W1032" t="str">
            <v>1</v>
          </cell>
          <cell r="X1032" t="str">
            <v>399</v>
          </cell>
          <cell r="Y1032" t="str">
            <v>G Drive</v>
          </cell>
          <cell r="Z1032" t="str">
            <v>RC230 - GDrive Mktg</v>
          </cell>
          <cell r="AA1032" t="str">
            <v>Medium</v>
          </cell>
          <cell r="AB1032">
            <v>7945.6404736275563</v>
          </cell>
          <cell r="AC1032" t="str">
            <v xml:space="preserve">  33363</v>
          </cell>
          <cell r="AD1032" t="str">
            <v>J7656-04</v>
          </cell>
          <cell r="AE1032">
            <v>7614.65</v>
          </cell>
          <cell r="AF1032">
            <v>4.25</v>
          </cell>
          <cell r="AG1032">
            <v>26</v>
          </cell>
          <cell r="AH1032">
            <v>0</v>
          </cell>
          <cell r="AI1032">
            <v>0</v>
          </cell>
          <cell r="AJ1032" t="str">
            <v>EUR</v>
          </cell>
          <cell r="AK1032">
            <v>0</v>
          </cell>
          <cell r="AL1032" t="str">
            <v>MISCPN07GD321</v>
          </cell>
          <cell r="AM1032" t="str">
            <v>07GD321-AKSA NTA855G4</v>
          </cell>
        </row>
        <row r="1033">
          <cell r="A1033" t="str">
            <v>DEC04</v>
          </cell>
          <cell r="B1033" t="str">
            <v>CENT</v>
          </cell>
          <cell r="C1033" t="str">
            <v>United Kingdom</v>
          </cell>
          <cell r="D1033" t="str">
            <v>UK</v>
          </cell>
          <cell r="E1033" t="str">
            <v>GDRIVE</v>
          </cell>
          <cell r="F1033" t="str">
            <v>Cummins Diesel UK</v>
          </cell>
          <cell r="G1033" t="str">
            <v>025173</v>
          </cell>
          <cell r="H1033" t="str">
            <v>L10</v>
          </cell>
          <cell r="I1033">
            <v>1</v>
          </cell>
          <cell r="J1033">
            <v>7300</v>
          </cell>
          <cell r="K1033">
            <v>6509.7203</v>
          </cell>
          <cell r="L1033" t="str">
            <v>43300290</v>
          </cell>
          <cell r="M1033">
            <v>5384.45</v>
          </cell>
          <cell r="N1033">
            <v>0</v>
          </cell>
          <cell r="O1033" t="str">
            <v>7503</v>
          </cell>
          <cell r="P1033" t="str">
            <v>7503</v>
          </cell>
          <cell r="Q1033">
            <v>38302</v>
          </cell>
          <cell r="R1033">
            <v>0</v>
          </cell>
          <cell r="S1033" t="str">
            <v>LTA10G3            GDrive</v>
          </cell>
          <cell r="T1033" t="str">
            <v>0230</v>
          </cell>
          <cell r="U1033" t="str">
            <v>1101000</v>
          </cell>
          <cell r="V1033">
            <v>1</v>
          </cell>
          <cell r="W1033" t="str">
            <v>1</v>
          </cell>
          <cell r="X1033" t="str">
            <v>399</v>
          </cell>
          <cell r="Y1033" t="str">
            <v>G Drive</v>
          </cell>
          <cell r="Z1033" t="str">
            <v>RC230 - GDrive Mktg</v>
          </cell>
          <cell r="AA1033" t="str">
            <v>Medium</v>
          </cell>
          <cell r="AB1033">
            <v>7300</v>
          </cell>
          <cell r="AC1033" t="str">
            <v xml:space="preserve">  37614</v>
          </cell>
          <cell r="AD1033" t="str">
            <v>2400420</v>
          </cell>
          <cell r="AE1033">
            <v>6146.7203</v>
          </cell>
          <cell r="AF1033">
            <v>51</v>
          </cell>
          <cell r="AG1033">
            <v>312</v>
          </cell>
          <cell r="AH1033">
            <v>0</v>
          </cell>
          <cell r="AI1033">
            <v>0</v>
          </cell>
          <cell r="AJ1033" t="str">
            <v>GBP</v>
          </cell>
          <cell r="AK1033">
            <v>0</v>
          </cell>
          <cell r="AL1033" t="str">
            <v>MISCPN26860</v>
          </cell>
          <cell r="AM1033" t="str">
            <v>LTA10G3 STANFAST G-DRIVE</v>
          </cell>
        </row>
        <row r="1034">
          <cell r="A1034" t="str">
            <v>DEC04</v>
          </cell>
          <cell r="B1034" t="str">
            <v>CENT</v>
          </cell>
          <cell r="C1034" t="str">
            <v>United Kingdom</v>
          </cell>
          <cell r="D1034" t="str">
            <v>UK</v>
          </cell>
          <cell r="E1034" t="str">
            <v>GDRIVE</v>
          </cell>
          <cell r="F1034" t="str">
            <v>Cummins Diesel UK</v>
          </cell>
          <cell r="G1034" t="str">
            <v>003215</v>
          </cell>
          <cell r="H1034" t="str">
            <v>NH</v>
          </cell>
          <cell r="I1034">
            <v>-1</v>
          </cell>
          <cell r="J1034">
            <v>-7600</v>
          </cell>
          <cell r="K1034">
            <v>-7732.9302399999997</v>
          </cell>
          <cell r="L1034" t="str">
            <v>25298041</v>
          </cell>
          <cell r="M1034">
            <v>-6475.62</v>
          </cell>
          <cell r="N1034">
            <v>0</v>
          </cell>
          <cell r="O1034" t="str">
            <v>7511</v>
          </cell>
          <cell r="P1034" t="str">
            <v>7511</v>
          </cell>
          <cell r="Q1034">
            <v>38314</v>
          </cell>
          <cell r="R1034">
            <v>0</v>
          </cell>
          <cell r="S1034" t="str">
            <v>NT855G6            GDrive</v>
          </cell>
          <cell r="T1034" t="str">
            <v>0230</v>
          </cell>
          <cell r="U1034" t="str">
            <v>1101000</v>
          </cell>
          <cell r="V1034">
            <v>1</v>
          </cell>
          <cell r="W1034" t="str">
            <v>1</v>
          </cell>
          <cell r="X1034" t="str">
            <v>399</v>
          </cell>
          <cell r="Y1034" t="str">
            <v>G Drive</v>
          </cell>
          <cell r="Z1034" t="str">
            <v>RC230 - GDrive Mktg</v>
          </cell>
          <cell r="AA1034" t="str">
            <v>Medium</v>
          </cell>
          <cell r="AB1034">
            <v>-7600</v>
          </cell>
          <cell r="AC1034" t="str">
            <v xml:space="preserve">  23517</v>
          </cell>
          <cell r="AD1034" t="str">
            <v>2035025</v>
          </cell>
          <cell r="AE1034">
            <v>-7369.9302400000006</v>
          </cell>
          <cell r="AF1034">
            <v>-51</v>
          </cell>
          <cell r="AG1034">
            <v>-312</v>
          </cell>
          <cell r="AH1034">
            <v>0</v>
          </cell>
          <cell r="AI1034">
            <v>0</v>
          </cell>
          <cell r="AJ1034" t="str">
            <v>GBP</v>
          </cell>
          <cell r="AK1034">
            <v>0</v>
          </cell>
          <cell r="AL1034" t="str">
            <v>MISCPN26592</v>
          </cell>
          <cell r="AM1034" t="str">
            <v>NT855G6 STANFAST G-DRIVE</v>
          </cell>
        </row>
        <row r="1035">
          <cell r="A1035" t="str">
            <v>DEC04</v>
          </cell>
          <cell r="B1035" t="str">
            <v>CENT</v>
          </cell>
          <cell r="C1035" t="str">
            <v>United Kingdom</v>
          </cell>
          <cell r="D1035" t="str">
            <v>UK</v>
          </cell>
          <cell r="E1035" t="str">
            <v>GDRIVE</v>
          </cell>
          <cell r="F1035" t="str">
            <v>Cummins Diesel UK</v>
          </cell>
          <cell r="G1035" t="str">
            <v>025175</v>
          </cell>
          <cell r="H1035" t="str">
            <v>L10</v>
          </cell>
          <cell r="I1035">
            <v>1</v>
          </cell>
          <cell r="J1035">
            <v>7300</v>
          </cell>
          <cell r="K1035">
            <v>6509.7203</v>
          </cell>
          <cell r="L1035" t="str">
            <v>43300266</v>
          </cell>
          <cell r="M1035">
            <v>5384.45</v>
          </cell>
          <cell r="N1035">
            <v>0</v>
          </cell>
          <cell r="O1035" t="str">
            <v>7503</v>
          </cell>
          <cell r="P1035" t="str">
            <v>7503</v>
          </cell>
          <cell r="Q1035">
            <v>38302</v>
          </cell>
          <cell r="R1035">
            <v>0</v>
          </cell>
          <cell r="S1035" t="str">
            <v>LTA10G3            GDrive</v>
          </cell>
          <cell r="T1035" t="str">
            <v>0230</v>
          </cell>
          <cell r="U1035" t="str">
            <v>1101000</v>
          </cell>
          <cell r="V1035">
            <v>1</v>
          </cell>
          <cell r="W1035" t="str">
            <v>1</v>
          </cell>
          <cell r="X1035" t="str">
            <v>399</v>
          </cell>
          <cell r="Y1035" t="str">
            <v>G Drive</v>
          </cell>
          <cell r="Z1035" t="str">
            <v>RC230 - GDrive Mktg</v>
          </cell>
          <cell r="AA1035" t="str">
            <v>Medium</v>
          </cell>
          <cell r="AB1035">
            <v>7300</v>
          </cell>
          <cell r="AC1035" t="str">
            <v xml:space="preserve">  37616</v>
          </cell>
          <cell r="AD1035" t="str">
            <v>2400418</v>
          </cell>
          <cell r="AE1035">
            <v>6146.7203</v>
          </cell>
          <cell r="AF1035">
            <v>51</v>
          </cell>
          <cell r="AG1035">
            <v>312</v>
          </cell>
          <cell r="AH1035">
            <v>0</v>
          </cell>
          <cell r="AI1035">
            <v>0</v>
          </cell>
          <cell r="AJ1035" t="str">
            <v>GBP</v>
          </cell>
          <cell r="AK1035">
            <v>0</v>
          </cell>
          <cell r="AL1035" t="str">
            <v>MISCPN26860</v>
          </cell>
          <cell r="AM1035" t="str">
            <v>LTA10G3 STANFAST G-DRIVE</v>
          </cell>
        </row>
        <row r="1036">
          <cell r="A1036" t="str">
            <v>DEC04</v>
          </cell>
          <cell r="B1036" t="str">
            <v>CENT</v>
          </cell>
          <cell r="C1036" t="str">
            <v>United Kingdom</v>
          </cell>
          <cell r="D1036" t="str">
            <v>UK</v>
          </cell>
          <cell r="E1036" t="str">
            <v>GDRIVE</v>
          </cell>
          <cell r="F1036" t="str">
            <v>Cummins Diesel UK</v>
          </cell>
          <cell r="G1036" t="str">
            <v>025175</v>
          </cell>
          <cell r="H1036" t="str">
            <v>L10</v>
          </cell>
          <cell r="I1036">
            <v>1</v>
          </cell>
          <cell r="J1036">
            <v>7300</v>
          </cell>
          <cell r="K1036">
            <v>6509.7203</v>
          </cell>
          <cell r="L1036" t="str">
            <v>43300265</v>
          </cell>
          <cell r="M1036">
            <v>5384.45</v>
          </cell>
          <cell r="N1036">
            <v>0</v>
          </cell>
          <cell r="O1036" t="str">
            <v>7503</v>
          </cell>
          <cell r="P1036" t="str">
            <v>7503</v>
          </cell>
          <cell r="Q1036">
            <v>38302</v>
          </cell>
          <cell r="R1036">
            <v>0</v>
          </cell>
          <cell r="S1036" t="str">
            <v>LTA10G3            GDrive</v>
          </cell>
          <cell r="T1036" t="str">
            <v>0230</v>
          </cell>
          <cell r="U1036" t="str">
            <v>1101000</v>
          </cell>
          <cell r="V1036">
            <v>1</v>
          </cell>
          <cell r="W1036" t="str">
            <v>1</v>
          </cell>
          <cell r="X1036" t="str">
            <v>399</v>
          </cell>
          <cell r="Y1036" t="str">
            <v>G Drive</v>
          </cell>
          <cell r="Z1036" t="str">
            <v>RC230 - GDrive Mktg</v>
          </cell>
          <cell r="AA1036" t="str">
            <v>Medium</v>
          </cell>
          <cell r="AB1036">
            <v>7300</v>
          </cell>
          <cell r="AC1036" t="str">
            <v xml:space="preserve">  37616</v>
          </cell>
          <cell r="AD1036" t="str">
            <v>2400418</v>
          </cell>
          <cell r="AE1036">
            <v>6146.7203</v>
          </cell>
          <cell r="AF1036">
            <v>51</v>
          </cell>
          <cell r="AG1036">
            <v>312</v>
          </cell>
          <cell r="AH1036">
            <v>0</v>
          </cell>
          <cell r="AI1036">
            <v>0</v>
          </cell>
          <cell r="AJ1036" t="str">
            <v>GBP</v>
          </cell>
          <cell r="AK1036">
            <v>0</v>
          </cell>
          <cell r="AL1036" t="str">
            <v>MISCPN26860</v>
          </cell>
          <cell r="AM1036" t="str">
            <v>LTA10G3 STANFAST G-DRIVE</v>
          </cell>
        </row>
        <row r="1037">
          <cell r="A1037" t="str">
            <v>DEC04</v>
          </cell>
          <cell r="B1037" t="str">
            <v>CENT</v>
          </cell>
          <cell r="C1037" t="str">
            <v>United Kingdom</v>
          </cell>
          <cell r="D1037" t="str">
            <v>UK</v>
          </cell>
          <cell r="E1037" t="str">
            <v>GDRIVE</v>
          </cell>
          <cell r="F1037" t="str">
            <v>Cummins Diesel UK</v>
          </cell>
          <cell r="G1037" t="str">
            <v>025175</v>
          </cell>
          <cell r="H1037" t="str">
            <v>L10</v>
          </cell>
          <cell r="I1037">
            <v>1</v>
          </cell>
          <cell r="J1037">
            <v>7300</v>
          </cell>
          <cell r="K1037">
            <v>6509.7203</v>
          </cell>
          <cell r="L1037" t="str">
            <v>43300264</v>
          </cell>
          <cell r="M1037">
            <v>5384.45</v>
          </cell>
          <cell r="N1037">
            <v>0</v>
          </cell>
          <cell r="O1037" t="str">
            <v>7503</v>
          </cell>
          <cell r="P1037" t="str">
            <v>7503</v>
          </cell>
          <cell r="Q1037">
            <v>38302</v>
          </cell>
          <cell r="R1037">
            <v>0</v>
          </cell>
          <cell r="S1037" t="str">
            <v>LTA10G3            GDrive</v>
          </cell>
          <cell r="T1037" t="str">
            <v>0230</v>
          </cell>
          <cell r="U1037" t="str">
            <v>1101000</v>
          </cell>
          <cell r="V1037">
            <v>1</v>
          </cell>
          <cell r="W1037" t="str">
            <v>1</v>
          </cell>
          <cell r="X1037" t="str">
            <v>399</v>
          </cell>
          <cell r="Y1037" t="str">
            <v>G Drive</v>
          </cell>
          <cell r="Z1037" t="str">
            <v>RC230 - GDrive Mktg</v>
          </cell>
          <cell r="AA1037" t="str">
            <v>Medium</v>
          </cell>
          <cell r="AB1037">
            <v>7300</v>
          </cell>
          <cell r="AC1037" t="str">
            <v xml:space="preserve">  37616</v>
          </cell>
          <cell r="AD1037" t="str">
            <v>2400418</v>
          </cell>
          <cell r="AE1037">
            <v>6146.7203</v>
          </cell>
          <cell r="AF1037">
            <v>51</v>
          </cell>
          <cell r="AG1037">
            <v>312</v>
          </cell>
          <cell r="AH1037">
            <v>0</v>
          </cell>
          <cell r="AI1037">
            <v>0</v>
          </cell>
          <cell r="AJ1037" t="str">
            <v>GBP</v>
          </cell>
          <cell r="AK1037">
            <v>0</v>
          </cell>
          <cell r="AL1037" t="str">
            <v>MISCPN26860</v>
          </cell>
          <cell r="AM1037" t="str">
            <v>LTA10G3 STANFAST G-DRIVE</v>
          </cell>
        </row>
        <row r="1038">
          <cell r="A1038" t="str">
            <v>DEC04</v>
          </cell>
          <cell r="B1038" t="str">
            <v>CENT</v>
          </cell>
          <cell r="C1038" t="str">
            <v>United Kingdom</v>
          </cell>
          <cell r="D1038" t="str">
            <v>UK</v>
          </cell>
          <cell r="E1038" t="str">
            <v>GDRIVE</v>
          </cell>
          <cell r="F1038" t="str">
            <v>Cummins Diesel UK</v>
          </cell>
          <cell r="G1038" t="str">
            <v>025174</v>
          </cell>
          <cell r="H1038" t="str">
            <v>L10</v>
          </cell>
          <cell r="I1038">
            <v>1</v>
          </cell>
          <cell r="J1038">
            <v>7300</v>
          </cell>
          <cell r="K1038">
            <v>6509.7203</v>
          </cell>
          <cell r="L1038" t="str">
            <v>43300284</v>
          </cell>
          <cell r="M1038">
            <v>5384.45</v>
          </cell>
          <cell r="N1038">
            <v>0</v>
          </cell>
          <cell r="O1038" t="str">
            <v>7503</v>
          </cell>
          <cell r="P1038" t="str">
            <v>7503</v>
          </cell>
          <cell r="Q1038">
            <v>38302</v>
          </cell>
          <cell r="R1038">
            <v>0</v>
          </cell>
          <cell r="S1038" t="str">
            <v>LTA10G3            GDrive</v>
          </cell>
          <cell r="T1038" t="str">
            <v>0230</v>
          </cell>
          <cell r="U1038" t="str">
            <v>1101000</v>
          </cell>
          <cell r="V1038">
            <v>1</v>
          </cell>
          <cell r="W1038" t="str">
            <v>1</v>
          </cell>
          <cell r="X1038" t="str">
            <v>399</v>
          </cell>
          <cell r="Y1038" t="str">
            <v>G Drive</v>
          </cell>
          <cell r="Z1038" t="str">
            <v>RC230 - GDrive Mktg</v>
          </cell>
          <cell r="AA1038" t="str">
            <v>Medium</v>
          </cell>
          <cell r="AB1038">
            <v>7300</v>
          </cell>
          <cell r="AC1038" t="str">
            <v xml:space="preserve">  37615</v>
          </cell>
          <cell r="AD1038" t="str">
            <v>2400419</v>
          </cell>
          <cell r="AE1038">
            <v>6146.7203</v>
          </cell>
          <cell r="AF1038">
            <v>51</v>
          </cell>
          <cell r="AG1038">
            <v>312</v>
          </cell>
          <cell r="AH1038">
            <v>0</v>
          </cell>
          <cell r="AI1038">
            <v>0</v>
          </cell>
          <cell r="AJ1038" t="str">
            <v>GBP</v>
          </cell>
          <cell r="AK1038">
            <v>0</v>
          </cell>
          <cell r="AL1038" t="str">
            <v>MISCPN26860</v>
          </cell>
          <cell r="AM1038" t="str">
            <v>LTA10G3 STANFAST G-DRIVE</v>
          </cell>
        </row>
        <row r="1039">
          <cell r="A1039" t="str">
            <v>DEC04</v>
          </cell>
          <cell r="B1039" t="str">
            <v>CENT</v>
          </cell>
          <cell r="C1039" t="str">
            <v>United Kingdom</v>
          </cell>
          <cell r="D1039" t="str">
            <v>UK</v>
          </cell>
          <cell r="E1039" t="str">
            <v>GDRIVE</v>
          </cell>
          <cell r="F1039" t="str">
            <v>Cummins Diesel UK</v>
          </cell>
          <cell r="G1039" t="str">
            <v>025174</v>
          </cell>
          <cell r="H1039" t="str">
            <v>L10</v>
          </cell>
          <cell r="I1039">
            <v>1</v>
          </cell>
          <cell r="J1039">
            <v>7300</v>
          </cell>
          <cell r="K1039">
            <v>6509.7203</v>
          </cell>
          <cell r="L1039" t="str">
            <v>43300283</v>
          </cell>
          <cell r="M1039">
            <v>5384.45</v>
          </cell>
          <cell r="N1039">
            <v>0</v>
          </cell>
          <cell r="O1039" t="str">
            <v>7503</v>
          </cell>
          <cell r="P1039" t="str">
            <v>7503</v>
          </cell>
          <cell r="Q1039">
            <v>38302</v>
          </cell>
          <cell r="R1039">
            <v>0</v>
          </cell>
          <cell r="S1039" t="str">
            <v>LTA10G3            GDrive</v>
          </cell>
          <cell r="T1039" t="str">
            <v>0230</v>
          </cell>
          <cell r="U1039" t="str">
            <v>1101000</v>
          </cell>
          <cell r="V1039">
            <v>1</v>
          </cell>
          <cell r="W1039" t="str">
            <v>1</v>
          </cell>
          <cell r="X1039" t="str">
            <v>399</v>
          </cell>
          <cell r="Y1039" t="str">
            <v>G Drive</v>
          </cell>
          <cell r="Z1039" t="str">
            <v>RC230 - GDrive Mktg</v>
          </cell>
          <cell r="AA1039" t="str">
            <v>Medium</v>
          </cell>
          <cell r="AB1039">
            <v>7300</v>
          </cell>
          <cell r="AC1039" t="str">
            <v xml:space="preserve">  37615</v>
          </cell>
          <cell r="AD1039" t="str">
            <v>2400419</v>
          </cell>
          <cell r="AE1039">
            <v>6146.7203</v>
          </cell>
          <cell r="AF1039">
            <v>51</v>
          </cell>
          <cell r="AG1039">
            <v>312</v>
          </cell>
          <cell r="AH1039">
            <v>0</v>
          </cell>
          <cell r="AI1039">
            <v>0</v>
          </cell>
          <cell r="AJ1039" t="str">
            <v>GBP</v>
          </cell>
          <cell r="AK1039">
            <v>0</v>
          </cell>
          <cell r="AL1039" t="str">
            <v>MISCPN26860</v>
          </cell>
          <cell r="AM1039" t="str">
            <v>LTA10G3 STANFAST G-DRIVE</v>
          </cell>
        </row>
        <row r="1040">
          <cell r="A1040" t="str">
            <v>DEC04</v>
          </cell>
          <cell r="B1040" t="str">
            <v>CENT</v>
          </cell>
          <cell r="C1040" t="str">
            <v>United Kingdom</v>
          </cell>
          <cell r="D1040" t="str">
            <v>UK</v>
          </cell>
          <cell r="E1040" t="str">
            <v>GDRIVE</v>
          </cell>
          <cell r="F1040" t="str">
            <v>Cummins Diesel UK</v>
          </cell>
          <cell r="G1040" t="str">
            <v>025174</v>
          </cell>
          <cell r="H1040" t="str">
            <v>L10</v>
          </cell>
          <cell r="I1040">
            <v>1</v>
          </cell>
          <cell r="J1040">
            <v>7300</v>
          </cell>
          <cell r="K1040">
            <v>6509.7203</v>
          </cell>
          <cell r="L1040" t="str">
            <v>43300267</v>
          </cell>
          <cell r="M1040">
            <v>5384.45</v>
          </cell>
          <cell r="N1040">
            <v>0</v>
          </cell>
          <cell r="O1040" t="str">
            <v>7503</v>
          </cell>
          <cell r="P1040" t="str">
            <v>7503</v>
          </cell>
          <cell r="Q1040">
            <v>38302</v>
          </cell>
          <cell r="R1040">
            <v>0</v>
          </cell>
          <cell r="S1040" t="str">
            <v>LTA10G3            GDrive</v>
          </cell>
          <cell r="T1040" t="str">
            <v>0230</v>
          </cell>
          <cell r="U1040" t="str">
            <v>1101000</v>
          </cell>
          <cell r="V1040">
            <v>1</v>
          </cell>
          <cell r="W1040" t="str">
            <v>1</v>
          </cell>
          <cell r="X1040" t="str">
            <v>399</v>
          </cell>
          <cell r="Y1040" t="str">
            <v>G Drive</v>
          </cell>
          <cell r="Z1040" t="str">
            <v>RC230 - GDrive Mktg</v>
          </cell>
          <cell r="AA1040" t="str">
            <v>Medium</v>
          </cell>
          <cell r="AB1040">
            <v>7300</v>
          </cell>
          <cell r="AC1040" t="str">
            <v xml:space="preserve">  37615</v>
          </cell>
          <cell r="AD1040" t="str">
            <v>2400419</v>
          </cell>
          <cell r="AE1040">
            <v>6146.7203</v>
          </cell>
          <cell r="AF1040">
            <v>51</v>
          </cell>
          <cell r="AG1040">
            <v>312</v>
          </cell>
          <cell r="AH1040">
            <v>0</v>
          </cell>
          <cell r="AI1040">
            <v>0</v>
          </cell>
          <cell r="AJ1040" t="str">
            <v>GBP</v>
          </cell>
          <cell r="AK1040">
            <v>0</v>
          </cell>
          <cell r="AL1040" t="str">
            <v>MISCPN26860</v>
          </cell>
          <cell r="AM1040" t="str">
            <v>LTA10G3 STANFAST G-DRIVE</v>
          </cell>
        </row>
        <row r="1041">
          <cell r="A1041" t="str">
            <v>DEC04</v>
          </cell>
          <cell r="B1041" t="str">
            <v>CENT</v>
          </cell>
          <cell r="C1041" t="str">
            <v>United Kingdom</v>
          </cell>
          <cell r="D1041" t="str">
            <v>UK</v>
          </cell>
          <cell r="E1041" t="str">
            <v>GDRIVE</v>
          </cell>
          <cell r="F1041" t="str">
            <v>Cummins Diesel UK</v>
          </cell>
          <cell r="G1041" t="str">
            <v>025174</v>
          </cell>
          <cell r="H1041" t="str">
            <v>L10</v>
          </cell>
          <cell r="I1041">
            <v>1</v>
          </cell>
          <cell r="J1041">
            <v>7300</v>
          </cell>
          <cell r="K1041">
            <v>6509.7203</v>
          </cell>
          <cell r="L1041" t="str">
            <v>43300285</v>
          </cell>
          <cell r="M1041">
            <v>5384.45</v>
          </cell>
          <cell r="N1041">
            <v>0</v>
          </cell>
          <cell r="O1041" t="str">
            <v>7503</v>
          </cell>
          <cell r="P1041" t="str">
            <v>7503</v>
          </cell>
          <cell r="Q1041">
            <v>38302</v>
          </cell>
          <cell r="R1041">
            <v>0</v>
          </cell>
          <cell r="S1041" t="str">
            <v>LTA10G3            GDrive</v>
          </cell>
          <cell r="T1041" t="str">
            <v>0230</v>
          </cell>
          <cell r="U1041" t="str">
            <v>1101000</v>
          </cell>
          <cell r="V1041">
            <v>1</v>
          </cell>
          <cell r="W1041" t="str">
            <v>1</v>
          </cell>
          <cell r="X1041" t="str">
            <v>399</v>
          </cell>
          <cell r="Y1041" t="str">
            <v>G Drive</v>
          </cell>
          <cell r="Z1041" t="str">
            <v>RC230 - GDrive Mktg</v>
          </cell>
          <cell r="AA1041" t="str">
            <v>Medium</v>
          </cell>
          <cell r="AB1041">
            <v>7300</v>
          </cell>
          <cell r="AC1041" t="str">
            <v xml:space="preserve">  37615</v>
          </cell>
          <cell r="AD1041" t="str">
            <v>2400419</v>
          </cell>
          <cell r="AE1041">
            <v>6146.7203</v>
          </cell>
          <cell r="AF1041">
            <v>51</v>
          </cell>
          <cell r="AG1041">
            <v>312</v>
          </cell>
          <cell r="AH1041">
            <v>0</v>
          </cell>
          <cell r="AI1041">
            <v>0</v>
          </cell>
          <cell r="AJ1041" t="str">
            <v>GBP</v>
          </cell>
          <cell r="AK1041">
            <v>0</v>
          </cell>
          <cell r="AL1041" t="str">
            <v>MISCPN26860</v>
          </cell>
          <cell r="AM1041" t="str">
            <v>LTA10G3 STANFAST G-DRIVE</v>
          </cell>
        </row>
        <row r="1042">
          <cell r="A1042" t="str">
            <v>DEC04</v>
          </cell>
          <cell r="B1042" t="str">
            <v>CENT</v>
          </cell>
          <cell r="C1042" t="str">
            <v>United Kingdom</v>
          </cell>
          <cell r="D1042" t="str">
            <v>UK</v>
          </cell>
          <cell r="E1042" t="str">
            <v>GDRIVE</v>
          </cell>
          <cell r="F1042" t="str">
            <v>Cummins Diesel UK</v>
          </cell>
          <cell r="G1042" t="str">
            <v>025174</v>
          </cell>
          <cell r="H1042" t="str">
            <v>L10</v>
          </cell>
          <cell r="I1042">
            <v>1</v>
          </cell>
          <cell r="J1042">
            <v>7300</v>
          </cell>
          <cell r="K1042">
            <v>6509.7203</v>
          </cell>
          <cell r="L1042" t="str">
            <v>43300287</v>
          </cell>
          <cell r="M1042">
            <v>5384.45</v>
          </cell>
          <cell r="N1042">
            <v>0</v>
          </cell>
          <cell r="O1042" t="str">
            <v>7503</v>
          </cell>
          <cell r="P1042" t="str">
            <v>7503</v>
          </cell>
          <cell r="Q1042">
            <v>38302</v>
          </cell>
          <cell r="R1042">
            <v>0</v>
          </cell>
          <cell r="S1042" t="str">
            <v>LTA10G3            GDrive</v>
          </cell>
          <cell r="T1042" t="str">
            <v>0230</v>
          </cell>
          <cell r="U1042" t="str">
            <v>1101000</v>
          </cell>
          <cell r="V1042">
            <v>1</v>
          </cell>
          <cell r="W1042" t="str">
            <v>1</v>
          </cell>
          <cell r="X1042" t="str">
            <v>399</v>
          </cell>
          <cell r="Y1042" t="str">
            <v>G Drive</v>
          </cell>
          <cell r="Z1042" t="str">
            <v>RC230 - GDrive Mktg</v>
          </cell>
          <cell r="AA1042" t="str">
            <v>Medium</v>
          </cell>
          <cell r="AB1042">
            <v>7300</v>
          </cell>
          <cell r="AC1042" t="str">
            <v xml:space="preserve">  37615</v>
          </cell>
          <cell r="AD1042" t="str">
            <v>2400419</v>
          </cell>
          <cell r="AE1042">
            <v>6146.7203</v>
          </cell>
          <cell r="AF1042">
            <v>51</v>
          </cell>
          <cell r="AG1042">
            <v>312</v>
          </cell>
          <cell r="AH1042">
            <v>0</v>
          </cell>
          <cell r="AI1042">
            <v>0</v>
          </cell>
          <cell r="AJ1042" t="str">
            <v>GBP</v>
          </cell>
          <cell r="AK1042">
            <v>0</v>
          </cell>
          <cell r="AL1042" t="str">
            <v>MISCPN26860</v>
          </cell>
          <cell r="AM1042" t="str">
            <v>LTA10G3 STANFAST G-DRIVE</v>
          </cell>
        </row>
        <row r="1043">
          <cell r="A1043" t="str">
            <v>DEC04</v>
          </cell>
          <cell r="B1043" t="str">
            <v>CENT</v>
          </cell>
          <cell r="C1043" t="str">
            <v>United Kingdom</v>
          </cell>
          <cell r="D1043" t="str">
            <v>UK</v>
          </cell>
          <cell r="E1043" t="str">
            <v>GDRIVE</v>
          </cell>
          <cell r="F1043" t="str">
            <v>Cummins Diesel UK</v>
          </cell>
          <cell r="G1043" t="str">
            <v>025105</v>
          </cell>
          <cell r="H1043" t="str">
            <v>NH</v>
          </cell>
          <cell r="I1043">
            <v>1</v>
          </cell>
          <cell r="J1043">
            <v>7600</v>
          </cell>
          <cell r="K1043">
            <v>7732.9302399999997</v>
          </cell>
          <cell r="L1043" t="str">
            <v>25297207</v>
          </cell>
          <cell r="M1043">
            <v>6475.62</v>
          </cell>
          <cell r="N1043">
            <v>0</v>
          </cell>
          <cell r="O1043" t="str">
            <v>7511</v>
          </cell>
          <cell r="P1043" t="str">
            <v>7511</v>
          </cell>
          <cell r="Q1043">
            <v>38341</v>
          </cell>
          <cell r="R1043">
            <v>0</v>
          </cell>
          <cell r="S1043" t="str">
            <v>NT855G6            GDrive</v>
          </cell>
          <cell r="T1043" t="str">
            <v>0230</v>
          </cell>
          <cell r="U1043" t="str">
            <v>1101000</v>
          </cell>
          <cell r="V1043">
            <v>1</v>
          </cell>
          <cell r="W1043" t="str">
            <v>1</v>
          </cell>
          <cell r="X1043" t="str">
            <v>399</v>
          </cell>
          <cell r="Y1043" t="str">
            <v>G Drive</v>
          </cell>
          <cell r="Z1043" t="str">
            <v>RC230 - GDrive Mktg</v>
          </cell>
          <cell r="AA1043" t="str">
            <v>Medium</v>
          </cell>
          <cell r="AB1043">
            <v>7600</v>
          </cell>
          <cell r="AC1043" t="str">
            <v xml:space="preserve">  33230</v>
          </cell>
          <cell r="AD1043" t="str">
            <v>2033733</v>
          </cell>
          <cell r="AE1043">
            <v>7369.9302400000006</v>
          </cell>
          <cell r="AF1043">
            <v>51</v>
          </cell>
          <cell r="AG1043">
            <v>312</v>
          </cell>
          <cell r="AH1043">
            <v>0</v>
          </cell>
          <cell r="AI1043">
            <v>0</v>
          </cell>
          <cell r="AJ1043" t="str">
            <v>GBP</v>
          </cell>
          <cell r="AK1043">
            <v>0</v>
          </cell>
          <cell r="AL1043" t="str">
            <v>MISCPN26592</v>
          </cell>
          <cell r="AM1043" t="str">
            <v>NT855G6 STANFAST G-DRIVE</v>
          </cell>
        </row>
        <row r="1044">
          <cell r="A1044" t="str">
            <v>DEC04</v>
          </cell>
          <cell r="B1044" t="str">
            <v>CENT</v>
          </cell>
          <cell r="C1044" t="str">
            <v>United Kingdom</v>
          </cell>
          <cell r="D1044" t="str">
            <v>UK</v>
          </cell>
          <cell r="E1044" t="str">
            <v>GDRIVE</v>
          </cell>
          <cell r="F1044" t="str">
            <v>Cummins Diesel UK</v>
          </cell>
          <cell r="G1044" t="str">
            <v>025173</v>
          </cell>
          <cell r="H1044" t="str">
            <v>L10</v>
          </cell>
          <cell r="I1044">
            <v>1</v>
          </cell>
          <cell r="J1044">
            <v>7300</v>
          </cell>
          <cell r="K1044">
            <v>6509.7203</v>
          </cell>
          <cell r="L1044" t="str">
            <v>43300288</v>
          </cell>
          <cell r="M1044">
            <v>5384.45</v>
          </cell>
          <cell r="N1044">
            <v>0</v>
          </cell>
          <cell r="O1044" t="str">
            <v>7503</v>
          </cell>
          <cell r="P1044" t="str">
            <v>7503</v>
          </cell>
          <cell r="Q1044">
            <v>38302</v>
          </cell>
          <cell r="R1044">
            <v>0</v>
          </cell>
          <cell r="S1044" t="str">
            <v>LTA10G3            GDrive</v>
          </cell>
          <cell r="T1044" t="str">
            <v>0230</v>
          </cell>
          <cell r="U1044" t="str">
            <v>1101000</v>
          </cell>
          <cell r="V1044">
            <v>1</v>
          </cell>
          <cell r="W1044" t="str">
            <v>1</v>
          </cell>
          <cell r="X1044" t="str">
            <v>399</v>
          </cell>
          <cell r="Y1044" t="str">
            <v>G Drive</v>
          </cell>
          <cell r="Z1044" t="str">
            <v>RC230 - GDrive Mktg</v>
          </cell>
          <cell r="AA1044" t="str">
            <v>Medium</v>
          </cell>
          <cell r="AB1044">
            <v>7300</v>
          </cell>
          <cell r="AC1044" t="str">
            <v xml:space="preserve">  37614</v>
          </cell>
          <cell r="AD1044" t="str">
            <v>2400420</v>
          </cell>
          <cell r="AE1044">
            <v>6146.7203</v>
          </cell>
          <cell r="AF1044">
            <v>51</v>
          </cell>
          <cell r="AG1044">
            <v>312</v>
          </cell>
          <cell r="AH1044">
            <v>0</v>
          </cell>
          <cell r="AI1044">
            <v>0</v>
          </cell>
          <cell r="AJ1044" t="str">
            <v>GBP</v>
          </cell>
          <cell r="AK1044">
            <v>0</v>
          </cell>
          <cell r="AL1044" t="str">
            <v>MISCPN26860</v>
          </cell>
          <cell r="AM1044" t="str">
            <v>LTA10G3 STANFAST G-DRIVE</v>
          </cell>
        </row>
        <row r="1045">
          <cell r="A1045" t="str">
            <v>DEC04</v>
          </cell>
          <cell r="B1045" t="str">
            <v>CENT</v>
          </cell>
          <cell r="C1045" t="str">
            <v>United Kingdom</v>
          </cell>
          <cell r="D1045" t="str">
            <v>UK</v>
          </cell>
          <cell r="E1045" t="str">
            <v>GDRIVE</v>
          </cell>
          <cell r="F1045" t="str">
            <v>Cummins Diesel UK</v>
          </cell>
          <cell r="G1045" t="str">
            <v>025173</v>
          </cell>
          <cell r="H1045" t="str">
            <v>L10</v>
          </cell>
          <cell r="I1045">
            <v>1</v>
          </cell>
          <cell r="J1045">
            <v>7300</v>
          </cell>
          <cell r="K1045">
            <v>6509.7203</v>
          </cell>
          <cell r="L1045" t="str">
            <v>43300286</v>
          </cell>
          <cell r="M1045">
            <v>5384.45</v>
          </cell>
          <cell r="N1045">
            <v>0</v>
          </cell>
          <cell r="O1045" t="str">
            <v>7503</v>
          </cell>
          <cell r="P1045" t="str">
            <v>7503</v>
          </cell>
          <cell r="Q1045">
            <v>38309</v>
          </cell>
          <cell r="R1045">
            <v>0</v>
          </cell>
          <cell r="S1045" t="str">
            <v>LTA10G3            GDrive</v>
          </cell>
          <cell r="T1045" t="str">
            <v>0230</v>
          </cell>
          <cell r="U1045" t="str">
            <v>1101000</v>
          </cell>
          <cell r="V1045">
            <v>1</v>
          </cell>
          <cell r="W1045" t="str">
            <v>1</v>
          </cell>
          <cell r="X1045" t="str">
            <v>399</v>
          </cell>
          <cell r="Y1045" t="str">
            <v>G Drive</v>
          </cell>
          <cell r="Z1045" t="str">
            <v>RC230 - GDrive Mktg</v>
          </cell>
          <cell r="AA1045" t="str">
            <v>Medium</v>
          </cell>
          <cell r="AB1045">
            <v>7300</v>
          </cell>
          <cell r="AC1045" t="str">
            <v xml:space="preserve">  37614</v>
          </cell>
          <cell r="AD1045" t="str">
            <v>2400420</v>
          </cell>
          <cell r="AE1045">
            <v>6146.7203</v>
          </cell>
          <cell r="AF1045">
            <v>51</v>
          </cell>
          <cell r="AG1045">
            <v>312</v>
          </cell>
          <cell r="AH1045">
            <v>0</v>
          </cell>
          <cell r="AI1045">
            <v>0</v>
          </cell>
          <cell r="AJ1045" t="str">
            <v>GBP</v>
          </cell>
          <cell r="AK1045">
            <v>0</v>
          </cell>
          <cell r="AL1045" t="str">
            <v>MISCPN26860</v>
          </cell>
          <cell r="AM1045" t="str">
            <v>LTA10G3 STANFAST G-DRIVE</v>
          </cell>
        </row>
        <row r="1046">
          <cell r="A1046" t="str">
            <v>DEC04</v>
          </cell>
          <cell r="B1046" t="str">
            <v>CENT</v>
          </cell>
          <cell r="C1046" t="str">
            <v>United Kingdom</v>
          </cell>
          <cell r="D1046" t="str">
            <v>UK</v>
          </cell>
          <cell r="E1046" t="str">
            <v>GDRIVE</v>
          </cell>
          <cell r="F1046" t="str">
            <v>Cummins Diesel UK</v>
          </cell>
          <cell r="G1046" t="str">
            <v>025172</v>
          </cell>
          <cell r="H1046" t="str">
            <v>NH</v>
          </cell>
          <cell r="I1046">
            <v>1</v>
          </cell>
          <cell r="J1046">
            <v>7600</v>
          </cell>
          <cell r="K1046">
            <v>7732.9302399999997</v>
          </cell>
          <cell r="L1046" t="str">
            <v>25298041</v>
          </cell>
          <cell r="M1046">
            <v>6475.62</v>
          </cell>
          <cell r="N1046">
            <v>0</v>
          </cell>
          <cell r="O1046" t="str">
            <v>7511</v>
          </cell>
          <cell r="P1046" t="str">
            <v>7511</v>
          </cell>
          <cell r="Q1046">
            <v>38314</v>
          </cell>
          <cell r="R1046">
            <v>0</v>
          </cell>
          <cell r="S1046" t="str">
            <v>NT855G6            GDrive</v>
          </cell>
          <cell r="T1046" t="str">
            <v>0230</v>
          </cell>
          <cell r="U1046" t="str">
            <v>1101000</v>
          </cell>
          <cell r="V1046">
            <v>1</v>
          </cell>
          <cell r="W1046" t="str">
            <v>1</v>
          </cell>
          <cell r="X1046" t="str">
            <v>399</v>
          </cell>
          <cell r="Y1046" t="str">
            <v>G Drive</v>
          </cell>
          <cell r="Z1046" t="str">
            <v>RC230 - GDrive Mktg</v>
          </cell>
          <cell r="AA1046" t="str">
            <v>Medium</v>
          </cell>
          <cell r="AB1046">
            <v>7600</v>
          </cell>
          <cell r="AC1046" t="str">
            <v xml:space="preserve">  35967</v>
          </cell>
          <cell r="AD1046" t="str">
            <v>2035025</v>
          </cell>
          <cell r="AE1046">
            <v>7369.9302400000006</v>
          </cell>
          <cell r="AF1046">
            <v>51</v>
          </cell>
          <cell r="AG1046">
            <v>312</v>
          </cell>
          <cell r="AH1046">
            <v>0</v>
          </cell>
          <cell r="AI1046">
            <v>0</v>
          </cell>
          <cell r="AJ1046" t="str">
            <v>GBP</v>
          </cell>
          <cell r="AK1046">
            <v>0</v>
          </cell>
          <cell r="AL1046" t="str">
            <v>MISCPN26592</v>
          </cell>
          <cell r="AM1046" t="str">
            <v>NT855G6 STANFAST G-DRIVE</v>
          </cell>
        </row>
        <row r="1047">
          <cell r="A1047" t="str">
            <v>DEC04</v>
          </cell>
          <cell r="B1047" t="str">
            <v>CENT</v>
          </cell>
          <cell r="C1047" t="str">
            <v>United Kingdom</v>
          </cell>
          <cell r="D1047" t="str">
            <v>UK</v>
          </cell>
          <cell r="E1047" t="str">
            <v>GDRIVE</v>
          </cell>
          <cell r="F1047" t="str">
            <v>Cummins Diesel UK</v>
          </cell>
          <cell r="G1047" t="str">
            <v>025172</v>
          </cell>
          <cell r="H1047" t="str">
            <v>NH</v>
          </cell>
          <cell r="I1047">
            <v>1</v>
          </cell>
          <cell r="J1047">
            <v>7600</v>
          </cell>
          <cell r="K1047">
            <v>7732.9302399999997</v>
          </cell>
          <cell r="L1047" t="str">
            <v>25298294</v>
          </cell>
          <cell r="M1047">
            <v>6475.62</v>
          </cell>
          <cell r="N1047">
            <v>0</v>
          </cell>
          <cell r="O1047" t="str">
            <v>7511</v>
          </cell>
          <cell r="P1047" t="str">
            <v>7511</v>
          </cell>
          <cell r="Q1047">
            <v>38315</v>
          </cell>
          <cell r="R1047">
            <v>0</v>
          </cell>
          <cell r="S1047" t="str">
            <v>NT855G6            GDrive</v>
          </cell>
          <cell r="T1047" t="str">
            <v>0230</v>
          </cell>
          <cell r="U1047" t="str">
            <v>1101000</v>
          </cell>
          <cell r="V1047">
            <v>1</v>
          </cell>
          <cell r="W1047" t="str">
            <v>1</v>
          </cell>
          <cell r="X1047" t="str">
            <v>399</v>
          </cell>
          <cell r="Y1047" t="str">
            <v>G Drive</v>
          </cell>
          <cell r="Z1047" t="str">
            <v>RC230 - GDrive Mktg</v>
          </cell>
          <cell r="AA1047" t="str">
            <v>Medium</v>
          </cell>
          <cell r="AB1047">
            <v>7600</v>
          </cell>
          <cell r="AC1047" t="str">
            <v xml:space="preserve">  35967</v>
          </cell>
          <cell r="AD1047" t="str">
            <v>2035025</v>
          </cell>
          <cell r="AE1047">
            <v>7369.9302400000006</v>
          </cell>
          <cell r="AF1047">
            <v>51</v>
          </cell>
          <cell r="AG1047">
            <v>312</v>
          </cell>
          <cell r="AH1047">
            <v>0</v>
          </cell>
          <cell r="AI1047">
            <v>0</v>
          </cell>
          <cell r="AJ1047" t="str">
            <v>GBP</v>
          </cell>
          <cell r="AK1047">
            <v>0</v>
          </cell>
          <cell r="AL1047" t="str">
            <v>MISCPN26592</v>
          </cell>
          <cell r="AM1047" t="str">
            <v>NT855G6 STANFAST G-DRIVE</v>
          </cell>
        </row>
        <row r="1048">
          <cell r="A1048" t="str">
            <v>DEC04</v>
          </cell>
          <cell r="B1048" t="str">
            <v>CENT</v>
          </cell>
          <cell r="C1048" t="str">
            <v>United Kingdom</v>
          </cell>
          <cell r="D1048" t="str">
            <v>UK</v>
          </cell>
          <cell r="E1048" t="str">
            <v>GDRIVE</v>
          </cell>
          <cell r="F1048" t="str">
            <v>Cummins Diesel UK</v>
          </cell>
          <cell r="G1048" t="str">
            <v>025172</v>
          </cell>
          <cell r="H1048" t="str">
            <v>NH</v>
          </cell>
          <cell r="I1048">
            <v>1</v>
          </cell>
          <cell r="J1048">
            <v>7600</v>
          </cell>
          <cell r="K1048">
            <v>7732.9302399999997</v>
          </cell>
          <cell r="L1048" t="str">
            <v>25298293</v>
          </cell>
          <cell r="M1048">
            <v>6475.62</v>
          </cell>
          <cell r="N1048">
            <v>0</v>
          </cell>
          <cell r="O1048" t="str">
            <v>7511</v>
          </cell>
          <cell r="P1048" t="str">
            <v>7511</v>
          </cell>
          <cell r="Q1048">
            <v>38315</v>
          </cell>
          <cell r="R1048">
            <v>0</v>
          </cell>
          <cell r="S1048" t="str">
            <v>NT855G6            GDrive</v>
          </cell>
          <cell r="T1048" t="str">
            <v>0230</v>
          </cell>
          <cell r="U1048" t="str">
            <v>1101000</v>
          </cell>
          <cell r="V1048">
            <v>1</v>
          </cell>
          <cell r="W1048" t="str">
            <v>1</v>
          </cell>
          <cell r="X1048" t="str">
            <v>399</v>
          </cell>
          <cell r="Y1048" t="str">
            <v>G Drive</v>
          </cell>
          <cell r="Z1048" t="str">
            <v>RC230 - GDrive Mktg</v>
          </cell>
          <cell r="AA1048" t="str">
            <v>Medium</v>
          </cell>
          <cell r="AB1048">
            <v>7600</v>
          </cell>
          <cell r="AC1048" t="str">
            <v xml:space="preserve">  35967</v>
          </cell>
          <cell r="AD1048" t="str">
            <v>2035025</v>
          </cell>
          <cell r="AE1048">
            <v>7369.9302400000006</v>
          </cell>
          <cell r="AF1048">
            <v>51</v>
          </cell>
          <cell r="AG1048">
            <v>312</v>
          </cell>
          <cell r="AH1048">
            <v>0</v>
          </cell>
          <cell r="AI1048">
            <v>0</v>
          </cell>
          <cell r="AJ1048" t="str">
            <v>GBP</v>
          </cell>
          <cell r="AK1048">
            <v>0</v>
          </cell>
          <cell r="AL1048" t="str">
            <v>MISCPN26592</v>
          </cell>
          <cell r="AM1048" t="str">
            <v>NT855G6 STANFAST G-DRIVE</v>
          </cell>
        </row>
        <row r="1049">
          <cell r="A1049" t="str">
            <v>DEC04</v>
          </cell>
          <cell r="B1049" t="str">
            <v>CENT</v>
          </cell>
          <cell r="C1049" t="str">
            <v>United Kingdom</v>
          </cell>
          <cell r="D1049" t="str">
            <v>UK</v>
          </cell>
          <cell r="E1049" t="str">
            <v>GDRIVE</v>
          </cell>
          <cell r="F1049" t="str">
            <v>Cummins Diesel UK</v>
          </cell>
          <cell r="G1049" t="str">
            <v>025172</v>
          </cell>
          <cell r="H1049" t="str">
            <v>NH</v>
          </cell>
          <cell r="I1049">
            <v>1</v>
          </cell>
          <cell r="J1049">
            <v>7600</v>
          </cell>
          <cell r="K1049">
            <v>7732.9302399999997</v>
          </cell>
          <cell r="L1049" t="str">
            <v>25298045</v>
          </cell>
          <cell r="M1049">
            <v>6475.62</v>
          </cell>
          <cell r="N1049">
            <v>0</v>
          </cell>
          <cell r="O1049" t="str">
            <v>7511</v>
          </cell>
          <cell r="P1049" t="str">
            <v>7511</v>
          </cell>
          <cell r="Q1049">
            <v>38314</v>
          </cell>
          <cell r="R1049">
            <v>0</v>
          </cell>
          <cell r="S1049" t="str">
            <v>NT855G6            GDrive</v>
          </cell>
          <cell r="T1049" t="str">
            <v>0230</v>
          </cell>
          <cell r="U1049" t="str">
            <v>1101000</v>
          </cell>
          <cell r="V1049">
            <v>1</v>
          </cell>
          <cell r="W1049" t="str">
            <v>1</v>
          </cell>
          <cell r="X1049" t="str">
            <v>399</v>
          </cell>
          <cell r="Y1049" t="str">
            <v>G Drive</v>
          </cell>
          <cell r="Z1049" t="str">
            <v>RC230 - GDrive Mktg</v>
          </cell>
          <cell r="AA1049" t="str">
            <v>Medium</v>
          </cell>
          <cell r="AB1049">
            <v>7600</v>
          </cell>
          <cell r="AC1049" t="str">
            <v xml:space="preserve">  35967</v>
          </cell>
          <cell r="AD1049" t="str">
            <v>2035025</v>
          </cell>
          <cell r="AE1049">
            <v>7369.9302400000006</v>
          </cell>
          <cell r="AF1049">
            <v>51</v>
          </cell>
          <cell r="AG1049">
            <v>312</v>
          </cell>
          <cell r="AH1049">
            <v>0</v>
          </cell>
          <cell r="AI1049">
            <v>0</v>
          </cell>
          <cell r="AJ1049" t="str">
            <v>GBP</v>
          </cell>
          <cell r="AK1049">
            <v>0</v>
          </cell>
          <cell r="AL1049" t="str">
            <v>MISCPN26592</v>
          </cell>
          <cell r="AM1049" t="str">
            <v>NT855G6 STANFAST G-DRIVE</v>
          </cell>
        </row>
        <row r="1050">
          <cell r="A1050" t="str">
            <v>DEC04</v>
          </cell>
          <cell r="B1050" t="str">
            <v>CENT</v>
          </cell>
          <cell r="C1050" t="str">
            <v>Middle East</v>
          </cell>
          <cell r="D1050" t="str">
            <v>TR</v>
          </cell>
          <cell r="E1050" t="str">
            <v>GDRIVE</v>
          </cell>
          <cell r="F1050" t="str">
            <v>AKSA Jenerator Sanayi AS</v>
          </cell>
          <cell r="G1050" t="str">
            <v>025123</v>
          </cell>
          <cell r="H1050" t="str">
            <v>NH</v>
          </cell>
          <cell r="I1050">
            <v>1</v>
          </cell>
          <cell r="J1050">
            <v>7178.9558665231425</v>
          </cell>
          <cell r="K1050">
            <v>6284.88</v>
          </cell>
          <cell r="L1050" t="str">
            <v>25298299</v>
          </cell>
          <cell r="M1050">
            <v>6254.63</v>
          </cell>
          <cell r="N1050">
            <v>0</v>
          </cell>
          <cell r="O1050" t="str">
            <v>7511</v>
          </cell>
          <cell r="P1050" t="str">
            <v>7511</v>
          </cell>
          <cell r="Q1050">
            <v>38322</v>
          </cell>
          <cell r="R1050">
            <v>0</v>
          </cell>
          <cell r="S1050" t="str">
            <v>NT855G6            GDrive</v>
          </cell>
          <cell r="T1050" t="str">
            <v>0230</v>
          </cell>
          <cell r="U1050" t="str">
            <v>1101000</v>
          </cell>
          <cell r="V1050">
            <v>1</v>
          </cell>
          <cell r="W1050" t="str">
            <v>1</v>
          </cell>
          <cell r="X1050" t="str">
            <v>399</v>
          </cell>
          <cell r="Y1050" t="str">
            <v>G Drive</v>
          </cell>
          <cell r="Z1050" t="str">
            <v>RC230 - GDrive Mktg</v>
          </cell>
          <cell r="AA1050" t="str">
            <v>Medium</v>
          </cell>
          <cell r="AB1050">
            <v>7178.9558665231425</v>
          </cell>
          <cell r="AC1050" t="str">
            <v xml:space="preserve">  33376</v>
          </cell>
          <cell r="AD1050" t="str">
            <v>J7655-04</v>
          </cell>
          <cell r="AE1050">
            <v>6254.63</v>
          </cell>
          <cell r="AF1050">
            <v>4.25</v>
          </cell>
          <cell r="AG1050">
            <v>26</v>
          </cell>
          <cell r="AH1050">
            <v>0</v>
          </cell>
          <cell r="AI1050">
            <v>0</v>
          </cell>
          <cell r="AJ1050" t="str">
            <v>EUR</v>
          </cell>
          <cell r="AK1050">
            <v>0</v>
          </cell>
          <cell r="AL1050" t="str">
            <v>MISCPN07GD320</v>
          </cell>
          <cell r="AM1050" t="str">
            <v>07GD320-AKSA NT855G6</v>
          </cell>
        </row>
        <row r="1051">
          <cell r="A1051" t="str">
            <v>DEC04</v>
          </cell>
          <cell r="B1051" t="str">
            <v>CENT</v>
          </cell>
          <cell r="C1051" t="str">
            <v>Middle East</v>
          </cell>
          <cell r="D1051" t="str">
            <v>TR</v>
          </cell>
          <cell r="E1051" t="str">
            <v>GDRIVE</v>
          </cell>
          <cell r="F1051" t="str">
            <v>AKSA Jenerator Sanayi AS</v>
          </cell>
          <cell r="G1051" t="str">
            <v>025123</v>
          </cell>
          <cell r="H1051" t="str">
            <v>NH</v>
          </cell>
          <cell r="I1051">
            <v>1</v>
          </cell>
          <cell r="J1051">
            <v>7178.9558665231425</v>
          </cell>
          <cell r="K1051">
            <v>6284.88</v>
          </cell>
          <cell r="L1051" t="str">
            <v>25298300</v>
          </cell>
          <cell r="M1051">
            <v>6254.63</v>
          </cell>
          <cell r="N1051">
            <v>0</v>
          </cell>
          <cell r="O1051" t="str">
            <v>7511</v>
          </cell>
          <cell r="P1051" t="str">
            <v>7511</v>
          </cell>
          <cell r="Q1051">
            <v>38322</v>
          </cell>
          <cell r="R1051">
            <v>0</v>
          </cell>
          <cell r="S1051" t="str">
            <v>NT855G6            GDrive</v>
          </cell>
          <cell r="T1051" t="str">
            <v>0230</v>
          </cell>
          <cell r="U1051" t="str">
            <v>1101000</v>
          </cell>
          <cell r="V1051">
            <v>1</v>
          </cell>
          <cell r="W1051" t="str">
            <v>1</v>
          </cell>
          <cell r="X1051" t="str">
            <v>399</v>
          </cell>
          <cell r="Y1051" t="str">
            <v>G Drive</v>
          </cell>
          <cell r="Z1051" t="str">
            <v>RC230 - GDrive Mktg</v>
          </cell>
          <cell r="AA1051" t="str">
            <v>Medium</v>
          </cell>
          <cell r="AB1051">
            <v>7178.9558665231425</v>
          </cell>
          <cell r="AC1051" t="str">
            <v xml:space="preserve">  33376</v>
          </cell>
          <cell r="AD1051" t="str">
            <v>J7655-04</v>
          </cell>
          <cell r="AE1051">
            <v>6254.63</v>
          </cell>
          <cell r="AF1051">
            <v>4.25</v>
          </cell>
          <cell r="AG1051">
            <v>26</v>
          </cell>
          <cell r="AH1051">
            <v>0</v>
          </cell>
          <cell r="AI1051">
            <v>0</v>
          </cell>
          <cell r="AJ1051" t="str">
            <v>EUR</v>
          </cell>
          <cell r="AK1051">
            <v>0</v>
          </cell>
          <cell r="AL1051" t="str">
            <v>MISCPN07GD320</v>
          </cell>
          <cell r="AM1051" t="str">
            <v>07GD320-AKSA NT855G6</v>
          </cell>
        </row>
        <row r="1052">
          <cell r="A1052" t="str">
            <v>DEC04</v>
          </cell>
          <cell r="B1052" t="str">
            <v>CENT</v>
          </cell>
          <cell r="C1052" t="str">
            <v>Middle East</v>
          </cell>
          <cell r="D1052" t="str">
            <v>TR</v>
          </cell>
          <cell r="E1052" t="str">
            <v>GDRIVE</v>
          </cell>
          <cell r="F1052" t="str">
            <v>AKSA Jenerator Sanayi AS</v>
          </cell>
          <cell r="G1052" t="str">
            <v>025123</v>
          </cell>
          <cell r="H1052" t="str">
            <v>NH</v>
          </cell>
          <cell r="I1052">
            <v>1</v>
          </cell>
          <cell r="J1052">
            <v>7178.9558665231425</v>
          </cell>
          <cell r="K1052">
            <v>6284.88</v>
          </cell>
          <cell r="L1052" t="str">
            <v>25296693</v>
          </cell>
          <cell r="M1052">
            <v>6254.63</v>
          </cell>
          <cell r="N1052">
            <v>0</v>
          </cell>
          <cell r="O1052" t="str">
            <v>7511</v>
          </cell>
          <cell r="P1052" t="str">
            <v>7511</v>
          </cell>
          <cell r="Q1052">
            <v>38260</v>
          </cell>
          <cell r="R1052">
            <v>0</v>
          </cell>
          <cell r="S1052" t="str">
            <v>NT855G6            GDrive</v>
          </cell>
          <cell r="T1052" t="str">
            <v>0230</v>
          </cell>
          <cell r="U1052" t="str">
            <v>1101000</v>
          </cell>
          <cell r="V1052">
            <v>1</v>
          </cell>
          <cell r="W1052" t="str">
            <v>1</v>
          </cell>
          <cell r="X1052" t="str">
            <v>399</v>
          </cell>
          <cell r="Y1052" t="str">
            <v>G Drive</v>
          </cell>
          <cell r="Z1052" t="str">
            <v>RC230 - GDrive Mktg</v>
          </cell>
          <cell r="AA1052" t="str">
            <v>Medium</v>
          </cell>
          <cell r="AB1052">
            <v>7178.9558665231425</v>
          </cell>
          <cell r="AC1052" t="str">
            <v xml:space="preserve">  33376</v>
          </cell>
          <cell r="AD1052" t="str">
            <v>J7655-04</v>
          </cell>
          <cell r="AE1052">
            <v>6254.63</v>
          </cell>
          <cell r="AF1052">
            <v>4.25</v>
          </cell>
          <cell r="AG1052">
            <v>26</v>
          </cell>
          <cell r="AH1052">
            <v>0</v>
          </cell>
          <cell r="AI1052">
            <v>0</v>
          </cell>
          <cell r="AJ1052" t="str">
            <v>EUR</v>
          </cell>
          <cell r="AK1052">
            <v>0</v>
          </cell>
          <cell r="AL1052" t="str">
            <v>MISCPN07GD320</v>
          </cell>
          <cell r="AM1052" t="str">
            <v>07GD320-AKSA NT855G6</v>
          </cell>
        </row>
        <row r="1053">
          <cell r="A1053" t="str">
            <v>DEC04</v>
          </cell>
          <cell r="B1053" t="str">
            <v>CENT</v>
          </cell>
          <cell r="C1053" t="str">
            <v>United Kingdom</v>
          </cell>
          <cell r="D1053" t="str">
            <v>UK</v>
          </cell>
          <cell r="E1053" t="str">
            <v>GDRIVE</v>
          </cell>
          <cell r="F1053" t="str">
            <v>Cummins Diesel UK</v>
          </cell>
          <cell r="G1053" t="str">
            <v>025173</v>
          </cell>
          <cell r="H1053" t="str">
            <v>L10</v>
          </cell>
          <cell r="I1053">
            <v>1</v>
          </cell>
          <cell r="J1053">
            <v>7300</v>
          </cell>
          <cell r="K1053">
            <v>6509.7203</v>
          </cell>
          <cell r="L1053" t="str">
            <v>43300289</v>
          </cell>
          <cell r="M1053">
            <v>5384.45</v>
          </cell>
          <cell r="N1053">
            <v>0</v>
          </cell>
          <cell r="O1053" t="str">
            <v>7503</v>
          </cell>
          <cell r="P1053" t="str">
            <v>7503</v>
          </cell>
          <cell r="Q1053">
            <v>38302</v>
          </cell>
          <cell r="R1053">
            <v>0</v>
          </cell>
          <cell r="S1053" t="str">
            <v>LTA10G3            GDrive</v>
          </cell>
          <cell r="T1053" t="str">
            <v>0230</v>
          </cell>
          <cell r="U1053" t="str">
            <v>1101000</v>
          </cell>
          <cell r="V1053">
            <v>1</v>
          </cell>
          <cell r="W1053" t="str">
            <v>1</v>
          </cell>
          <cell r="X1053" t="str">
            <v>399</v>
          </cell>
          <cell r="Y1053" t="str">
            <v>G Drive</v>
          </cell>
          <cell r="Z1053" t="str">
            <v>RC230 - GDrive Mktg</v>
          </cell>
          <cell r="AA1053" t="str">
            <v>Medium</v>
          </cell>
          <cell r="AB1053">
            <v>7300</v>
          </cell>
          <cell r="AC1053" t="str">
            <v xml:space="preserve">  37614</v>
          </cell>
          <cell r="AD1053" t="str">
            <v>2400420</v>
          </cell>
          <cell r="AE1053">
            <v>6146.7203</v>
          </cell>
          <cell r="AF1053">
            <v>51</v>
          </cell>
          <cell r="AG1053">
            <v>312</v>
          </cell>
          <cell r="AH1053">
            <v>0</v>
          </cell>
          <cell r="AI1053">
            <v>0</v>
          </cell>
          <cell r="AJ1053" t="str">
            <v>GBP</v>
          </cell>
          <cell r="AK1053">
            <v>0</v>
          </cell>
          <cell r="AL1053" t="str">
            <v>MISCPN26860</v>
          </cell>
          <cell r="AM1053" t="str">
            <v>LTA10G3 STANFAST G-DRIVE</v>
          </cell>
        </row>
        <row r="1054">
          <cell r="A1054" t="str">
            <v>DEC04</v>
          </cell>
          <cell r="B1054" t="str">
            <v>CENT</v>
          </cell>
          <cell r="C1054" t="str">
            <v>Middle East</v>
          </cell>
          <cell r="D1054" t="str">
            <v>TR</v>
          </cell>
          <cell r="E1054" t="str">
            <v>GDRIVE</v>
          </cell>
          <cell r="F1054" t="str">
            <v>AKSA Jenerator Sanayi AS</v>
          </cell>
          <cell r="G1054" t="str">
            <v>025123</v>
          </cell>
          <cell r="H1054" t="str">
            <v>NH</v>
          </cell>
          <cell r="I1054">
            <v>1</v>
          </cell>
          <cell r="J1054">
            <v>7178.9558665231425</v>
          </cell>
          <cell r="K1054">
            <v>6284.88</v>
          </cell>
          <cell r="L1054" t="str">
            <v>25298618</v>
          </cell>
          <cell r="M1054">
            <v>6254.63</v>
          </cell>
          <cell r="N1054">
            <v>0</v>
          </cell>
          <cell r="O1054" t="str">
            <v>7511</v>
          </cell>
          <cell r="P1054" t="str">
            <v>7511</v>
          </cell>
          <cell r="Q1054">
            <v>38324</v>
          </cell>
          <cell r="R1054">
            <v>0</v>
          </cell>
          <cell r="S1054" t="str">
            <v>NT855G6            GDrive</v>
          </cell>
          <cell r="T1054" t="str">
            <v>0230</v>
          </cell>
          <cell r="U1054" t="str">
            <v>1101000</v>
          </cell>
          <cell r="V1054">
            <v>1</v>
          </cell>
          <cell r="W1054" t="str">
            <v>1</v>
          </cell>
          <cell r="X1054" t="str">
            <v>399</v>
          </cell>
          <cell r="Y1054" t="str">
            <v>G Drive</v>
          </cell>
          <cell r="Z1054" t="str">
            <v>RC230 - GDrive Mktg</v>
          </cell>
          <cell r="AA1054" t="str">
            <v>Medium</v>
          </cell>
          <cell r="AB1054">
            <v>7178.9558665231425</v>
          </cell>
          <cell r="AC1054" t="str">
            <v xml:space="preserve">  33376</v>
          </cell>
          <cell r="AD1054" t="str">
            <v>J7655-04</v>
          </cell>
          <cell r="AE1054">
            <v>6254.63</v>
          </cell>
          <cell r="AF1054">
            <v>4.25</v>
          </cell>
          <cell r="AG1054">
            <v>26</v>
          </cell>
          <cell r="AH1054">
            <v>0</v>
          </cell>
          <cell r="AI1054">
            <v>0</v>
          </cell>
          <cell r="AJ1054" t="str">
            <v>EUR</v>
          </cell>
          <cell r="AK1054">
            <v>0</v>
          </cell>
          <cell r="AL1054" t="str">
            <v>MISCPN07GD320</v>
          </cell>
          <cell r="AM1054" t="str">
            <v>07GD320-AKSA NT855G6</v>
          </cell>
        </row>
        <row r="1055">
          <cell r="A1055" t="str">
            <v>DEC04</v>
          </cell>
          <cell r="B1055" t="str">
            <v>CENT</v>
          </cell>
          <cell r="C1055" t="str">
            <v>Middle East</v>
          </cell>
          <cell r="D1055" t="str">
            <v>TR</v>
          </cell>
          <cell r="E1055" t="str">
            <v>GDRIVE</v>
          </cell>
          <cell r="F1055" t="str">
            <v>AKSA Jenerator Sanayi AS</v>
          </cell>
          <cell r="G1055" t="str">
            <v>025123</v>
          </cell>
          <cell r="H1055" t="str">
            <v>NH</v>
          </cell>
          <cell r="I1055">
            <v>1</v>
          </cell>
          <cell r="J1055">
            <v>7178.9558665231425</v>
          </cell>
          <cell r="K1055">
            <v>6284.88</v>
          </cell>
          <cell r="L1055" t="str">
            <v>25298297</v>
          </cell>
          <cell r="M1055">
            <v>6254.63</v>
          </cell>
          <cell r="N1055">
            <v>0</v>
          </cell>
          <cell r="O1055" t="str">
            <v>7511</v>
          </cell>
          <cell r="P1055" t="str">
            <v>7511</v>
          </cell>
          <cell r="Q1055">
            <v>38322</v>
          </cell>
          <cell r="R1055">
            <v>0</v>
          </cell>
          <cell r="S1055" t="str">
            <v>NT855G6            GDrive</v>
          </cell>
          <cell r="T1055" t="str">
            <v>0230</v>
          </cell>
          <cell r="U1055" t="str">
            <v>1101000</v>
          </cell>
          <cell r="V1055">
            <v>1</v>
          </cell>
          <cell r="W1055" t="str">
            <v>1</v>
          </cell>
          <cell r="X1055" t="str">
            <v>399</v>
          </cell>
          <cell r="Y1055" t="str">
            <v>G Drive</v>
          </cell>
          <cell r="Z1055" t="str">
            <v>RC230 - GDrive Mktg</v>
          </cell>
          <cell r="AA1055" t="str">
            <v>Medium</v>
          </cell>
          <cell r="AB1055">
            <v>7178.9558665231425</v>
          </cell>
          <cell r="AC1055" t="str">
            <v xml:space="preserve">  33376</v>
          </cell>
          <cell r="AD1055" t="str">
            <v>J7655-04</v>
          </cell>
          <cell r="AE1055">
            <v>6254.63</v>
          </cell>
          <cell r="AF1055">
            <v>4.25</v>
          </cell>
          <cell r="AG1055">
            <v>26</v>
          </cell>
          <cell r="AH1055">
            <v>0</v>
          </cell>
          <cell r="AI1055">
            <v>0</v>
          </cell>
          <cell r="AJ1055" t="str">
            <v>EUR</v>
          </cell>
          <cell r="AK1055">
            <v>0</v>
          </cell>
          <cell r="AL1055" t="str">
            <v>MISCPN07GD320</v>
          </cell>
          <cell r="AM1055" t="str">
            <v>07GD320-AKSA NT855G6</v>
          </cell>
        </row>
        <row r="1056">
          <cell r="A1056" t="str">
            <v>DEC04</v>
          </cell>
          <cell r="B1056" t="str">
            <v>CENT</v>
          </cell>
          <cell r="C1056" t="str">
            <v>Middle East</v>
          </cell>
          <cell r="D1056" t="str">
            <v>TR</v>
          </cell>
          <cell r="E1056" t="str">
            <v>GDRIVE</v>
          </cell>
          <cell r="F1056" t="str">
            <v>AKSA Jenerator Sanayi AS</v>
          </cell>
          <cell r="G1056" t="str">
            <v>025123</v>
          </cell>
          <cell r="H1056" t="str">
            <v>NH</v>
          </cell>
          <cell r="I1056">
            <v>1</v>
          </cell>
          <cell r="J1056">
            <v>7178.9558665231425</v>
          </cell>
          <cell r="K1056">
            <v>6284.88</v>
          </cell>
          <cell r="L1056" t="str">
            <v>25298298</v>
          </cell>
          <cell r="M1056">
            <v>6254.63</v>
          </cell>
          <cell r="N1056">
            <v>0</v>
          </cell>
          <cell r="O1056" t="str">
            <v>7511</v>
          </cell>
          <cell r="P1056" t="str">
            <v>7511</v>
          </cell>
          <cell r="Q1056">
            <v>38322</v>
          </cell>
          <cell r="R1056">
            <v>0</v>
          </cell>
          <cell r="S1056" t="str">
            <v>NT855G6            GDrive</v>
          </cell>
          <cell r="T1056" t="str">
            <v>0230</v>
          </cell>
          <cell r="U1056" t="str">
            <v>1101000</v>
          </cell>
          <cell r="V1056">
            <v>1</v>
          </cell>
          <cell r="W1056" t="str">
            <v>1</v>
          </cell>
          <cell r="X1056" t="str">
            <v>399</v>
          </cell>
          <cell r="Y1056" t="str">
            <v>G Drive</v>
          </cell>
          <cell r="Z1056" t="str">
            <v>RC230 - GDrive Mktg</v>
          </cell>
          <cell r="AA1056" t="str">
            <v>Medium</v>
          </cell>
          <cell r="AB1056">
            <v>7178.9558665231425</v>
          </cell>
          <cell r="AC1056" t="str">
            <v xml:space="preserve">  33376</v>
          </cell>
          <cell r="AD1056" t="str">
            <v>J7655-04</v>
          </cell>
          <cell r="AE1056">
            <v>6254.63</v>
          </cell>
          <cell r="AF1056">
            <v>4.25</v>
          </cell>
          <cell r="AG1056">
            <v>26</v>
          </cell>
          <cell r="AH1056">
            <v>0</v>
          </cell>
          <cell r="AI1056">
            <v>0</v>
          </cell>
          <cell r="AJ1056" t="str">
            <v>EUR</v>
          </cell>
          <cell r="AK1056">
            <v>0</v>
          </cell>
          <cell r="AL1056" t="str">
            <v>MISCPN07GD320</v>
          </cell>
          <cell r="AM1056" t="str">
            <v>07GD320-AKSA NT855G6</v>
          </cell>
        </row>
        <row r="1057">
          <cell r="A1057" t="str">
            <v>DEC04</v>
          </cell>
          <cell r="B1057" t="str">
            <v>CENT</v>
          </cell>
          <cell r="C1057" t="str">
            <v>Middle East</v>
          </cell>
          <cell r="D1057" t="str">
            <v>TR</v>
          </cell>
          <cell r="E1057" t="str">
            <v>GDRIVE</v>
          </cell>
          <cell r="F1057" t="str">
            <v>AKSA Jenerator Sanayi AS</v>
          </cell>
          <cell r="G1057" t="str">
            <v>025123</v>
          </cell>
          <cell r="H1057" t="str">
            <v>NH</v>
          </cell>
          <cell r="I1057">
            <v>1</v>
          </cell>
          <cell r="J1057">
            <v>7178.9558665231425</v>
          </cell>
          <cell r="K1057">
            <v>6284.88</v>
          </cell>
          <cell r="L1057" t="str">
            <v>25298472</v>
          </cell>
          <cell r="M1057">
            <v>6254.63</v>
          </cell>
          <cell r="N1057">
            <v>0</v>
          </cell>
          <cell r="O1057" t="str">
            <v>7511</v>
          </cell>
          <cell r="P1057" t="str">
            <v>7511</v>
          </cell>
          <cell r="Q1057">
            <v>38322</v>
          </cell>
          <cell r="R1057">
            <v>0</v>
          </cell>
          <cell r="S1057" t="str">
            <v>NT855G6            GDrive</v>
          </cell>
          <cell r="T1057" t="str">
            <v>0230</v>
          </cell>
          <cell r="U1057" t="str">
            <v>1101000</v>
          </cell>
          <cell r="V1057">
            <v>1</v>
          </cell>
          <cell r="W1057" t="str">
            <v>1</v>
          </cell>
          <cell r="X1057" t="str">
            <v>399</v>
          </cell>
          <cell r="Y1057" t="str">
            <v>G Drive</v>
          </cell>
          <cell r="Z1057" t="str">
            <v>RC230 - GDrive Mktg</v>
          </cell>
          <cell r="AA1057" t="str">
            <v>Medium</v>
          </cell>
          <cell r="AB1057">
            <v>7178.9558665231425</v>
          </cell>
          <cell r="AC1057" t="str">
            <v xml:space="preserve">  33376</v>
          </cell>
          <cell r="AD1057" t="str">
            <v>J7655-04</v>
          </cell>
          <cell r="AE1057">
            <v>6254.63</v>
          </cell>
          <cell r="AF1057">
            <v>4.25</v>
          </cell>
          <cell r="AG1057">
            <v>26</v>
          </cell>
          <cell r="AH1057">
            <v>0</v>
          </cell>
          <cell r="AI1057">
            <v>0</v>
          </cell>
          <cell r="AJ1057" t="str">
            <v>EUR</v>
          </cell>
          <cell r="AK1057">
            <v>0</v>
          </cell>
          <cell r="AL1057" t="str">
            <v>MISCPN07GD320</v>
          </cell>
          <cell r="AM1057" t="str">
            <v>07GD320-AKSA NT855G6</v>
          </cell>
        </row>
        <row r="1058">
          <cell r="A1058" t="str">
            <v>DEC04</v>
          </cell>
          <cell r="B1058" t="str">
            <v>CENT</v>
          </cell>
          <cell r="C1058" t="str">
            <v>Middle East</v>
          </cell>
          <cell r="D1058" t="str">
            <v>TR</v>
          </cell>
          <cell r="E1058" t="str">
            <v>GDRIVE</v>
          </cell>
          <cell r="F1058" t="str">
            <v>AKSA Jenerator Sanayi AS</v>
          </cell>
          <cell r="G1058" t="str">
            <v>025123</v>
          </cell>
          <cell r="H1058" t="str">
            <v>NH</v>
          </cell>
          <cell r="I1058">
            <v>1</v>
          </cell>
          <cell r="J1058">
            <v>7178.9558665231425</v>
          </cell>
          <cell r="K1058">
            <v>6284.88</v>
          </cell>
          <cell r="L1058" t="str">
            <v>25298652</v>
          </cell>
          <cell r="M1058">
            <v>6254.63</v>
          </cell>
          <cell r="N1058">
            <v>0</v>
          </cell>
          <cell r="O1058" t="str">
            <v>7511</v>
          </cell>
          <cell r="P1058" t="str">
            <v>7511</v>
          </cell>
          <cell r="Q1058">
            <v>38324</v>
          </cell>
          <cell r="R1058">
            <v>0</v>
          </cell>
          <cell r="S1058" t="str">
            <v>NT855G6            GDrive</v>
          </cell>
          <cell r="T1058" t="str">
            <v>0230</v>
          </cell>
          <cell r="U1058" t="str">
            <v>1101000</v>
          </cell>
          <cell r="V1058">
            <v>1</v>
          </cell>
          <cell r="W1058" t="str">
            <v>1</v>
          </cell>
          <cell r="X1058" t="str">
            <v>399</v>
          </cell>
          <cell r="Y1058" t="str">
            <v>G Drive</v>
          </cell>
          <cell r="Z1058" t="str">
            <v>RC230 - GDrive Mktg</v>
          </cell>
          <cell r="AA1058" t="str">
            <v>Medium</v>
          </cell>
          <cell r="AB1058">
            <v>7178.9558665231425</v>
          </cell>
          <cell r="AC1058" t="str">
            <v xml:space="preserve">  33376</v>
          </cell>
          <cell r="AD1058" t="str">
            <v>J7655-04</v>
          </cell>
          <cell r="AE1058">
            <v>6254.63</v>
          </cell>
          <cell r="AF1058">
            <v>4.25</v>
          </cell>
          <cell r="AG1058">
            <v>26</v>
          </cell>
          <cell r="AH1058">
            <v>0</v>
          </cell>
          <cell r="AI1058">
            <v>0</v>
          </cell>
          <cell r="AJ1058" t="str">
            <v>EUR</v>
          </cell>
          <cell r="AK1058">
            <v>0</v>
          </cell>
          <cell r="AL1058" t="str">
            <v>MISCPN07GD320</v>
          </cell>
          <cell r="AM1058" t="str">
            <v>07GD320-AKSA NT855G6</v>
          </cell>
        </row>
        <row r="1059">
          <cell r="A1059" t="str">
            <v>DEC04</v>
          </cell>
          <cell r="B1059" t="str">
            <v>CENT</v>
          </cell>
          <cell r="C1059" t="str">
            <v>Middle East</v>
          </cell>
          <cell r="D1059" t="str">
            <v>TR</v>
          </cell>
          <cell r="E1059" t="str">
            <v>GDRIVE</v>
          </cell>
          <cell r="F1059" t="str">
            <v>AKSA Jenerator Sanayi AS</v>
          </cell>
          <cell r="G1059" t="str">
            <v>025123</v>
          </cell>
          <cell r="H1059" t="str">
            <v>NH</v>
          </cell>
          <cell r="I1059">
            <v>1</v>
          </cell>
          <cell r="J1059">
            <v>7178.9558665231425</v>
          </cell>
          <cell r="K1059">
            <v>6284.88</v>
          </cell>
          <cell r="L1059" t="str">
            <v>25298648</v>
          </cell>
          <cell r="M1059">
            <v>6254.63</v>
          </cell>
          <cell r="N1059">
            <v>0</v>
          </cell>
          <cell r="O1059" t="str">
            <v>7511</v>
          </cell>
          <cell r="P1059" t="str">
            <v>7511</v>
          </cell>
          <cell r="Q1059">
            <v>38324</v>
          </cell>
          <cell r="R1059">
            <v>0</v>
          </cell>
          <cell r="S1059" t="str">
            <v>NT855G6            GDrive</v>
          </cell>
          <cell r="T1059" t="str">
            <v>0230</v>
          </cell>
          <cell r="U1059" t="str">
            <v>1101000</v>
          </cell>
          <cell r="V1059">
            <v>1</v>
          </cell>
          <cell r="W1059" t="str">
            <v>1</v>
          </cell>
          <cell r="X1059" t="str">
            <v>399</v>
          </cell>
          <cell r="Y1059" t="str">
            <v>G Drive</v>
          </cell>
          <cell r="Z1059" t="str">
            <v>RC230 - GDrive Mktg</v>
          </cell>
          <cell r="AA1059" t="str">
            <v>Medium</v>
          </cell>
          <cell r="AB1059">
            <v>7178.9558665231425</v>
          </cell>
          <cell r="AC1059" t="str">
            <v xml:space="preserve">  33376</v>
          </cell>
          <cell r="AD1059" t="str">
            <v>J7655-04</v>
          </cell>
          <cell r="AE1059">
            <v>6254.63</v>
          </cell>
          <cell r="AF1059">
            <v>4.25</v>
          </cell>
          <cell r="AG1059">
            <v>26</v>
          </cell>
          <cell r="AH1059">
            <v>0</v>
          </cell>
          <cell r="AI1059">
            <v>0</v>
          </cell>
          <cell r="AJ1059" t="str">
            <v>EUR</v>
          </cell>
          <cell r="AK1059">
            <v>0</v>
          </cell>
          <cell r="AL1059" t="str">
            <v>MISCPN07GD320</v>
          </cell>
          <cell r="AM1059" t="str">
            <v>07GD320-AKSA NT855G6</v>
          </cell>
        </row>
        <row r="1060">
          <cell r="A1060" t="str">
            <v>DEC04</v>
          </cell>
          <cell r="B1060" t="str">
            <v>CENT</v>
          </cell>
          <cell r="C1060" t="str">
            <v>Middle East</v>
          </cell>
          <cell r="D1060" t="str">
            <v>TR</v>
          </cell>
          <cell r="E1060" t="str">
            <v>GDRIVE</v>
          </cell>
          <cell r="F1060" t="str">
            <v>AKSA Jenerator Sanayi AS</v>
          </cell>
          <cell r="G1060" t="str">
            <v>025123</v>
          </cell>
          <cell r="H1060" t="str">
            <v>NH</v>
          </cell>
          <cell r="I1060">
            <v>1</v>
          </cell>
          <cell r="J1060">
            <v>7178.9558665231425</v>
          </cell>
          <cell r="K1060">
            <v>6284.88</v>
          </cell>
          <cell r="L1060" t="str">
            <v>25298650</v>
          </cell>
          <cell r="M1060">
            <v>6254.63</v>
          </cell>
          <cell r="N1060">
            <v>0</v>
          </cell>
          <cell r="O1060" t="str">
            <v>7511</v>
          </cell>
          <cell r="P1060" t="str">
            <v>7511</v>
          </cell>
          <cell r="Q1060">
            <v>38324</v>
          </cell>
          <cell r="R1060">
            <v>0</v>
          </cell>
          <cell r="S1060" t="str">
            <v>NT855G6            GDrive</v>
          </cell>
          <cell r="T1060" t="str">
            <v>0230</v>
          </cell>
          <cell r="U1060" t="str">
            <v>1101000</v>
          </cell>
          <cell r="V1060">
            <v>1</v>
          </cell>
          <cell r="W1060" t="str">
            <v>1</v>
          </cell>
          <cell r="X1060" t="str">
            <v>399</v>
          </cell>
          <cell r="Y1060" t="str">
            <v>G Drive</v>
          </cell>
          <cell r="Z1060" t="str">
            <v>RC230 - GDrive Mktg</v>
          </cell>
          <cell r="AA1060" t="str">
            <v>Medium</v>
          </cell>
          <cell r="AB1060">
            <v>7178.9558665231425</v>
          </cell>
          <cell r="AC1060" t="str">
            <v xml:space="preserve">  33376</v>
          </cell>
          <cell r="AD1060" t="str">
            <v>J7655-04</v>
          </cell>
          <cell r="AE1060">
            <v>6254.63</v>
          </cell>
          <cell r="AF1060">
            <v>4.25</v>
          </cell>
          <cell r="AG1060">
            <v>26</v>
          </cell>
          <cell r="AH1060">
            <v>0</v>
          </cell>
          <cell r="AI1060">
            <v>0</v>
          </cell>
          <cell r="AJ1060" t="str">
            <v>EUR</v>
          </cell>
          <cell r="AK1060">
            <v>0</v>
          </cell>
          <cell r="AL1060" t="str">
            <v>MISCPN07GD320</v>
          </cell>
          <cell r="AM1060" t="str">
            <v>07GD320-AKSA NT855G6</v>
          </cell>
        </row>
        <row r="1061">
          <cell r="A1061" t="str">
            <v>DEC04</v>
          </cell>
          <cell r="B1061" t="str">
            <v>CENT</v>
          </cell>
          <cell r="C1061" t="str">
            <v>United Kingdom</v>
          </cell>
          <cell r="D1061" t="str">
            <v>UK</v>
          </cell>
          <cell r="E1061" t="str">
            <v>GDRIVE</v>
          </cell>
          <cell r="F1061" t="str">
            <v>Cummins Diesel UK</v>
          </cell>
          <cell r="G1061" t="str">
            <v>025105</v>
          </cell>
          <cell r="H1061" t="str">
            <v>NH</v>
          </cell>
          <cell r="I1061">
            <v>1</v>
          </cell>
          <cell r="J1061">
            <v>7600</v>
          </cell>
          <cell r="K1061">
            <v>7732.9302399999997</v>
          </cell>
          <cell r="L1061" t="str">
            <v>25297834</v>
          </cell>
          <cell r="M1061">
            <v>6475.62</v>
          </cell>
          <cell r="N1061">
            <v>0</v>
          </cell>
          <cell r="O1061" t="str">
            <v>7511</v>
          </cell>
          <cell r="P1061" t="str">
            <v>7511</v>
          </cell>
          <cell r="Q1061">
            <v>38300</v>
          </cell>
          <cell r="R1061">
            <v>0</v>
          </cell>
          <cell r="S1061" t="str">
            <v>NT855G6            GDrive</v>
          </cell>
          <cell r="T1061" t="str">
            <v>0230</v>
          </cell>
          <cell r="U1061" t="str">
            <v>1101000</v>
          </cell>
          <cell r="V1061">
            <v>1</v>
          </cell>
          <cell r="W1061" t="str">
            <v>1</v>
          </cell>
          <cell r="X1061" t="str">
            <v>399</v>
          </cell>
          <cell r="Y1061" t="str">
            <v>G Drive</v>
          </cell>
          <cell r="Z1061" t="str">
            <v>RC230 - GDrive Mktg</v>
          </cell>
          <cell r="AA1061" t="str">
            <v>Medium</v>
          </cell>
          <cell r="AB1061">
            <v>7600</v>
          </cell>
          <cell r="AC1061" t="str">
            <v xml:space="preserve">  33230</v>
          </cell>
          <cell r="AD1061" t="str">
            <v>2033733</v>
          </cell>
          <cell r="AE1061">
            <v>7369.9302400000006</v>
          </cell>
          <cell r="AF1061">
            <v>51</v>
          </cell>
          <cell r="AG1061">
            <v>312</v>
          </cell>
          <cell r="AH1061">
            <v>0</v>
          </cell>
          <cell r="AI1061">
            <v>0</v>
          </cell>
          <cell r="AJ1061" t="str">
            <v>GBP</v>
          </cell>
          <cell r="AK1061">
            <v>0</v>
          </cell>
          <cell r="AL1061" t="str">
            <v>MISCPN26592</v>
          </cell>
          <cell r="AM1061" t="str">
            <v>NT855G6 STANFAST G-DRIVE</v>
          </cell>
        </row>
        <row r="1062">
          <cell r="A1062" t="str">
            <v>DEC04</v>
          </cell>
          <cell r="B1062" t="str">
            <v>CENT</v>
          </cell>
          <cell r="C1062" t="str">
            <v>United Kingdom</v>
          </cell>
          <cell r="D1062" t="str">
            <v>UK</v>
          </cell>
          <cell r="E1062" t="str">
            <v>GDRIVE</v>
          </cell>
          <cell r="F1062" t="str">
            <v>Cummins Diesel UK</v>
          </cell>
          <cell r="G1062" t="str">
            <v>025105</v>
          </cell>
          <cell r="H1062" t="str">
            <v>NH</v>
          </cell>
          <cell r="I1062">
            <v>1</v>
          </cell>
          <cell r="J1062">
            <v>7600</v>
          </cell>
          <cell r="K1062">
            <v>7732.9302399999997</v>
          </cell>
          <cell r="L1062" t="str">
            <v>25298295</v>
          </cell>
          <cell r="M1062">
            <v>6475.62</v>
          </cell>
          <cell r="N1062">
            <v>0</v>
          </cell>
          <cell r="O1062" t="str">
            <v>7511</v>
          </cell>
          <cell r="P1062" t="str">
            <v>7511</v>
          </cell>
          <cell r="Q1062">
            <v>38315</v>
          </cell>
          <cell r="R1062">
            <v>0</v>
          </cell>
          <cell r="S1062" t="str">
            <v>NT855G6            GDrive</v>
          </cell>
          <cell r="T1062" t="str">
            <v>0230</v>
          </cell>
          <cell r="U1062" t="str">
            <v>1101000</v>
          </cell>
          <cell r="V1062">
            <v>1</v>
          </cell>
          <cell r="W1062" t="str">
            <v>1</v>
          </cell>
          <cell r="X1062" t="str">
            <v>399</v>
          </cell>
          <cell r="Y1062" t="str">
            <v>G Drive</v>
          </cell>
          <cell r="Z1062" t="str">
            <v>RC230 - GDrive Mktg</v>
          </cell>
          <cell r="AA1062" t="str">
            <v>Medium</v>
          </cell>
          <cell r="AB1062">
            <v>7600</v>
          </cell>
          <cell r="AC1062" t="str">
            <v xml:space="preserve">  33230</v>
          </cell>
          <cell r="AD1062" t="str">
            <v>2033733</v>
          </cell>
          <cell r="AE1062">
            <v>7369.9302400000006</v>
          </cell>
          <cell r="AF1062">
            <v>51</v>
          </cell>
          <cell r="AG1062">
            <v>312</v>
          </cell>
          <cell r="AH1062">
            <v>0</v>
          </cell>
          <cell r="AI1062">
            <v>0</v>
          </cell>
          <cell r="AJ1062" t="str">
            <v>GBP</v>
          </cell>
          <cell r="AK1062">
            <v>0</v>
          </cell>
          <cell r="AL1062" t="str">
            <v>MISCPN26592</v>
          </cell>
          <cell r="AM1062" t="str">
            <v>NT855G6 STANFAST G-DRIVE</v>
          </cell>
        </row>
        <row r="1063">
          <cell r="A1063" t="str">
            <v>DEC04</v>
          </cell>
          <cell r="B1063" t="str">
            <v>CENT</v>
          </cell>
          <cell r="C1063" t="str">
            <v>United Kingdom</v>
          </cell>
          <cell r="D1063" t="str">
            <v>UK</v>
          </cell>
          <cell r="E1063" t="str">
            <v>GDRIVE</v>
          </cell>
          <cell r="F1063" t="str">
            <v>Cummins Diesel UK</v>
          </cell>
          <cell r="G1063" t="str">
            <v>025105</v>
          </cell>
          <cell r="H1063" t="str">
            <v>NH</v>
          </cell>
          <cell r="I1063">
            <v>1</v>
          </cell>
          <cell r="J1063">
            <v>7600</v>
          </cell>
          <cell r="K1063">
            <v>7732.9302399999997</v>
          </cell>
          <cell r="L1063" t="str">
            <v>25298043</v>
          </cell>
          <cell r="M1063">
            <v>6475.62</v>
          </cell>
          <cell r="N1063">
            <v>0</v>
          </cell>
          <cell r="O1063" t="str">
            <v>7511</v>
          </cell>
          <cell r="P1063" t="str">
            <v>7511</v>
          </cell>
          <cell r="Q1063">
            <v>38315</v>
          </cell>
          <cell r="R1063">
            <v>0</v>
          </cell>
          <cell r="S1063" t="str">
            <v>NT855G6            GDrive</v>
          </cell>
          <cell r="T1063" t="str">
            <v>0230</v>
          </cell>
          <cell r="U1063" t="str">
            <v>1101000</v>
          </cell>
          <cell r="V1063">
            <v>1</v>
          </cell>
          <cell r="W1063" t="str">
            <v>1</v>
          </cell>
          <cell r="X1063" t="str">
            <v>399</v>
          </cell>
          <cell r="Y1063" t="str">
            <v>G Drive</v>
          </cell>
          <cell r="Z1063" t="str">
            <v>RC230 - GDrive Mktg</v>
          </cell>
          <cell r="AA1063" t="str">
            <v>Medium</v>
          </cell>
          <cell r="AB1063">
            <v>7600</v>
          </cell>
          <cell r="AC1063" t="str">
            <v xml:space="preserve">  33230</v>
          </cell>
          <cell r="AD1063" t="str">
            <v>2033733</v>
          </cell>
          <cell r="AE1063">
            <v>7369.9302400000006</v>
          </cell>
          <cell r="AF1063">
            <v>51</v>
          </cell>
          <cell r="AG1063">
            <v>312</v>
          </cell>
          <cell r="AH1063">
            <v>0</v>
          </cell>
          <cell r="AI1063">
            <v>0</v>
          </cell>
          <cell r="AJ1063" t="str">
            <v>GBP</v>
          </cell>
          <cell r="AK1063">
            <v>0</v>
          </cell>
          <cell r="AL1063" t="str">
            <v>MISCPN26592</v>
          </cell>
          <cell r="AM1063" t="str">
            <v>NT855G6 STANFAST G-DRIVE</v>
          </cell>
        </row>
        <row r="1064">
          <cell r="A1064" t="str">
            <v>DEC04</v>
          </cell>
          <cell r="B1064" t="str">
            <v>CENT</v>
          </cell>
          <cell r="C1064" t="str">
            <v>United Kingdom</v>
          </cell>
          <cell r="D1064" t="str">
            <v>UK</v>
          </cell>
          <cell r="E1064" t="str">
            <v>GDRIVE</v>
          </cell>
          <cell r="F1064" t="str">
            <v>Cummins Diesel UK</v>
          </cell>
          <cell r="G1064" t="str">
            <v>025105</v>
          </cell>
          <cell r="H1064" t="str">
            <v>NH</v>
          </cell>
          <cell r="I1064">
            <v>1</v>
          </cell>
          <cell r="J1064">
            <v>7600</v>
          </cell>
          <cell r="K1064">
            <v>7732.9302399999997</v>
          </cell>
          <cell r="L1064" t="str">
            <v>25298044</v>
          </cell>
          <cell r="M1064">
            <v>6475.62</v>
          </cell>
          <cell r="N1064">
            <v>0</v>
          </cell>
          <cell r="O1064" t="str">
            <v>7511</v>
          </cell>
          <cell r="P1064" t="str">
            <v>7511</v>
          </cell>
          <cell r="Q1064">
            <v>38315</v>
          </cell>
          <cell r="R1064">
            <v>0</v>
          </cell>
          <cell r="S1064" t="str">
            <v>NT855G6            GDrive</v>
          </cell>
          <cell r="T1064" t="str">
            <v>0230</v>
          </cell>
          <cell r="U1064" t="str">
            <v>1101000</v>
          </cell>
          <cell r="V1064">
            <v>1</v>
          </cell>
          <cell r="W1064" t="str">
            <v>1</v>
          </cell>
          <cell r="X1064" t="str">
            <v>399</v>
          </cell>
          <cell r="Y1064" t="str">
            <v>G Drive</v>
          </cell>
          <cell r="Z1064" t="str">
            <v>RC230 - GDrive Mktg</v>
          </cell>
          <cell r="AA1064" t="str">
            <v>Medium</v>
          </cell>
          <cell r="AB1064">
            <v>7600</v>
          </cell>
          <cell r="AC1064" t="str">
            <v xml:space="preserve">  33230</v>
          </cell>
          <cell r="AD1064" t="str">
            <v>2033733</v>
          </cell>
          <cell r="AE1064">
            <v>7369.9302400000006</v>
          </cell>
          <cell r="AF1064">
            <v>51</v>
          </cell>
          <cell r="AG1064">
            <v>312</v>
          </cell>
          <cell r="AH1064">
            <v>0</v>
          </cell>
          <cell r="AI1064">
            <v>0</v>
          </cell>
          <cell r="AJ1064" t="str">
            <v>GBP</v>
          </cell>
          <cell r="AK1064">
            <v>0</v>
          </cell>
          <cell r="AL1064" t="str">
            <v>MISCPN26592</v>
          </cell>
          <cell r="AM1064" t="str">
            <v>NT855G6 STANFAST G-DRIVE</v>
          </cell>
        </row>
        <row r="1065">
          <cell r="A1065" t="str">
            <v>DEC04</v>
          </cell>
          <cell r="B1065" t="str">
            <v>CENT</v>
          </cell>
          <cell r="C1065" t="str">
            <v>United Kingdom</v>
          </cell>
          <cell r="D1065" t="str">
            <v>UK</v>
          </cell>
          <cell r="E1065" t="str">
            <v>GDRIVE</v>
          </cell>
          <cell r="F1065" t="str">
            <v>Cummins Diesel UK</v>
          </cell>
          <cell r="G1065" t="str">
            <v>025105</v>
          </cell>
          <cell r="H1065" t="str">
            <v>NH</v>
          </cell>
          <cell r="I1065">
            <v>1</v>
          </cell>
          <cell r="J1065">
            <v>7600</v>
          </cell>
          <cell r="K1065">
            <v>7732.9302399999997</v>
          </cell>
          <cell r="L1065" t="str">
            <v>25298042</v>
          </cell>
          <cell r="M1065">
            <v>6475.62</v>
          </cell>
          <cell r="N1065">
            <v>0</v>
          </cell>
          <cell r="O1065" t="str">
            <v>7511</v>
          </cell>
          <cell r="P1065" t="str">
            <v>7511</v>
          </cell>
          <cell r="Q1065">
            <v>38315</v>
          </cell>
          <cell r="R1065">
            <v>0</v>
          </cell>
          <cell r="S1065" t="str">
            <v>NT855G6            GDrive</v>
          </cell>
          <cell r="T1065" t="str">
            <v>0230</v>
          </cell>
          <cell r="U1065" t="str">
            <v>1101000</v>
          </cell>
          <cell r="V1065">
            <v>1</v>
          </cell>
          <cell r="W1065" t="str">
            <v>1</v>
          </cell>
          <cell r="X1065" t="str">
            <v>399</v>
          </cell>
          <cell r="Y1065" t="str">
            <v>G Drive</v>
          </cell>
          <cell r="Z1065" t="str">
            <v>RC230 - GDrive Mktg</v>
          </cell>
          <cell r="AA1065" t="str">
            <v>Medium</v>
          </cell>
          <cell r="AB1065">
            <v>7600</v>
          </cell>
          <cell r="AC1065" t="str">
            <v xml:space="preserve">  33230</v>
          </cell>
          <cell r="AD1065" t="str">
            <v>2033733</v>
          </cell>
          <cell r="AE1065">
            <v>7369.9302400000006</v>
          </cell>
          <cell r="AF1065">
            <v>51</v>
          </cell>
          <cell r="AG1065">
            <v>312</v>
          </cell>
          <cell r="AH1065">
            <v>0</v>
          </cell>
          <cell r="AI1065">
            <v>0</v>
          </cell>
          <cell r="AJ1065" t="str">
            <v>GBP</v>
          </cell>
          <cell r="AK1065">
            <v>0</v>
          </cell>
          <cell r="AL1065" t="str">
            <v>MISCPN26592</v>
          </cell>
          <cell r="AM1065" t="str">
            <v>NT855G6 STANFAST G-DRIVE</v>
          </cell>
        </row>
        <row r="1066">
          <cell r="A1066" t="str">
            <v>DEC04</v>
          </cell>
          <cell r="B1066" t="str">
            <v>CENT</v>
          </cell>
          <cell r="C1066" t="str">
            <v>United Kingdom</v>
          </cell>
          <cell r="D1066" t="str">
            <v>UK</v>
          </cell>
          <cell r="E1066" t="str">
            <v>GDRIVE</v>
          </cell>
          <cell r="F1066" t="str">
            <v>Cummins Diesel UK</v>
          </cell>
          <cell r="G1066" t="str">
            <v>025105</v>
          </cell>
          <cell r="H1066" t="str">
            <v>NH</v>
          </cell>
          <cell r="I1066">
            <v>1</v>
          </cell>
          <cell r="J1066">
            <v>7600</v>
          </cell>
          <cell r="K1066">
            <v>7732.9302399999997</v>
          </cell>
          <cell r="L1066" t="str">
            <v>25297835</v>
          </cell>
          <cell r="M1066">
            <v>6475.62</v>
          </cell>
          <cell r="N1066">
            <v>0</v>
          </cell>
          <cell r="O1066" t="str">
            <v>7511</v>
          </cell>
          <cell r="P1066" t="str">
            <v>7511</v>
          </cell>
          <cell r="Q1066">
            <v>38300</v>
          </cell>
          <cell r="R1066">
            <v>0</v>
          </cell>
          <cell r="S1066" t="str">
            <v>NT855G6            GDrive</v>
          </cell>
          <cell r="T1066" t="str">
            <v>0230</v>
          </cell>
          <cell r="U1066" t="str">
            <v>1101000</v>
          </cell>
          <cell r="V1066">
            <v>1</v>
          </cell>
          <cell r="W1066" t="str">
            <v>1</v>
          </cell>
          <cell r="X1066" t="str">
            <v>399</v>
          </cell>
          <cell r="Y1066" t="str">
            <v>G Drive</v>
          </cell>
          <cell r="Z1066" t="str">
            <v>RC230 - GDrive Mktg</v>
          </cell>
          <cell r="AA1066" t="str">
            <v>Medium</v>
          </cell>
          <cell r="AB1066">
            <v>7600</v>
          </cell>
          <cell r="AC1066" t="str">
            <v xml:space="preserve">  33230</v>
          </cell>
          <cell r="AD1066" t="str">
            <v>2033733</v>
          </cell>
          <cell r="AE1066">
            <v>7369.9302400000006</v>
          </cell>
          <cell r="AF1066">
            <v>51</v>
          </cell>
          <cell r="AG1066">
            <v>312</v>
          </cell>
          <cell r="AH1066">
            <v>0</v>
          </cell>
          <cell r="AI1066">
            <v>0</v>
          </cell>
          <cell r="AJ1066" t="str">
            <v>GBP</v>
          </cell>
          <cell r="AK1066">
            <v>0</v>
          </cell>
          <cell r="AL1066" t="str">
            <v>MISCPN26592</v>
          </cell>
          <cell r="AM1066" t="str">
            <v>NT855G6 STANFAST G-DRIVE</v>
          </cell>
        </row>
        <row r="1067">
          <cell r="A1067" t="str">
            <v>DEC04</v>
          </cell>
          <cell r="B1067" t="str">
            <v>CENT</v>
          </cell>
          <cell r="C1067" t="str">
            <v>United Kingdom</v>
          </cell>
          <cell r="D1067" t="str">
            <v>UK</v>
          </cell>
          <cell r="E1067" t="str">
            <v>GDRIVE</v>
          </cell>
          <cell r="F1067" t="str">
            <v>Cummins Diesel UK</v>
          </cell>
          <cell r="G1067" t="str">
            <v>025105</v>
          </cell>
          <cell r="H1067" t="str">
            <v>NH</v>
          </cell>
          <cell r="I1067">
            <v>1</v>
          </cell>
          <cell r="J1067">
            <v>7600</v>
          </cell>
          <cell r="K1067">
            <v>7732.9302399999997</v>
          </cell>
          <cell r="L1067" t="str">
            <v>25297836</v>
          </cell>
          <cell r="M1067">
            <v>6475.62</v>
          </cell>
          <cell r="N1067">
            <v>0</v>
          </cell>
          <cell r="O1067" t="str">
            <v>7511</v>
          </cell>
          <cell r="P1067" t="str">
            <v>7511</v>
          </cell>
          <cell r="Q1067">
            <v>38306</v>
          </cell>
          <cell r="R1067">
            <v>0</v>
          </cell>
          <cell r="S1067" t="str">
            <v>NT855G6            GDrive</v>
          </cell>
          <cell r="T1067" t="str">
            <v>0230</v>
          </cell>
          <cell r="U1067" t="str">
            <v>1101000</v>
          </cell>
          <cell r="V1067">
            <v>1</v>
          </cell>
          <cell r="W1067" t="str">
            <v>1</v>
          </cell>
          <cell r="X1067" t="str">
            <v>399</v>
          </cell>
          <cell r="Y1067" t="str">
            <v>G Drive</v>
          </cell>
          <cell r="Z1067" t="str">
            <v>RC230 - GDrive Mktg</v>
          </cell>
          <cell r="AA1067" t="str">
            <v>Medium</v>
          </cell>
          <cell r="AB1067">
            <v>7600</v>
          </cell>
          <cell r="AC1067" t="str">
            <v xml:space="preserve">  33230</v>
          </cell>
          <cell r="AD1067" t="str">
            <v>2033733</v>
          </cell>
          <cell r="AE1067">
            <v>7369.9302400000006</v>
          </cell>
          <cell r="AF1067">
            <v>51</v>
          </cell>
          <cell r="AG1067">
            <v>312</v>
          </cell>
          <cell r="AH1067">
            <v>0</v>
          </cell>
          <cell r="AI1067">
            <v>0</v>
          </cell>
          <cell r="AJ1067" t="str">
            <v>GBP</v>
          </cell>
          <cell r="AK1067">
            <v>0</v>
          </cell>
          <cell r="AL1067" t="str">
            <v>MISCPN26592</v>
          </cell>
          <cell r="AM1067" t="str">
            <v>NT855G6 STANFAST G-DRIVE</v>
          </cell>
        </row>
        <row r="1068">
          <cell r="A1068" t="str">
            <v>DEC04</v>
          </cell>
          <cell r="B1068" t="str">
            <v>CENT</v>
          </cell>
          <cell r="C1068" t="str">
            <v>United Kingdom</v>
          </cell>
          <cell r="D1068" t="str">
            <v>UK</v>
          </cell>
          <cell r="E1068" t="str">
            <v>GDRIVE</v>
          </cell>
          <cell r="F1068" t="str">
            <v>Cummins Diesel UK</v>
          </cell>
          <cell r="G1068" t="str">
            <v>025105</v>
          </cell>
          <cell r="H1068" t="str">
            <v>NH</v>
          </cell>
          <cell r="I1068">
            <v>1</v>
          </cell>
          <cell r="J1068">
            <v>7600</v>
          </cell>
          <cell r="K1068">
            <v>7732.9302399999997</v>
          </cell>
          <cell r="L1068" t="str">
            <v>25297831</v>
          </cell>
          <cell r="M1068">
            <v>6475.62</v>
          </cell>
          <cell r="N1068">
            <v>0</v>
          </cell>
          <cell r="O1068" t="str">
            <v>7511</v>
          </cell>
          <cell r="P1068" t="str">
            <v>7511</v>
          </cell>
          <cell r="Q1068">
            <v>38306</v>
          </cell>
          <cell r="R1068">
            <v>0</v>
          </cell>
          <cell r="S1068" t="str">
            <v>NT855G6            GDrive</v>
          </cell>
          <cell r="T1068" t="str">
            <v>0230</v>
          </cell>
          <cell r="U1068" t="str">
            <v>1101000</v>
          </cell>
          <cell r="V1068">
            <v>1</v>
          </cell>
          <cell r="W1068" t="str">
            <v>1</v>
          </cell>
          <cell r="X1068" t="str">
            <v>399</v>
          </cell>
          <cell r="Y1068" t="str">
            <v>G Drive</v>
          </cell>
          <cell r="Z1068" t="str">
            <v>RC230 - GDrive Mktg</v>
          </cell>
          <cell r="AA1068" t="str">
            <v>Medium</v>
          </cell>
          <cell r="AB1068">
            <v>7600</v>
          </cell>
          <cell r="AC1068" t="str">
            <v xml:space="preserve">  33230</v>
          </cell>
          <cell r="AD1068" t="str">
            <v>2033733</v>
          </cell>
          <cell r="AE1068">
            <v>7369.9302400000006</v>
          </cell>
          <cell r="AF1068">
            <v>51</v>
          </cell>
          <cell r="AG1068">
            <v>312</v>
          </cell>
          <cell r="AH1068">
            <v>0</v>
          </cell>
          <cell r="AI1068">
            <v>0</v>
          </cell>
          <cell r="AJ1068" t="str">
            <v>GBP</v>
          </cell>
          <cell r="AK1068">
            <v>0</v>
          </cell>
          <cell r="AL1068" t="str">
            <v>MISCPN26592</v>
          </cell>
          <cell r="AM1068" t="str">
            <v>NT855G6 STANFAST G-DRIVE</v>
          </cell>
        </row>
        <row r="1069">
          <cell r="A1069" t="str">
            <v>DEC04</v>
          </cell>
          <cell r="B1069" t="str">
            <v>CENT</v>
          </cell>
          <cell r="C1069" t="str">
            <v>Middle East</v>
          </cell>
          <cell r="D1069" t="str">
            <v>TR</v>
          </cell>
          <cell r="E1069" t="str">
            <v>GDRIVE</v>
          </cell>
          <cell r="F1069" t="str">
            <v>AKSA Jenerator Sanayi AS</v>
          </cell>
          <cell r="G1069" t="str">
            <v>003176</v>
          </cell>
          <cell r="H1069" t="str">
            <v>L10</v>
          </cell>
          <cell r="I1069">
            <v>-1</v>
          </cell>
          <cell r="J1069">
            <v>-5321.85</v>
          </cell>
          <cell r="K1069">
            <v>-5405.52</v>
          </cell>
          <cell r="L1069" t="str">
            <v>43300230</v>
          </cell>
          <cell r="M1069">
            <v>-5375.27</v>
          </cell>
          <cell r="N1069">
            <v>0</v>
          </cell>
          <cell r="O1069" t="str">
            <v>7502</v>
          </cell>
          <cell r="P1069" t="str">
            <v>7502</v>
          </cell>
          <cell r="Q1069">
            <v>38288</v>
          </cell>
          <cell r="R1069">
            <v>0</v>
          </cell>
          <cell r="S1069" t="str">
            <v>LTA10G2            GDrive</v>
          </cell>
          <cell r="T1069" t="str">
            <v>0230</v>
          </cell>
          <cell r="U1069" t="str">
            <v>1101000</v>
          </cell>
          <cell r="V1069">
            <v>1</v>
          </cell>
          <cell r="W1069" t="str">
            <v>1</v>
          </cell>
          <cell r="X1069" t="str">
            <v>399</v>
          </cell>
          <cell r="Y1069" t="str">
            <v>G Drive</v>
          </cell>
          <cell r="Z1069" t="str">
            <v>RC230 - GDrive Mktg</v>
          </cell>
          <cell r="AA1069" t="str">
            <v>Medium</v>
          </cell>
          <cell r="AB1069">
            <v>-5321.85</v>
          </cell>
          <cell r="AC1069" t="str">
            <v xml:space="preserve">  23478</v>
          </cell>
          <cell r="AD1069" t="str">
            <v>j7762-04</v>
          </cell>
          <cell r="AE1069">
            <v>-5375.27</v>
          </cell>
          <cell r="AF1069">
            <v>-4.25</v>
          </cell>
          <cell r="AG1069">
            <v>-26</v>
          </cell>
          <cell r="AH1069">
            <v>0</v>
          </cell>
          <cell r="AI1069">
            <v>0</v>
          </cell>
          <cell r="AJ1069" t="str">
            <v>USD</v>
          </cell>
          <cell r="AK1069">
            <v>0</v>
          </cell>
          <cell r="AL1069" t="str">
            <v>MISCPN07GD110</v>
          </cell>
          <cell r="AM1069" t="str">
            <v>07GD110-AKSA LTA10G2</v>
          </cell>
        </row>
        <row r="1070">
          <cell r="A1070" t="str">
            <v>DEC04</v>
          </cell>
          <cell r="B1070" t="str">
            <v>CENT</v>
          </cell>
          <cell r="C1070" t="str">
            <v>Middle East</v>
          </cell>
          <cell r="D1070" t="str">
            <v>TR</v>
          </cell>
          <cell r="E1070" t="str">
            <v>GDRIVE</v>
          </cell>
          <cell r="F1070" t="str">
            <v>AKSA Jenerator Sanayi AS</v>
          </cell>
          <cell r="G1070" t="str">
            <v>025056</v>
          </cell>
          <cell r="H1070" t="str">
            <v>L10</v>
          </cell>
          <cell r="I1070">
            <v>1</v>
          </cell>
          <cell r="J1070">
            <v>6891.7976318622168</v>
          </cell>
          <cell r="K1070">
            <v>5797.28</v>
          </cell>
          <cell r="L1070" t="str">
            <v>43300205</v>
          </cell>
          <cell r="M1070">
            <v>5767.03</v>
          </cell>
          <cell r="N1070">
            <v>0</v>
          </cell>
          <cell r="O1070" t="str">
            <v>7503</v>
          </cell>
          <cell r="P1070" t="str">
            <v>7503</v>
          </cell>
          <cell r="Q1070">
            <v>38289</v>
          </cell>
          <cell r="R1070">
            <v>0</v>
          </cell>
          <cell r="S1070" t="str">
            <v>LTA10G3            GDrive</v>
          </cell>
          <cell r="T1070" t="str">
            <v>0230</v>
          </cell>
          <cell r="U1070" t="str">
            <v>1101000</v>
          </cell>
          <cell r="V1070">
            <v>1</v>
          </cell>
          <cell r="W1070" t="str">
            <v>1</v>
          </cell>
          <cell r="X1070" t="str">
            <v>399</v>
          </cell>
          <cell r="Y1070" t="str">
            <v>G Drive</v>
          </cell>
          <cell r="Z1070" t="str">
            <v>RC230 - GDrive Mktg</v>
          </cell>
          <cell r="AA1070" t="str">
            <v>Medium</v>
          </cell>
          <cell r="AB1070">
            <v>6891.7976318622168</v>
          </cell>
          <cell r="AC1070" t="str">
            <v xml:space="preserve">  37490</v>
          </cell>
          <cell r="AD1070" t="str">
            <v>J7937-04</v>
          </cell>
          <cell r="AE1070">
            <v>5767.03</v>
          </cell>
          <cell r="AF1070">
            <v>4.25</v>
          </cell>
          <cell r="AG1070">
            <v>26</v>
          </cell>
          <cell r="AH1070">
            <v>0</v>
          </cell>
          <cell r="AI1070">
            <v>0</v>
          </cell>
          <cell r="AJ1070" t="str">
            <v>EUR</v>
          </cell>
          <cell r="AK1070">
            <v>0</v>
          </cell>
          <cell r="AL1070" t="str">
            <v>MISCPN07GD111</v>
          </cell>
          <cell r="AM1070" t="str">
            <v>07GD111-AKSA LTA10G3</v>
          </cell>
        </row>
        <row r="1071">
          <cell r="A1071" t="str">
            <v>DEC04</v>
          </cell>
          <cell r="B1071" t="str">
            <v>CENT</v>
          </cell>
          <cell r="C1071" t="str">
            <v>Middle East</v>
          </cell>
          <cell r="D1071" t="str">
            <v>TR</v>
          </cell>
          <cell r="E1071" t="str">
            <v>GDRIVE</v>
          </cell>
          <cell r="F1071" t="str">
            <v>AKSA Jenerator Sanayi AS</v>
          </cell>
          <cell r="G1071" t="str">
            <v>025063</v>
          </cell>
          <cell r="H1071" t="str">
            <v>NH</v>
          </cell>
          <cell r="I1071">
            <v>1</v>
          </cell>
          <cell r="J1071">
            <v>7945.6404736275563</v>
          </cell>
          <cell r="K1071">
            <v>7644.9</v>
          </cell>
          <cell r="L1071" t="str">
            <v>25297625</v>
          </cell>
          <cell r="M1071">
            <v>7614.65</v>
          </cell>
          <cell r="N1071">
            <v>0</v>
          </cell>
          <cell r="O1071" t="str">
            <v>7514</v>
          </cell>
          <cell r="P1071" t="str">
            <v>7514</v>
          </cell>
          <cell r="Q1071">
            <v>38294</v>
          </cell>
          <cell r="R1071">
            <v>0</v>
          </cell>
          <cell r="S1071" t="str">
            <v>NTA855G4           GDrive</v>
          </cell>
          <cell r="T1071" t="str">
            <v>0230</v>
          </cell>
          <cell r="U1071" t="str">
            <v>1101000</v>
          </cell>
          <cell r="V1071">
            <v>1</v>
          </cell>
          <cell r="W1071" t="str">
            <v>1</v>
          </cell>
          <cell r="X1071" t="str">
            <v>399</v>
          </cell>
          <cell r="Y1071" t="str">
            <v>G Drive</v>
          </cell>
          <cell r="Z1071" t="str">
            <v>RC230 - GDrive Mktg</v>
          </cell>
          <cell r="AA1071" t="str">
            <v>Medium</v>
          </cell>
          <cell r="AB1071">
            <v>7945.6404736275563</v>
          </cell>
          <cell r="AC1071" t="str">
            <v xml:space="preserve">  33365</v>
          </cell>
          <cell r="AD1071" t="str">
            <v>J7656-04</v>
          </cell>
          <cell r="AE1071">
            <v>7614.65</v>
          </cell>
          <cell r="AF1071">
            <v>4.25</v>
          </cell>
          <cell r="AG1071">
            <v>26</v>
          </cell>
          <cell r="AH1071">
            <v>0</v>
          </cell>
          <cell r="AI1071">
            <v>0</v>
          </cell>
          <cell r="AJ1071" t="str">
            <v>EUR</v>
          </cell>
          <cell r="AK1071">
            <v>0</v>
          </cell>
          <cell r="AL1071" t="str">
            <v>MISCPN07GD321</v>
          </cell>
          <cell r="AM1071" t="str">
            <v>07GD321-AKSA NTA855G4</v>
          </cell>
        </row>
        <row r="1072">
          <cell r="A1072" t="str">
            <v>DEC04</v>
          </cell>
          <cell r="B1072" t="str">
            <v>CENT</v>
          </cell>
          <cell r="C1072" t="str">
            <v>Middle East</v>
          </cell>
          <cell r="D1072" t="str">
            <v>TR</v>
          </cell>
          <cell r="E1072" t="str">
            <v>Gdrive</v>
          </cell>
          <cell r="F1072" t="str">
            <v>AKSA Jenerator Sanayi AS</v>
          </cell>
          <cell r="G1072" t="str">
            <v>003193</v>
          </cell>
          <cell r="H1072" t="str">
            <v>NH</v>
          </cell>
          <cell r="I1072">
            <v>-1</v>
          </cell>
          <cell r="J1072">
            <v>0</v>
          </cell>
          <cell r="K1072">
            <v>-7644.9</v>
          </cell>
          <cell r="L1072" t="str">
            <v>25297625</v>
          </cell>
          <cell r="M1072">
            <v>-7614.65</v>
          </cell>
          <cell r="N1072">
            <v>0</v>
          </cell>
          <cell r="O1072" t="str">
            <v>7514</v>
          </cell>
          <cell r="P1072" t="str">
            <v>7514</v>
          </cell>
          <cell r="Q1072">
            <v>38294</v>
          </cell>
          <cell r="R1072">
            <v>0</v>
          </cell>
          <cell r="S1072" t="str">
            <v>NTA855G4           GDrive</v>
          </cell>
          <cell r="T1072" t="str">
            <v>0230</v>
          </cell>
          <cell r="U1072" t="str">
            <v>1101000</v>
          </cell>
          <cell r="V1072">
            <v>1</v>
          </cell>
          <cell r="W1072" t="str">
            <v>1</v>
          </cell>
          <cell r="X1072" t="str">
            <v>399</v>
          </cell>
          <cell r="Y1072" t="str">
            <v>G Drive</v>
          </cell>
          <cell r="Z1072" t="str">
            <v>RC230 - GDrive Mktg</v>
          </cell>
          <cell r="AA1072" t="str">
            <v>Medium</v>
          </cell>
          <cell r="AB1072">
            <v>0</v>
          </cell>
          <cell r="AC1072" t="str">
            <v xml:space="preserve">  23495</v>
          </cell>
          <cell r="AE1072">
            <v>-7614.65</v>
          </cell>
          <cell r="AF1072">
            <v>-4.25</v>
          </cell>
          <cell r="AG1072">
            <v>-26</v>
          </cell>
          <cell r="AH1072">
            <v>0</v>
          </cell>
          <cell r="AI1072">
            <v>0</v>
          </cell>
          <cell r="AJ1072" t="str">
            <v>EUR</v>
          </cell>
          <cell r="AK1072">
            <v>0</v>
          </cell>
          <cell r="AL1072" t="str">
            <v>MISCPN07GD321</v>
          </cell>
          <cell r="AM1072" t="str">
            <v>07GD321-AKSA NTA855G4</v>
          </cell>
        </row>
        <row r="1073">
          <cell r="A1073" t="str">
            <v>DEC04</v>
          </cell>
          <cell r="B1073" t="str">
            <v>CENT</v>
          </cell>
          <cell r="C1073" t="str">
            <v>Middle East</v>
          </cell>
          <cell r="D1073" t="str">
            <v>TR</v>
          </cell>
          <cell r="E1073" t="str">
            <v>GDRIVE</v>
          </cell>
          <cell r="F1073" t="str">
            <v>AKSA Jenerator Sanayi AS</v>
          </cell>
          <cell r="G1073" t="str">
            <v>025056</v>
          </cell>
          <cell r="H1073" t="str">
            <v>L10</v>
          </cell>
          <cell r="I1073">
            <v>1</v>
          </cell>
          <cell r="J1073">
            <v>6891.7976318622168</v>
          </cell>
          <cell r="K1073">
            <v>5797.28</v>
          </cell>
          <cell r="L1073" t="str">
            <v>43300208</v>
          </cell>
          <cell r="M1073">
            <v>5767.03</v>
          </cell>
          <cell r="N1073">
            <v>0</v>
          </cell>
          <cell r="O1073" t="str">
            <v>7503</v>
          </cell>
          <cell r="P1073" t="str">
            <v>7503</v>
          </cell>
          <cell r="Q1073">
            <v>38289</v>
          </cell>
          <cell r="R1073">
            <v>0</v>
          </cell>
          <cell r="S1073" t="str">
            <v>LTA10G3            GDrive</v>
          </cell>
          <cell r="T1073" t="str">
            <v>0230</v>
          </cell>
          <cell r="U1073" t="str">
            <v>1101000</v>
          </cell>
          <cell r="V1073">
            <v>1</v>
          </cell>
          <cell r="W1073" t="str">
            <v>1</v>
          </cell>
          <cell r="X1073" t="str">
            <v>399</v>
          </cell>
          <cell r="Y1073" t="str">
            <v>G Drive</v>
          </cell>
          <cell r="Z1073" t="str">
            <v>RC230 - GDrive Mktg</v>
          </cell>
          <cell r="AA1073" t="str">
            <v>Medium</v>
          </cell>
          <cell r="AB1073">
            <v>6891.7976318622168</v>
          </cell>
          <cell r="AC1073" t="str">
            <v xml:space="preserve">  37490</v>
          </cell>
          <cell r="AD1073" t="str">
            <v>J7937-04</v>
          </cell>
          <cell r="AE1073">
            <v>5767.03</v>
          </cell>
          <cell r="AF1073">
            <v>4.25</v>
          </cell>
          <cell r="AG1073">
            <v>26</v>
          </cell>
          <cell r="AH1073">
            <v>0</v>
          </cell>
          <cell r="AI1073">
            <v>0</v>
          </cell>
          <cell r="AJ1073" t="str">
            <v>EUR</v>
          </cell>
          <cell r="AK1073">
            <v>0</v>
          </cell>
          <cell r="AL1073" t="str">
            <v>MISCPN07GD111</v>
          </cell>
          <cell r="AM1073" t="str">
            <v>07GD111-AKSA LTA10G3</v>
          </cell>
        </row>
        <row r="1074">
          <cell r="A1074" t="str">
            <v>DEC04</v>
          </cell>
          <cell r="B1074" t="str">
            <v>CENT</v>
          </cell>
          <cell r="C1074" t="str">
            <v>Middle East</v>
          </cell>
          <cell r="D1074" t="str">
            <v>TR</v>
          </cell>
          <cell r="E1074" t="str">
            <v>GDRIVE</v>
          </cell>
          <cell r="F1074" t="str">
            <v>AKSA Jenerator Sanayi AS</v>
          </cell>
          <cell r="G1074" t="str">
            <v>025056</v>
          </cell>
          <cell r="H1074" t="str">
            <v>L10</v>
          </cell>
          <cell r="I1074">
            <v>1</v>
          </cell>
          <cell r="J1074">
            <v>6891.7976318622168</v>
          </cell>
          <cell r="K1074">
            <v>5797.28</v>
          </cell>
          <cell r="L1074" t="str">
            <v>43300206</v>
          </cell>
          <cell r="M1074">
            <v>5767.03</v>
          </cell>
          <cell r="N1074">
            <v>0</v>
          </cell>
          <cell r="O1074" t="str">
            <v>7503</v>
          </cell>
          <cell r="P1074" t="str">
            <v>7503</v>
          </cell>
          <cell r="Q1074">
            <v>38289</v>
          </cell>
          <cell r="R1074">
            <v>0</v>
          </cell>
          <cell r="S1074" t="str">
            <v>LTA10G3            GDrive</v>
          </cell>
          <cell r="T1074" t="str">
            <v>0230</v>
          </cell>
          <cell r="U1074" t="str">
            <v>1101000</v>
          </cell>
          <cell r="V1074">
            <v>1</v>
          </cell>
          <cell r="W1074" t="str">
            <v>1</v>
          </cell>
          <cell r="X1074" t="str">
            <v>399</v>
          </cell>
          <cell r="Y1074" t="str">
            <v>G Drive</v>
          </cell>
          <cell r="Z1074" t="str">
            <v>RC230 - GDrive Mktg</v>
          </cell>
          <cell r="AA1074" t="str">
            <v>Medium</v>
          </cell>
          <cell r="AB1074">
            <v>6891.7976318622168</v>
          </cell>
          <cell r="AC1074" t="str">
            <v xml:space="preserve">  37490</v>
          </cell>
          <cell r="AD1074" t="str">
            <v>J7937-04</v>
          </cell>
          <cell r="AE1074">
            <v>5767.03</v>
          </cell>
          <cell r="AF1074">
            <v>4.25</v>
          </cell>
          <cell r="AG1074">
            <v>26</v>
          </cell>
          <cell r="AH1074">
            <v>0</v>
          </cell>
          <cell r="AI1074">
            <v>0</v>
          </cell>
          <cell r="AJ1074" t="str">
            <v>EUR</v>
          </cell>
          <cell r="AK1074">
            <v>0</v>
          </cell>
          <cell r="AL1074" t="str">
            <v>MISCPN07GD111</v>
          </cell>
          <cell r="AM1074" t="str">
            <v>07GD111-AKSA LTA10G3</v>
          </cell>
        </row>
        <row r="1075">
          <cell r="A1075" t="str">
            <v>DEC04</v>
          </cell>
          <cell r="B1075" t="str">
            <v>CENT</v>
          </cell>
          <cell r="C1075" t="str">
            <v>Middle East</v>
          </cell>
          <cell r="D1075" t="str">
            <v>TR</v>
          </cell>
          <cell r="E1075" t="str">
            <v>GDRIVE</v>
          </cell>
          <cell r="F1075" t="str">
            <v>AKSA Jenerator Sanayi AS</v>
          </cell>
          <cell r="G1075" t="str">
            <v>025056</v>
          </cell>
          <cell r="H1075" t="str">
            <v>L10</v>
          </cell>
          <cell r="I1075">
            <v>1</v>
          </cell>
          <cell r="J1075">
            <v>6891.7976318622168</v>
          </cell>
          <cell r="K1075">
            <v>5797.28</v>
          </cell>
          <cell r="L1075" t="str">
            <v>43300204</v>
          </cell>
          <cell r="M1075">
            <v>5767.03</v>
          </cell>
          <cell r="N1075">
            <v>0</v>
          </cell>
          <cell r="O1075" t="str">
            <v>7503</v>
          </cell>
          <cell r="P1075" t="str">
            <v>7503</v>
          </cell>
          <cell r="Q1075">
            <v>38289</v>
          </cell>
          <cell r="R1075">
            <v>0</v>
          </cell>
          <cell r="S1075" t="str">
            <v>LTA10G3            GDrive</v>
          </cell>
          <cell r="T1075" t="str">
            <v>0230</v>
          </cell>
          <cell r="U1075" t="str">
            <v>1101000</v>
          </cell>
          <cell r="V1075">
            <v>1</v>
          </cell>
          <cell r="W1075" t="str">
            <v>1</v>
          </cell>
          <cell r="X1075" t="str">
            <v>399</v>
          </cell>
          <cell r="Y1075" t="str">
            <v>G Drive</v>
          </cell>
          <cell r="Z1075" t="str">
            <v>RC230 - GDrive Mktg</v>
          </cell>
          <cell r="AA1075" t="str">
            <v>Medium</v>
          </cell>
          <cell r="AB1075">
            <v>6891.7976318622168</v>
          </cell>
          <cell r="AC1075" t="str">
            <v xml:space="preserve">  37490</v>
          </cell>
          <cell r="AD1075" t="str">
            <v>J7937-04</v>
          </cell>
          <cell r="AE1075">
            <v>5767.03</v>
          </cell>
          <cell r="AF1075">
            <v>4.25</v>
          </cell>
          <cell r="AG1075">
            <v>26</v>
          </cell>
          <cell r="AH1075">
            <v>0</v>
          </cell>
          <cell r="AI1075">
            <v>0</v>
          </cell>
          <cell r="AJ1075" t="str">
            <v>EUR</v>
          </cell>
          <cell r="AK1075">
            <v>0</v>
          </cell>
          <cell r="AL1075" t="str">
            <v>MISCPN07GD111</v>
          </cell>
          <cell r="AM1075" t="str">
            <v>07GD111-AKSA LTA10G3</v>
          </cell>
        </row>
        <row r="1076">
          <cell r="A1076" t="str">
            <v>DEC04</v>
          </cell>
          <cell r="B1076" t="str">
            <v>CENT</v>
          </cell>
          <cell r="C1076" t="str">
            <v>Middle East</v>
          </cell>
          <cell r="D1076" t="str">
            <v>TR</v>
          </cell>
          <cell r="E1076" t="str">
            <v>GDRIVE</v>
          </cell>
          <cell r="F1076" t="str">
            <v>AKSA Jenerator Sanayi AS</v>
          </cell>
          <cell r="G1076" t="str">
            <v>025056</v>
          </cell>
          <cell r="H1076" t="str">
            <v>L10</v>
          </cell>
          <cell r="I1076">
            <v>1</v>
          </cell>
          <cell r="J1076">
            <v>6891.7976318622168</v>
          </cell>
          <cell r="K1076">
            <v>5797.28</v>
          </cell>
          <cell r="L1076" t="str">
            <v>43300207</v>
          </cell>
          <cell r="M1076">
            <v>5767.03</v>
          </cell>
          <cell r="N1076">
            <v>0</v>
          </cell>
          <cell r="O1076" t="str">
            <v>7503</v>
          </cell>
          <cell r="P1076" t="str">
            <v>7503</v>
          </cell>
          <cell r="Q1076">
            <v>38289</v>
          </cell>
          <cell r="R1076">
            <v>0</v>
          </cell>
          <cell r="S1076" t="str">
            <v>LTA10G3            GDrive</v>
          </cell>
          <cell r="T1076" t="str">
            <v>0230</v>
          </cell>
          <cell r="U1076" t="str">
            <v>1101000</v>
          </cell>
          <cell r="V1076">
            <v>1</v>
          </cell>
          <cell r="W1076" t="str">
            <v>1</v>
          </cell>
          <cell r="X1076" t="str">
            <v>399</v>
          </cell>
          <cell r="Y1076" t="str">
            <v>G Drive</v>
          </cell>
          <cell r="Z1076" t="str">
            <v>RC230 - GDrive Mktg</v>
          </cell>
          <cell r="AA1076" t="str">
            <v>Medium</v>
          </cell>
          <cell r="AB1076">
            <v>6891.7976318622168</v>
          </cell>
          <cell r="AC1076" t="str">
            <v xml:space="preserve">  37490</v>
          </cell>
          <cell r="AD1076" t="str">
            <v>J7937-04</v>
          </cell>
          <cell r="AE1076">
            <v>5767.03</v>
          </cell>
          <cell r="AF1076">
            <v>4.25</v>
          </cell>
          <cell r="AG1076">
            <v>26</v>
          </cell>
          <cell r="AH1076">
            <v>0</v>
          </cell>
          <cell r="AI1076">
            <v>0</v>
          </cell>
          <cell r="AJ1076" t="str">
            <v>EUR</v>
          </cell>
          <cell r="AK1076">
            <v>0</v>
          </cell>
          <cell r="AL1076" t="str">
            <v>MISCPN07GD111</v>
          </cell>
          <cell r="AM1076" t="str">
            <v>07GD111-AKSA LTA10G3</v>
          </cell>
        </row>
        <row r="1077">
          <cell r="A1077" t="str">
            <v>DEC04</v>
          </cell>
          <cell r="B1077" t="str">
            <v>CENT</v>
          </cell>
          <cell r="C1077" t="str">
            <v>Middle East</v>
          </cell>
          <cell r="D1077" t="str">
            <v>TR</v>
          </cell>
          <cell r="E1077" t="str">
            <v>GDRIVE</v>
          </cell>
          <cell r="F1077" t="str">
            <v>AKSA Jenerator Sanayi AS</v>
          </cell>
          <cell r="G1077" t="str">
            <v>025055</v>
          </cell>
          <cell r="H1077" t="str">
            <v>L10</v>
          </cell>
          <cell r="I1077">
            <v>1</v>
          </cell>
          <cell r="J1077">
            <v>6891.7976318622168</v>
          </cell>
          <cell r="K1077">
            <v>5405.52</v>
          </cell>
          <cell r="L1077" t="str">
            <v>43300224</v>
          </cell>
          <cell r="M1077">
            <v>5375.27</v>
          </cell>
          <cell r="N1077">
            <v>0</v>
          </cell>
          <cell r="O1077" t="str">
            <v>7502</v>
          </cell>
          <cell r="P1077" t="str">
            <v>7502</v>
          </cell>
          <cell r="Q1077">
            <v>38288</v>
          </cell>
          <cell r="R1077">
            <v>0</v>
          </cell>
          <cell r="S1077" t="str">
            <v>LTA10G2            GDrive</v>
          </cell>
          <cell r="T1077" t="str">
            <v>0230</v>
          </cell>
          <cell r="U1077" t="str">
            <v>1101000</v>
          </cell>
          <cell r="V1077">
            <v>1</v>
          </cell>
          <cell r="W1077" t="str">
            <v>1</v>
          </cell>
          <cell r="X1077" t="str">
            <v>399</v>
          </cell>
          <cell r="Y1077" t="str">
            <v>G Drive</v>
          </cell>
          <cell r="Z1077" t="str">
            <v>RC230 - GDrive Mktg</v>
          </cell>
          <cell r="AA1077" t="str">
            <v>Medium</v>
          </cell>
          <cell r="AB1077">
            <v>6891.7976318622168</v>
          </cell>
          <cell r="AC1077" t="str">
            <v xml:space="preserve">  35709</v>
          </cell>
          <cell r="AD1077" t="str">
            <v>J7820-04</v>
          </cell>
          <cell r="AE1077">
            <v>5375.27</v>
          </cell>
          <cell r="AF1077">
            <v>4.25</v>
          </cell>
          <cell r="AG1077">
            <v>26</v>
          </cell>
          <cell r="AH1077">
            <v>0</v>
          </cell>
          <cell r="AI1077">
            <v>0</v>
          </cell>
          <cell r="AJ1077" t="str">
            <v>EUR</v>
          </cell>
          <cell r="AK1077">
            <v>0</v>
          </cell>
          <cell r="AL1077" t="str">
            <v>MISCPN07GD110</v>
          </cell>
          <cell r="AM1077" t="str">
            <v>07GD110-AKSA LTA10G2</v>
          </cell>
        </row>
        <row r="1078">
          <cell r="A1078" t="str">
            <v>DEC04</v>
          </cell>
          <cell r="B1078" t="str">
            <v>CENT</v>
          </cell>
          <cell r="C1078" t="str">
            <v>Middle East</v>
          </cell>
          <cell r="D1078" t="str">
            <v>TR</v>
          </cell>
          <cell r="E1078" t="str">
            <v>GDRIVE</v>
          </cell>
          <cell r="F1078" t="str">
            <v>AKSA Jenerator Sanayi AS</v>
          </cell>
          <cell r="G1078" t="str">
            <v>003176</v>
          </cell>
          <cell r="H1078" t="str">
            <v>L10</v>
          </cell>
          <cell r="I1078">
            <v>-1</v>
          </cell>
          <cell r="J1078">
            <v>-5321.85</v>
          </cell>
          <cell r="K1078">
            <v>-5405.52</v>
          </cell>
          <cell r="L1078" t="str">
            <v>43300220</v>
          </cell>
          <cell r="M1078">
            <v>-5375.27</v>
          </cell>
          <cell r="N1078">
            <v>0</v>
          </cell>
          <cell r="O1078" t="str">
            <v>7502</v>
          </cell>
          <cell r="P1078" t="str">
            <v>7502</v>
          </cell>
          <cell r="Q1078">
            <v>38289</v>
          </cell>
          <cell r="R1078">
            <v>0</v>
          </cell>
          <cell r="S1078" t="str">
            <v>LTA10G2            GDrive</v>
          </cell>
          <cell r="T1078" t="str">
            <v>0230</v>
          </cell>
          <cell r="U1078" t="str">
            <v>1101000</v>
          </cell>
          <cell r="V1078">
            <v>1</v>
          </cell>
          <cell r="W1078" t="str">
            <v>1</v>
          </cell>
          <cell r="X1078" t="str">
            <v>399</v>
          </cell>
          <cell r="Y1078" t="str">
            <v>G Drive</v>
          </cell>
          <cell r="Z1078" t="str">
            <v>RC230 - GDrive Mktg</v>
          </cell>
          <cell r="AA1078" t="str">
            <v>Medium</v>
          </cell>
          <cell r="AB1078">
            <v>-5321.85</v>
          </cell>
          <cell r="AC1078" t="str">
            <v xml:space="preserve">  23478</v>
          </cell>
          <cell r="AD1078" t="str">
            <v>j7762-04</v>
          </cell>
          <cell r="AE1078">
            <v>-5375.27</v>
          </cell>
          <cell r="AF1078">
            <v>-4.25</v>
          </cell>
          <cell r="AG1078">
            <v>-26</v>
          </cell>
          <cell r="AH1078">
            <v>0</v>
          </cell>
          <cell r="AI1078">
            <v>0</v>
          </cell>
          <cell r="AJ1078" t="str">
            <v>USD</v>
          </cell>
          <cell r="AK1078">
            <v>0</v>
          </cell>
          <cell r="AL1078" t="str">
            <v>MISCPN07GD110</v>
          </cell>
          <cell r="AM1078" t="str">
            <v>07GD110-AKSA LTA10G2</v>
          </cell>
        </row>
        <row r="1079">
          <cell r="A1079" t="str">
            <v>DEC04</v>
          </cell>
          <cell r="B1079" t="str">
            <v>CENT</v>
          </cell>
          <cell r="C1079" t="str">
            <v>Western Europe</v>
          </cell>
          <cell r="D1079" t="str">
            <v>DE</v>
          </cell>
          <cell r="E1079" t="str">
            <v>GDRIVE</v>
          </cell>
          <cell r="F1079" t="str">
            <v>Cummins Diesel Deutschland Gmbh</v>
          </cell>
          <cell r="G1079" t="str">
            <v>025125</v>
          </cell>
          <cell r="H1079" t="str">
            <v>B3.3</v>
          </cell>
          <cell r="I1079">
            <v>1</v>
          </cell>
          <cell r="J1079">
            <v>338.38670613562971</v>
          </cell>
          <cell r="K1079">
            <v>242.85318000000001</v>
          </cell>
          <cell r="M1079">
            <v>0</v>
          </cell>
          <cell r="N1079">
            <v>0</v>
          </cell>
          <cell r="O1079" t="str">
            <v>6501</v>
          </cell>
          <cell r="P1079" t="str">
            <v>6501</v>
          </cell>
          <cell r="R1079">
            <v>0</v>
          </cell>
          <cell r="S1079" t="str">
            <v>B3.3G1             GDrive</v>
          </cell>
          <cell r="T1079" t="str">
            <v>0230</v>
          </cell>
          <cell r="U1079" t="str">
            <v>1101000</v>
          </cell>
          <cell r="V1079">
            <v>1</v>
          </cell>
          <cell r="W1079" t="str">
            <v>1</v>
          </cell>
          <cell r="X1079" t="str">
            <v>399</v>
          </cell>
          <cell r="Y1079" t="str">
            <v>G Drive</v>
          </cell>
          <cell r="Z1079" t="str">
            <v>RC230 - GDrive Mktg</v>
          </cell>
          <cell r="AA1079" t="str">
            <v>Small</v>
          </cell>
          <cell r="AB1079">
            <v>338.38670613562971</v>
          </cell>
          <cell r="AC1079" t="str">
            <v xml:space="preserve">  42818</v>
          </cell>
          <cell r="AD1079" t="str">
            <v>753 888</v>
          </cell>
          <cell r="AE1079">
            <v>212.60118</v>
          </cell>
          <cell r="AF1079">
            <v>4.2510000000000003</v>
          </cell>
          <cell r="AG1079">
            <v>26.001000000000001</v>
          </cell>
          <cell r="AH1079">
            <v>0</v>
          </cell>
          <cell r="AI1079">
            <v>0</v>
          </cell>
          <cell r="AJ1079" t="str">
            <v>EUR</v>
          </cell>
          <cell r="AK1079">
            <v>0</v>
          </cell>
          <cell r="AL1079" t="str">
            <v>MISCPN37040</v>
          </cell>
          <cell r="AM1079" t="str">
            <v>B3.3G1 CPG ENGINE, RAD, AC</v>
          </cell>
        </row>
        <row r="1080">
          <cell r="A1080" t="str">
            <v>DEC04</v>
          </cell>
          <cell r="B1080" t="str">
            <v>CENT</v>
          </cell>
          <cell r="C1080" t="str">
            <v>Western Europe</v>
          </cell>
          <cell r="D1080" t="str">
            <v>DE</v>
          </cell>
          <cell r="E1080" t="str">
            <v>GDRIVE</v>
          </cell>
          <cell r="F1080" t="str">
            <v>Cummins Diesel Deutschland Gmbh</v>
          </cell>
          <cell r="G1080" t="str">
            <v>025125</v>
          </cell>
          <cell r="I1080">
            <v>1</v>
          </cell>
          <cell r="J1080">
            <v>338.38670613562971</v>
          </cell>
          <cell r="K1080">
            <v>194.04306</v>
          </cell>
          <cell r="M1080">
            <v>0</v>
          </cell>
          <cell r="N1080">
            <v>0</v>
          </cell>
          <cell r="O1080" t="str">
            <v>8888</v>
          </cell>
          <cell r="P1080" t="str">
            <v>8888</v>
          </cell>
          <cell r="R1080">
            <v>0</v>
          </cell>
          <cell r="S1080" t="str">
            <v>Non gen Set End Item</v>
          </cell>
          <cell r="T1080" t="str">
            <v>0230</v>
          </cell>
          <cell r="U1080" t="str">
            <v>1101000</v>
          </cell>
          <cell r="V1080">
            <v>1</v>
          </cell>
          <cell r="W1080" t="str">
            <v>1</v>
          </cell>
          <cell r="X1080" t="str">
            <v>399</v>
          </cell>
          <cell r="Y1080" t="str">
            <v>G Drive</v>
          </cell>
          <cell r="Z1080" t="str">
            <v>RC230 - GDrive Mktg</v>
          </cell>
          <cell r="AA1080" t="str">
            <v>Small</v>
          </cell>
          <cell r="AB1080">
            <v>338.38670613562971</v>
          </cell>
          <cell r="AC1080" t="str">
            <v xml:space="preserve">  42818</v>
          </cell>
          <cell r="AD1080" t="str">
            <v>753 888</v>
          </cell>
          <cell r="AE1080">
            <v>163.79106000000002</v>
          </cell>
          <cell r="AF1080">
            <v>4.2510000000000003</v>
          </cell>
          <cell r="AG1080">
            <v>26.001000000000001</v>
          </cell>
          <cell r="AH1080">
            <v>0</v>
          </cell>
          <cell r="AI1080">
            <v>0</v>
          </cell>
          <cell r="AJ1080" t="str">
            <v>EUR</v>
          </cell>
          <cell r="AK1080">
            <v>0</v>
          </cell>
          <cell r="AL1080" t="str">
            <v>MISCPN37040A</v>
          </cell>
          <cell r="AM1080" t="str">
            <v>B3.3 GDRIVE - NO AIR CLEANER</v>
          </cell>
        </row>
        <row r="1081">
          <cell r="A1081" t="str">
            <v>DEC04</v>
          </cell>
          <cell r="B1081" t="str">
            <v>CENT</v>
          </cell>
          <cell r="C1081" t="str">
            <v>Western Europe</v>
          </cell>
          <cell r="D1081" t="str">
            <v>DE</v>
          </cell>
          <cell r="E1081" t="str">
            <v>GDRIVE</v>
          </cell>
          <cell r="F1081" t="str">
            <v>Cummins Diesel Deutschland Gmbh</v>
          </cell>
          <cell r="G1081" t="str">
            <v>025125</v>
          </cell>
          <cell r="I1081">
            <v>1</v>
          </cell>
          <cell r="J1081">
            <v>338.38670613562971</v>
          </cell>
          <cell r="K1081">
            <v>194.04306</v>
          </cell>
          <cell r="M1081">
            <v>0</v>
          </cell>
          <cell r="N1081">
            <v>0</v>
          </cell>
          <cell r="O1081" t="str">
            <v>8888</v>
          </cell>
          <cell r="P1081" t="str">
            <v>8888</v>
          </cell>
          <cell r="R1081">
            <v>0</v>
          </cell>
          <cell r="S1081" t="str">
            <v>Non gen Set End Item</v>
          </cell>
          <cell r="T1081" t="str">
            <v>0230</v>
          </cell>
          <cell r="U1081" t="str">
            <v>1101000</v>
          </cell>
          <cell r="V1081">
            <v>1</v>
          </cell>
          <cell r="W1081" t="str">
            <v>1</v>
          </cell>
          <cell r="X1081" t="str">
            <v>399</v>
          </cell>
          <cell r="Y1081" t="str">
            <v>G Drive</v>
          </cell>
          <cell r="Z1081" t="str">
            <v>RC230 - GDrive Mktg</v>
          </cell>
          <cell r="AA1081" t="str">
            <v>Small</v>
          </cell>
          <cell r="AB1081">
            <v>338.38670613562971</v>
          </cell>
          <cell r="AC1081" t="str">
            <v xml:space="preserve">  42818</v>
          </cell>
          <cell r="AD1081" t="str">
            <v>753 888</v>
          </cell>
          <cell r="AE1081">
            <v>163.79106000000002</v>
          </cell>
          <cell r="AF1081">
            <v>4.2510000000000003</v>
          </cell>
          <cell r="AG1081">
            <v>26.001000000000001</v>
          </cell>
          <cell r="AH1081">
            <v>0</v>
          </cell>
          <cell r="AI1081">
            <v>0</v>
          </cell>
          <cell r="AJ1081" t="str">
            <v>EUR</v>
          </cell>
          <cell r="AK1081">
            <v>0</v>
          </cell>
          <cell r="AL1081" t="str">
            <v>MISCPN37040A</v>
          </cell>
          <cell r="AM1081" t="str">
            <v>B3.3 GDRIVE - NO AIR CLEANER</v>
          </cell>
        </row>
        <row r="1082">
          <cell r="A1082" t="str">
            <v>DEC04</v>
          </cell>
          <cell r="B1082" t="str">
            <v>CENT</v>
          </cell>
          <cell r="C1082" t="str">
            <v>Middle East</v>
          </cell>
          <cell r="D1082" t="str">
            <v>TR</v>
          </cell>
          <cell r="E1082" t="str">
            <v>GDRIVE</v>
          </cell>
          <cell r="F1082" t="str">
            <v>AKSA Jenerator Sanayi AS</v>
          </cell>
          <cell r="G1082" t="str">
            <v>025011</v>
          </cell>
          <cell r="H1082" t="str">
            <v>L10</v>
          </cell>
          <cell r="I1082">
            <v>1</v>
          </cell>
          <cell r="J1082">
            <v>6891.7976318622168</v>
          </cell>
          <cell r="K1082">
            <v>5405.52</v>
          </cell>
          <cell r="L1082" t="str">
            <v>43300220</v>
          </cell>
          <cell r="M1082">
            <v>5375.27</v>
          </cell>
          <cell r="N1082">
            <v>0</v>
          </cell>
          <cell r="O1082" t="str">
            <v>7502</v>
          </cell>
          <cell r="P1082" t="str">
            <v>7502</v>
          </cell>
          <cell r="Q1082">
            <v>38289</v>
          </cell>
          <cell r="R1082">
            <v>0</v>
          </cell>
          <cell r="S1082" t="str">
            <v>LTA10G2            GDrive</v>
          </cell>
          <cell r="T1082" t="str">
            <v>0230</v>
          </cell>
          <cell r="U1082" t="str">
            <v>1101000</v>
          </cell>
          <cell r="V1082">
            <v>1</v>
          </cell>
          <cell r="W1082" t="str">
            <v>1</v>
          </cell>
          <cell r="X1082" t="str">
            <v>399</v>
          </cell>
          <cell r="Y1082" t="str">
            <v>G Drive</v>
          </cell>
          <cell r="Z1082" t="str">
            <v>RC230 - GDrive Mktg</v>
          </cell>
          <cell r="AA1082" t="str">
            <v>Medium</v>
          </cell>
          <cell r="AB1082">
            <v>6891.7976318622168</v>
          </cell>
          <cell r="AC1082" t="str">
            <v xml:space="preserve">  43465</v>
          </cell>
          <cell r="AD1082" t="str">
            <v>J7762-04</v>
          </cell>
          <cell r="AE1082">
            <v>5375.27</v>
          </cell>
          <cell r="AF1082">
            <v>4.25</v>
          </cell>
          <cell r="AG1082">
            <v>26</v>
          </cell>
          <cell r="AH1082">
            <v>0</v>
          </cell>
          <cell r="AI1082">
            <v>0</v>
          </cell>
          <cell r="AJ1082" t="str">
            <v>EUR</v>
          </cell>
          <cell r="AK1082">
            <v>0</v>
          </cell>
          <cell r="AL1082" t="str">
            <v>MISCPN07GD110</v>
          </cell>
          <cell r="AM1082" t="str">
            <v>07GD110-AKSA LTA10G2</v>
          </cell>
        </row>
        <row r="1083">
          <cell r="A1083" t="str">
            <v>DEC04</v>
          </cell>
          <cell r="B1083" t="str">
            <v>CENT</v>
          </cell>
          <cell r="C1083" t="str">
            <v>Middle East</v>
          </cell>
          <cell r="D1083" t="str">
            <v>TR</v>
          </cell>
          <cell r="E1083" t="str">
            <v>GDRIVE</v>
          </cell>
          <cell r="F1083" t="str">
            <v>AKSA Jenerator Sanayi AS</v>
          </cell>
          <cell r="G1083" t="str">
            <v>025011</v>
          </cell>
          <cell r="H1083" t="str">
            <v>L10</v>
          </cell>
          <cell r="I1083">
            <v>1</v>
          </cell>
          <cell r="J1083">
            <v>6891.7976318622168</v>
          </cell>
          <cell r="K1083">
            <v>5405.52</v>
          </cell>
          <cell r="L1083" t="str">
            <v>43300230</v>
          </cell>
          <cell r="M1083">
            <v>5375.27</v>
          </cell>
          <cell r="N1083">
            <v>0</v>
          </cell>
          <cell r="O1083" t="str">
            <v>7502</v>
          </cell>
          <cell r="P1083" t="str">
            <v>7502</v>
          </cell>
          <cell r="Q1083">
            <v>38288</v>
          </cell>
          <cell r="R1083">
            <v>0</v>
          </cell>
          <cell r="S1083" t="str">
            <v>LTA10G2            GDrive</v>
          </cell>
          <cell r="T1083" t="str">
            <v>0230</v>
          </cell>
          <cell r="U1083" t="str">
            <v>1101000</v>
          </cell>
          <cell r="V1083">
            <v>1</v>
          </cell>
          <cell r="W1083" t="str">
            <v>1</v>
          </cell>
          <cell r="X1083" t="str">
            <v>399</v>
          </cell>
          <cell r="Y1083" t="str">
            <v>G Drive</v>
          </cell>
          <cell r="Z1083" t="str">
            <v>RC230 - GDrive Mktg</v>
          </cell>
          <cell r="AA1083" t="str">
            <v>Medium</v>
          </cell>
          <cell r="AB1083">
            <v>6891.7976318622168</v>
          </cell>
          <cell r="AC1083" t="str">
            <v xml:space="preserve">  43465</v>
          </cell>
          <cell r="AD1083" t="str">
            <v>J7762-04</v>
          </cell>
          <cell r="AE1083">
            <v>5375.27</v>
          </cell>
          <cell r="AF1083">
            <v>4.25</v>
          </cell>
          <cell r="AG1083">
            <v>26</v>
          </cell>
          <cell r="AH1083">
            <v>0</v>
          </cell>
          <cell r="AI1083">
            <v>0</v>
          </cell>
          <cell r="AJ1083" t="str">
            <v>EUR</v>
          </cell>
          <cell r="AK1083">
            <v>0</v>
          </cell>
          <cell r="AL1083" t="str">
            <v>MISCPN07GD110</v>
          </cell>
          <cell r="AM1083" t="str">
            <v>07GD110-AKSA LTA10G2</v>
          </cell>
        </row>
        <row r="1084">
          <cell r="A1084" t="str">
            <v>DEC04</v>
          </cell>
          <cell r="B1084" t="str">
            <v>CENT</v>
          </cell>
          <cell r="C1084" t="str">
            <v>Middle East</v>
          </cell>
          <cell r="D1084" t="str">
            <v>TR</v>
          </cell>
          <cell r="E1084" t="str">
            <v>GDRIVE</v>
          </cell>
          <cell r="F1084" t="str">
            <v>AKSA Jenerator Sanayi AS</v>
          </cell>
          <cell r="G1084" t="str">
            <v>025011</v>
          </cell>
          <cell r="H1084" t="str">
            <v>L10</v>
          </cell>
          <cell r="I1084">
            <v>1</v>
          </cell>
          <cell r="J1084">
            <v>6891.7976318622168</v>
          </cell>
          <cell r="K1084">
            <v>5405.52</v>
          </cell>
          <cell r="L1084" t="str">
            <v>43300227</v>
          </cell>
          <cell r="M1084">
            <v>5375.27</v>
          </cell>
          <cell r="N1084">
            <v>0</v>
          </cell>
          <cell r="O1084" t="str">
            <v>7502</v>
          </cell>
          <cell r="P1084" t="str">
            <v>7502</v>
          </cell>
          <cell r="Q1084">
            <v>38288</v>
          </cell>
          <cell r="R1084">
            <v>0</v>
          </cell>
          <cell r="S1084" t="str">
            <v>LTA10G2            GDrive</v>
          </cell>
          <cell r="T1084" t="str">
            <v>0230</v>
          </cell>
          <cell r="U1084" t="str">
            <v>1101000</v>
          </cell>
          <cell r="V1084">
            <v>1</v>
          </cell>
          <cell r="W1084" t="str">
            <v>1</v>
          </cell>
          <cell r="X1084" t="str">
            <v>399</v>
          </cell>
          <cell r="Y1084" t="str">
            <v>G Drive</v>
          </cell>
          <cell r="Z1084" t="str">
            <v>RC230 - GDrive Mktg</v>
          </cell>
          <cell r="AA1084" t="str">
            <v>Medium</v>
          </cell>
          <cell r="AB1084">
            <v>6891.7976318622168</v>
          </cell>
          <cell r="AC1084" t="str">
            <v xml:space="preserve">  43465</v>
          </cell>
          <cell r="AD1084" t="str">
            <v>J7762-04</v>
          </cell>
          <cell r="AE1084">
            <v>5375.27</v>
          </cell>
          <cell r="AF1084">
            <v>4.25</v>
          </cell>
          <cell r="AG1084">
            <v>26</v>
          </cell>
          <cell r="AH1084">
            <v>0</v>
          </cell>
          <cell r="AI1084">
            <v>0</v>
          </cell>
          <cell r="AJ1084" t="str">
            <v>EUR</v>
          </cell>
          <cell r="AK1084">
            <v>0</v>
          </cell>
          <cell r="AL1084" t="str">
            <v>MISCPN07GD110</v>
          </cell>
          <cell r="AM1084" t="str">
            <v>07GD110-AKSA LTA10G2</v>
          </cell>
        </row>
        <row r="1085">
          <cell r="A1085" t="str">
            <v>DEC04</v>
          </cell>
          <cell r="B1085" t="str">
            <v>CENT</v>
          </cell>
          <cell r="C1085" t="str">
            <v>Middle East</v>
          </cell>
          <cell r="D1085" t="str">
            <v>TR</v>
          </cell>
          <cell r="E1085" t="str">
            <v>GDRIVE</v>
          </cell>
          <cell r="F1085" t="str">
            <v>AKSA Jenerator Sanayi AS</v>
          </cell>
          <cell r="G1085" t="str">
            <v>025011</v>
          </cell>
          <cell r="H1085" t="str">
            <v>L10</v>
          </cell>
          <cell r="I1085">
            <v>1</v>
          </cell>
          <cell r="J1085">
            <v>6891.7976318622168</v>
          </cell>
          <cell r="K1085">
            <v>5405.52</v>
          </cell>
          <cell r="L1085" t="str">
            <v>43300226</v>
          </cell>
          <cell r="M1085">
            <v>5375.27</v>
          </cell>
          <cell r="N1085">
            <v>0</v>
          </cell>
          <cell r="O1085" t="str">
            <v>7502</v>
          </cell>
          <cell r="P1085" t="str">
            <v>7502</v>
          </cell>
          <cell r="Q1085">
            <v>38288</v>
          </cell>
          <cell r="R1085">
            <v>0</v>
          </cell>
          <cell r="S1085" t="str">
            <v>LTA10G2            GDrive</v>
          </cell>
          <cell r="T1085" t="str">
            <v>0230</v>
          </cell>
          <cell r="U1085" t="str">
            <v>1101000</v>
          </cell>
          <cell r="V1085">
            <v>1</v>
          </cell>
          <cell r="W1085" t="str">
            <v>1</v>
          </cell>
          <cell r="X1085" t="str">
            <v>399</v>
          </cell>
          <cell r="Y1085" t="str">
            <v>G Drive</v>
          </cell>
          <cell r="Z1085" t="str">
            <v>RC230 - GDrive Mktg</v>
          </cell>
          <cell r="AA1085" t="str">
            <v>Medium</v>
          </cell>
          <cell r="AB1085">
            <v>6891.7976318622168</v>
          </cell>
          <cell r="AC1085" t="str">
            <v xml:space="preserve">  43465</v>
          </cell>
          <cell r="AD1085" t="str">
            <v>J7762-04</v>
          </cell>
          <cell r="AE1085">
            <v>5375.27</v>
          </cell>
          <cell r="AF1085">
            <v>4.25</v>
          </cell>
          <cell r="AG1085">
            <v>26</v>
          </cell>
          <cell r="AH1085">
            <v>0</v>
          </cell>
          <cell r="AI1085">
            <v>0</v>
          </cell>
          <cell r="AJ1085" t="str">
            <v>EUR</v>
          </cell>
          <cell r="AK1085">
            <v>0</v>
          </cell>
          <cell r="AL1085" t="str">
            <v>MISCPN07GD110</v>
          </cell>
          <cell r="AM1085" t="str">
            <v>07GD110-AKSA LTA10G2</v>
          </cell>
        </row>
        <row r="1086">
          <cell r="A1086" t="str">
            <v>DEC04</v>
          </cell>
          <cell r="B1086" t="str">
            <v>CENT</v>
          </cell>
          <cell r="C1086" t="str">
            <v>Western Europe</v>
          </cell>
          <cell r="D1086" t="str">
            <v>FR</v>
          </cell>
          <cell r="E1086" t="str">
            <v>GDRIVE</v>
          </cell>
          <cell r="F1086" t="str">
            <v>Cummins Diesel SA</v>
          </cell>
          <cell r="G1086" t="str">
            <v>025015</v>
          </cell>
          <cell r="H1086" t="str">
            <v>NH</v>
          </cell>
          <cell r="I1086">
            <v>1</v>
          </cell>
          <cell r="J1086">
            <v>7452.8713670613561</v>
          </cell>
          <cell r="K1086">
            <v>11608.25</v>
          </cell>
          <cell r="L1086" t="str">
            <v>25297833</v>
          </cell>
          <cell r="M1086">
            <v>6475.62</v>
          </cell>
          <cell r="N1086">
            <v>0</v>
          </cell>
          <cell r="O1086" t="str">
            <v>7011</v>
          </cell>
          <cell r="P1086" t="str">
            <v>7011</v>
          </cell>
          <cell r="Q1086">
            <v>38300</v>
          </cell>
          <cell r="R1086">
            <v>0</v>
          </cell>
          <cell r="S1086" t="str">
            <v>NT855G6            Genset</v>
          </cell>
          <cell r="T1086" t="str">
            <v>0230</v>
          </cell>
          <cell r="U1086" t="str">
            <v>1101000</v>
          </cell>
          <cell r="V1086">
            <v>1</v>
          </cell>
          <cell r="W1086" t="str">
            <v>1</v>
          </cell>
          <cell r="X1086" t="str">
            <v>399</v>
          </cell>
          <cell r="Y1086" t="str">
            <v>G Drive</v>
          </cell>
          <cell r="Z1086" t="str">
            <v>RC230 - GDrive Mktg</v>
          </cell>
          <cell r="AA1086" t="str">
            <v>Medium</v>
          </cell>
          <cell r="AB1086">
            <v>7452.8713670613561</v>
          </cell>
          <cell r="AC1086" t="str">
            <v xml:space="preserve">  35880</v>
          </cell>
          <cell r="AD1086" t="str">
            <v>2019157</v>
          </cell>
          <cell r="AE1086">
            <v>11578</v>
          </cell>
          <cell r="AF1086">
            <v>4.25</v>
          </cell>
          <cell r="AG1086">
            <v>26</v>
          </cell>
          <cell r="AH1086">
            <v>0</v>
          </cell>
          <cell r="AI1086">
            <v>0</v>
          </cell>
          <cell r="AJ1086" t="str">
            <v>EUR</v>
          </cell>
          <cell r="AK1086">
            <v>0</v>
          </cell>
          <cell r="AL1086" t="str">
            <v>MISCPN35880</v>
          </cell>
          <cell r="AM1086" t="str">
            <v>NT855G6 CD FRANCE G DRIVE</v>
          </cell>
        </row>
        <row r="1087">
          <cell r="A1087" t="str">
            <v>DEC04</v>
          </cell>
          <cell r="B1087" t="str">
            <v>CENT</v>
          </cell>
          <cell r="C1087" t="str">
            <v>Western Europe</v>
          </cell>
          <cell r="D1087" t="str">
            <v>BE</v>
          </cell>
          <cell r="E1087" t="str">
            <v>GDRIVE</v>
          </cell>
          <cell r="F1087" t="str">
            <v>Meridiana Ltd - Guernsey</v>
          </cell>
          <cell r="G1087" t="str">
            <v>025147</v>
          </cell>
          <cell r="H1087" t="str">
            <v>4B</v>
          </cell>
          <cell r="I1087">
            <v>1</v>
          </cell>
          <cell r="J1087">
            <v>1858.9881593110872</v>
          </cell>
          <cell r="K1087">
            <v>1751.13</v>
          </cell>
          <cell r="L1087" t="str">
            <v>21628180</v>
          </cell>
          <cell r="M1087">
            <v>1720.88</v>
          </cell>
          <cell r="N1087">
            <v>0</v>
          </cell>
          <cell r="O1087" t="str">
            <v>6518</v>
          </cell>
          <cell r="P1087" t="str">
            <v>6518</v>
          </cell>
          <cell r="Q1087">
            <v>38337</v>
          </cell>
          <cell r="R1087">
            <v>0</v>
          </cell>
          <cell r="T1087" t="str">
            <v>0230</v>
          </cell>
          <cell r="U1087" t="str">
            <v>1101000</v>
          </cell>
          <cell r="V1087">
            <v>1</v>
          </cell>
          <cell r="W1087" t="str">
            <v>1</v>
          </cell>
          <cell r="X1087" t="str">
            <v>399</v>
          </cell>
          <cell r="Y1087" t="str">
            <v>G Drive</v>
          </cell>
          <cell r="Z1087" t="str">
            <v>RC230 - GDrive Mktg</v>
          </cell>
          <cell r="AA1087" t="str">
            <v>Small</v>
          </cell>
          <cell r="AB1087">
            <v>1770.72</v>
          </cell>
          <cell r="AC1087" t="str">
            <v xml:space="preserve">  37482</v>
          </cell>
          <cell r="AD1087" t="str">
            <v>UTD/4303</v>
          </cell>
          <cell r="AE1087">
            <v>1720.88</v>
          </cell>
          <cell r="AF1087">
            <v>4.25</v>
          </cell>
          <cell r="AG1087">
            <v>26</v>
          </cell>
          <cell r="AH1087">
            <v>0</v>
          </cell>
          <cell r="AI1087">
            <v>0</v>
          </cell>
          <cell r="AJ1087" t="str">
            <v>USD</v>
          </cell>
          <cell r="AK1087">
            <v>0</v>
          </cell>
          <cell r="AL1087" t="str">
            <v>MISCPN07GD075</v>
          </cell>
          <cell r="AM1087" t="str">
            <v>4B3.9G2 G DRIVE</v>
          </cell>
        </row>
        <row r="1088">
          <cell r="A1088" t="str">
            <v>DEC04</v>
          </cell>
          <cell r="B1088" t="str">
            <v>CENT</v>
          </cell>
          <cell r="C1088" t="str">
            <v>Middle East</v>
          </cell>
          <cell r="D1088" t="str">
            <v>TR</v>
          </cell>
          <cell r="E1088" t="str">
            <v>GDRIVE</v>
          </cell>
          <cell r="F1088" t="str">
            <v>AKSA Jenerator Sanayi AS</v>
          </cell>
          <cell r="G1088" t="str">
            <v>025072</v>
          </cell>
          <cell r="H1088" t="str">
            <v>4B</v>
          </cell>
          <cell r="I1088">
            <v>1</v>
          </cell>
          <cell r="J1088">
            <v>2230.3552206673844</v>
          </cell>
          <cell r="K1088">
            <v>2384.17245</v>
          </cell>
          <cell r="L1088" t="str">
            <v>21626478</v>
          </cell>
          <cell r="M1088">
            <v>2181.89</v>
          </cell>
          <cell r="N1088">
            <v>0</v>
          </cell>
          <cell r="O1088" t="str">
            <v>6519</v>
          </cell>
          <cell r="P1088" t="str">
            <v>6519</v>
          </cell>
          <cell r="Q1088">
            <v>38316</v>
          </cell>
          <cell r="R1088">
            <v>0</v>
          </cell>
          <cell r="S1088" t="str">
            <v>4BTA3.9G3          GDrive</v>
          </cell>
          <cell r="T1088" t="str">
            <v>0230</v>
          </cell>
          <cell r="U1088" t="str">
            <v>1101000</v>
          </cell>
          <cell r="V1088">
            <v>1</v>
          </cell>
          <cell r="W1088" t="str">
            <v>1</v>
          </cell>
          <cell r="X1088" t="str">
            <v>399</v>
          </cell>
          <cell r="Y1088" t="str">
            <v>G Drive</v>
          </cell>
          <cell r="Z1088" t="str">
            <v>RC230 - GDrive Mktg</v>
          </cell>
          <cell r="AA1088" t="str">
            <v>Small</v>
          </cell>
          <cell r="AB1088">
            <v>2230.3552206673844</v>
          </cell>
          <cell r="AC1088" t="str">
            <v xml:space="preserve">  37058</v>
          </cell>
          <cell r="AD1088" t="str">
            <v>J7902-04</v>
          </cell>
          <cell r="AE1088">
            <v>2353.9204500000001</v>
          </cell>
          <cell r="AF1088">
            <v>4.2510000000000003</v>
          </cell>
          <cell r="AG1088">
            <v>26.001000000000001</v>
          </cell>
          <cell r="AH1088">
            <v>0</v>
          </cell>
          <cell r="AI1088">
            <v>0</v>
          </cell>
          <cell r="AJ1088" t="str">
            <v>EUR</v>
          </cell>
          <cell r="AK1088">
            <v>0</v>
          </cell>
          <cell r="AL1088" t="str">
            <v>MISCPN37058</v>
          </cell>
          <cell r="AM1088" t="str">
            <v>4BTA3.9G3 AKSA G DRIVE</v>
          </cell>
        </row>
        <row r="1089">
          <cell r="A1089" t="str">
            <v>DEC04</v>
          </cell>
          <cell r="B1089" t="str">
            <v>CENT</v>
          </cell>
          <cell r="C1089" t="str">
            <v>Western Europe</v>
          </cell>
          <cell r="D1089" t="str">
            <v>BE</v>
          </cell>
          <cell r="E1089" t="str">
            <v>GDRIVE</v>
          </cell>
          <cell r="F1089" t="str">
            <v>Meridiana Ltd - Guernsey</v>
          </cell>
          <cell r="G1089" t="str">
            <v>025154</v>
          </cell>
          <cell r="H1089" t="str">
            <v>4B</v>
          </cell>
          <cell r="I1089">
            <v>1</v>
          </cell>
          <cell r="J1089">
            <v>1858.9881593110872</v>
          </cell>
          <cell r="K1089">
            <v>1751.13</v>
          </cell>
          <cell r="L1089" t="str">
            <v>21606836</v>
          </cell>
          <cell r="M1089">
            <v>1720.88</v>
          </cell>
          <cell r="N1089">
            <v>0</v>
          </cell>
          <cell r="O1089" t="str">
            <v>6518</v>
          </cell>
          <cell r="P1089" t="str">
            <v>6518</v>
          </cell>
          <cell r="Q1089">
            <v>38163</v>
          </cell>
          <cell r="R1089">
            <v>0</v>
          </cell>
          <cell r="T1089" t="str">
            <v>0230</v>
          </cell>
          <cell r="U1089" t="str">
            <v>1101000</v>
          </cell>
          <cell r="V1089">
            <v>1</v>
          </cell>
          <cell r="W1089" t="str">
            <v>1</v>
          </cell>
          <cell r="X1089" t="str">
            <v>399</v>
          </cell>
          <cell r="Y1089" t="str">
            <v>G Drive</v>
          </cell>
          <cell r="Z1089" t="str">
            <v>RC230 - GDrive Mktg</v>
          </cell>
          <cell r="AA1089" t="str">
            <v>Small</v>
          </cell>
          <cell r="AB1089">
            <v>1770.72</v>
          </cell>
          <cell r="AC1089" t="str">
            <v xml:space="preserve">  43417</v>
          </cell>
          <cell r="AD1089" t="str">
            <v>UTD/4199</v>
          </cell>
          <cell r="AE1089">
            <v>1720.88</v>
          </cell>
          <cell r="AF1089">
            <v>4.25</v>
          </cell>
          <cell r="AG1089">
            <v>26</v>
          </cell>
          <cell r="AH1089">
            <v>0</v>
          </cell>
          <cell r="AI1089">
            <v>0</v>
          </cell>
          <cell r="AJ1089" t="str">
            <v>USD</v>
          </cell>
          <cell r="AK1089">
            <v>0</v>
          </cell>
          <cell r="AL1089" t="str">
            <v>MISCPN07GD075</v>
          </cell>
          <cell r="AM1089" t="str">
            <v>4B3.9G2 G DRIVE</v>
          </cell>
        </row>
        <row r="1090">
          <cell r="A1090" t="str">
            <v>DEC04</v>
          </cell>
          <cell r="B1090" t="str">
            <v>CENT</v>
          </cell>
          <cell r="C1090" t="str">
            <v>Western Europe</v>
          </cell>
          <cell r="D1090" t="str">
            <v>BE</v>
          </cell>
          <cell r="E1090" t="str">
            <v>GDRIVE</v>
          </cell>
          <cell r="F1090" t="str">
            <v>Meridiana Ltd - Guernsey</v>
          </cell>
          <cell r="G1090" t="str">
            <v>025153</v>
          </cell>
          <cell r="H1090" t="str">
            <v>6B</v>
          </cell>
          <cell r="I1090">
            <v>1</v>
          </cell>
          <cell r="J1090">
            <v>2798.7082884822389</v>
          </cell>
          <cell r="K1090">
            <v>2767.13</v>
          </cell>
          <cell r="L1090" t="str">
            <v>21610792</v>
          </cell>
          <cell r="M1090">
            <v>2736.88</v>
          </cell>
          <cell r="N1090">
            <v>0</v>
          </cell>
          <cell r="O1090" t="str">
            <v>6526</v>
          </cell>
          <cell r="P1090" t="str">
            <v>6526</v>
          </cell>
          <cell r="Q1090">
            <v>38178</v>
          </cell>
          <cell r="R1090">
            <v>0</v>
          </cell>
          <cell r="S1090" t="str">
            <v>6BT5.9G6           GDrive</v>
          </cell>
          <cell r="T1090" t="str">
            <v>0230</v>
          </cell>
          <cell r="U1090" t="str">
            <v>1101000</v>
          </cell>
          <cell r="V1090">
            <v>1</v>
          </cell>
          <cell r="W1090" t="str">
            <v>1</v>
          </cell>
          <cell r="X1090" t="str">
            <v>399</v>
          </cell>
          <cell r="Y1090" t="str">
            <v>G Drive</v>
          </cell>
          <cell r="Z1090" t="str">
            <v>RC230 - GDrive Mktg</v>
          </cell>
          <cell r="AA1090" t="str">
            <v>Small</v>
          </cell>
          <cell r="AB1090">
            <v>2798.7082884822389</v>
          </cell>
          <cell r="AC1090" t="str">
            <v xml:space="preserve">  42694</v>
          </cell>
          <cell r="AD1090" t="str">
            <v>UTD/4166</v>
          </cell>
          <cell r="AE1090">
            <v>2736.88</v>
          </cell>
          <cell r="AF1090">
            <v>4.25</v>
          </cell>
          <cell r="AG1090">
            <v>26</v>
          </cell>
          <cell r="AH1090">
            <v>0</v>
          </cell>
          <cell r="AI1090">
            <v>0</v>
          </cell>
          <cell r="AJ1090" t="str">
            <v>USD</v>
          </cell>
          <cell r="AK1090">
            <v>0</v>
          </cell>
          <cell r="AL1090" t="str">
            <v>MISCPN07GD059</v>
          </cell>
          <cell r="AM1090" t="str">
            <v>07GD059 6BT5.9G6</v>
          </cell>
        </row>
        <row r="1091">
          <cell r="A1091" t="str">
            <v>DEC04</v>
          </cell>
          <cell r="B1091" t="str">
            <v>CENT</v>
          </cell>
          <cell r="C1091" t="str">
            <v>Western Europe</v>
          </cell>
          <cell r="D1091" t="str">
            <v>BE</v>
          </cell>
          <cell r="E1091" t="str">
            <v>GDRIVE</v>
          </cell>
          <cell r="F1091" t="str">
            <v>Meridiana Ltd - Guernsey</v>
          </cell>
          <cell r="G1091" t="str">
            <v>025152</v>
          </cell>
          <cell r="H1091" t="str">
            <v>4B</v>
          </cell>
          <cell r="I1091">
            <v>1</v>
          </cell>
          <cell r="J1091">
            <v>2336.9214208826693</v>
          </cell>
          <cell r="K1091">
            <v>2266.15</v>
          </cell>
          <cell r="L1091" t="str">
            <v>21627780</v>
          </cell>
          <cell r="M1091">
            <v>2235.9</v>
          </cell>
          <cell r="N1091">
            <v>0</v>
          </cell>
          <cell r="O1091" t="str">
            <v>6510</v>
          </cell>
          <cell r="P1091" t="str">
            <v>6510</v>
          </cell>
          <cell r="Q1091">
            <v>38331</v>
          </cell>
          <cell r="R1091">
            <v>0</v>
          </cell>
          <cell r="T1091" t="str">
            <v>0230</v>
          </cell>
          <cell r="U1091" t="str">
            <v>1101000</v>
          </cell>
          <cell r="V1091">
            <v>1</v>
          </cell>
          <cell r="W1091" t="str">
            <v>1</v>
          </cell>
          <cell r="X1091" t="str">
            <v>399</v>
          </cell>
          <cell r="Y1091" t="str">
            <v>G Drive</v>
          </cell>
          <cell r="Z1091" t="str">
            <v>RC230 - GDrive Mktg</v>
          </cell>
          <cell r="AA1091" t="str">
            <v>Small</v>
          </cell>
          <cell r="AB1091">
            <v>2225.5100000000002</v>
          </cell>
          <cell r="AC1091" t="str">
            <v xml:space="preserve">  37486</v>
          </cell>
          <cell r="AD1091" t="str">
            <v>UTD/4304</v>
          </cell>
          <cell r="AE1091">
            <v>2235.9</v>
          </cell>
          <cell r="AF1091">
            <v>4.25</v>
          </cell>
          <cell r="AG1091">
            <v>26</v>
          </cell>
          <cell r="AH1091">
            <v>0</v>
          </cell>
          <cell r="AI1091">
            <v>0</v>
          </cell>
          <cell r="AJ1091" t="str">
            <v>USD</v>
          </cell>
          <cell r="AK1091">
            <v>0</v>
          </cell>
          <cell r="AL1091" t="str">
            <v>MISCPN07GD074</v>
          </cell>
          <cell r="AM1091" t="str">
            <v>4B3.9G4 G DRIVE</v>
          </cell>
        </row>
        <row r="1092">
          <cell r="A1092" t="str">
            <v>DEC04</v>
          </cell>
          <cell r="B1092" t="str">
            <v>CENT</v>
          </cell>
          <cell r="C1092" t="str">
            <v>Western Europe</v>
          </cell>
          <cell r="D1092" t="str">
            <v>BE</v>
          </cell>
          <cell r="E1092" t="str">
            <v>GDRIVE</v>
          </cell>
          <cell r="F1092" t="str">
            <v>Meridiana Ltd - Guernsey</v>
          </cell>
          <cell r="G1092" t="str">
            <v>025150</v>
          </cell>
          <cell r="H1092" t="str">
            <v>4B</v>
          </cell>
          <cell r="I1092">
            <v>1</v>
          </cell>
          <cell r="J1092">
            <v>2336.92</v>
          </cell>
          <cell r="K1092">
            <v>2266.15</v>
          </cell>
          <cell r="L1092" t="str">
            <v>21627531</v>
          </cell>
          <cell r="M1092">
            <v>2235.9</v>
          </cell>
          <cell r="N1092">
            <v>0</v>
          </cell>
          <cell r="O1092" t="str">
            <v>6510</v>
          </cell>
          <cell r="P1092" t="str">
            <v>6510</v>
          </cell>
          <cell r="Q1092">
            <v>38327</v>
          </cell>
          <cell r="R1092">
            <v>0</v>
          </cell>
          <cell r="T1092" t="str">
            <v>0230</v>
          </cell>
          <cell r="U1092" t="str">
            <v>1101000</v>
          </cell>
          <cell r="V1092">
            <v>1</v>
          </cell>
          <cell r="W1092" t="str">
            <v>1</v>
          </cell>
          <cell r="X1092" t="str">
            <v>399</v>
          </cell>
          <cell r="Y1092" t="str">
            <v>G Drive</v>
          </cell>
          <cell r="Z1092" t="str">
            <v>RC230 - GDrive Mktg</v>
          </cell>
          <cell r="AA1092" t="str">
            <v>Small</v>
          </cell>
          <cell r="AB1092">
            <v>2225.5100000000002</v>
          </cell>
          <cell r="AC1092" t="str">
            <v xml:space="preserve">  37485</v>
          </cell>
          <cell r="AD1092" t="str">
            <v>UTD/4303</v>
          </cell>
          <cell r="AE1092">
            <v>2235.9</v>
          </cell>
          <cell r="AF1092">
            <v>4.25</v>
          </cell>
          <cell r="AG1092">
            <v>26</v>
          </cell>
          <cell r="AH1092">
            <v>0</v>
          </cell>
          <cell r="AI1092">
            <v>0</v>
          </cell>
          <cell r="AJ1092" t="str">
            <v>USD</v>
          </cell>
          <cell r="AK1092">
            <v>0</v>
          </cell>
          <cell r="AL1092" t="str">
            <v>MISCPN07GD074</v>
          </cell>
          <cell r="AM1092" t="str">
            <v>4B3.9G4 G DRIVE</v>
          </cell>
        </row>
        <row r="1093">
          <cell r="A1093" t="str">
            <v>DEC04</v>
          </cell>
          <cell r="B1093" t="str">
            <v>CENT</v>
          </cell>
          <cell r="C1093" t="str">
            <v>Western Europe</v>
          </cell>
          <cell r="D1093" t="str">
            <v>BE</v>
          </cell>
          <cell r="E1093" t="str">
            <v>GDRIVE</v>
          </cell>
          <cell r="F1093" t="str">
            <v>Meridiana Ltd - Guernsey</v>
          </cell>
          <cell r="G1093" t="str">
            <v>025148</v>
          </cell>
          <cell r="H1093" t="str">
            <v>4B</v>
          </cell>
          <cell r="I1093">
            <v>1</v>
          </cell>
          <cell r="J1093">
            <v>1858.9881593110872</v>
          </cell>
          <cell r="K1093">
            <v>1751.13</v>
          </cell>
          <cell r="L1093" t="str">
            <v>21621428</v>
          </cell>
          <cell r="M1093">
            <v>1720.88</v>
          </cell>
          <cell r="N1093">
            <v>0</v>
          </cell>
          <cell r="O1093" t="str">
            <v>6518</v>
          </cell>
          <cell r="P1093" t="str">
            <v>6518</v>
          </cell>
          <cell r="Q1093">
            <v>38278</v>
          </cell>
          <cell r="R1093">
            <v>0</v>
          </cell>
          <cell r="T1093" t="str">
            <v>0230</v>
          </cell>
          <cell r="U1093" t="str">
            <v>1101000</v>
          </cell>
          <cell r="V1093">
            <v>1</v>
          </cell>
          <cell r="W1093" t="str">
            <v>1</v>
          </cell>
          <cell r="X1093" t="str">
            <v>399</v>
          </cell>
          <cell r="Y1093" t="str">
            <v>G Drive</v>
          </cell>
          <cell r="Z1093" t="str">
            <v>RC230 - GDrive Mktg</v>
          </cell>
          <cell r="AA1093" t="str">
            <v>Small</v>
          </cell>
          <cell r="AB1093">
            <v>1770.72</v>
          </cell>
          <cell r="AC1093" t="str">
            <v xml:space="preserve">  37483</v>
          </cell>
          <cell r="AD1093" t="str">
            <v>UTD/4302</v>
          </cell>
          <cell r="AE1093">
            <v>1720.88</v>
          </cell>
          <cell r="AF1093">
            <v>4.25</v>
          </cell>
          <cell r="AG1093">
            <v>26</v>
          </cell>
          <cell r="AH1093">
            <v>0</v>
          </cell>
          <cell r="AI1093">
            <v>0</v>
          </cell>
          <cell r="AJ1093" t="str">
            <v>USD</v>
          </cell>
          <cell r="AK1093">
            <v>0</v>
          </cell>
          <cell r="AL1093" t="str">
            <v>MISCPN07GD075</v>
          </cell>
          <cell r="AM1093" t="str">
            <v>4B3.9G2 G DRIVE</v>
          </cell>
        </row>
        <row r="1094">
          <cell r="A1094" t="str">
            <v>DEC04</v>
          </cell>
          <cell r="B1094" t="str">
            <v>CENT</v>
          </cell>
          <cell r="C1094" t="str">
            <v>Middle East</v>
          </cell>
          <cell r="D1094" t="str">
            <v>TR</v>
          </cell>
          <cell r="E1094" t="str">
            <v>GDRIVE</v>
          </cell>
          <cell r="F1094" t="str">
            <v>AKSA Jenerator Sanayi AS</v>
          </cell>
          <cell r="G1094" t="str">
            <v>003176</v>
          </cell>
          <cell r="H1094" t="str">
            <v>L10</v>
          </cell>
          <cell r="I1094">
            <v>-1</v>
          </cell>
          <cell r="J1094">
            <v>-5321.85</v>
          </cell>
          <cell r="K1094">
            <v>-5405.52</v>
          </cell>
          <cell r="L1094" t="str">
            <v>43300227</v>
          </cell>
          <cell r="M1094">
            <v>-5375.27</v>
          </cell>
          <cell r="N1094">
            <v>0</v>
          </cell>
          <cell r="O1094" t="str">
            <v>7502</v>
          </cell>
          <cell r="P1094" t="str">
            <v>7502</v>
          </cell>
          <cell r="Q1094">
            <v>38288</v>
          </cell>
          <cell r="R1094">
            <v>0</v>
          </cell>
          <cell r="S1094" t="str">
            <v>LTA10G2            GDrive</v>
          </cell>
          <cell r="T1094" t="str">
            <v>0230</v>
          </cell>
          <cell r="U1094" t="str">
            <v>1101000</v>
          </cell>
          <cell r="V1094">
            <v>1</v>
          </cell>
          <cell r="W1094" t="str">
            <v>1</v>
          </cell>
          <cell r="X1094" t="str">
            <v>399</v>
          </cell>
          <cell r="Y1094" t="str">
            <v>G Drive</v>
          </cell>
          <cell r="Z1094" t="str">
            <v>RC230 - GDrive Mktg</v>
          </cell>
          <cell r="AA1094" t="str">
            <v>Medium</v>
          </cell>
          <cell r="AB1094">
            <v>-5321.85</v>
          </cell>
          <cell r="AC1094" t="str">
            <v xml:space="preserve">  23478</v>
          </cell>
          <cell r="AD1094" t="str">
            <v>j7762-04</v>
          </cell>
          <cell r="AE1094">
            <v>-5375.27</v>
          </cell>
          <cell r="AF1094">
            <v>-4.25</v>
          </cell>
          <cell r="AG1094">
            <v>-26</v>
          </cell>
          <cell r="AH1094">
            <v>0</v>
          </cell>
          <cell r="AI1094">
            <v>0</v>
          </cell>
          <cell r="AJ1094" t="str">
            <v>USD</v>
          </cell>
          <cell r="AK1094">
            <v>0</v>
          </cell>
          <cell r="AL1094" t="str">
            <v>MISCPN07GD110</v>
          </cell>
          <cell r="AM1094" t="str">
            <v>07GD110-AKSA LTA10G2</v>
          </cell>
        </row>
        <row r="1095">
          <cell r="A1095" t="str">
            <v>DEC04</v>
          </cell>
          <cell r="B1095" t="str">
            <v>CENT</v>
          </cell>
          <cell r="C1095" t="str">
            <v>Western Europe</v>
          </cell>
          <cell r="D1095" t="str">
            <v>BE</v>
          </cell>
          <cell r="E1095" t="str">
            <v>GDRIVE</v>
          </cell>
          <cell r="F1095" t="str">
            <v>Meridiana Ltd - Guernsey</v>
          </cell>
          <cell r="G1095" t="str">
            <v>025146</v>
          </cell>
          <cell r="H1095" t="str">
            <v>4B</v>
          </cell>
          <cell r="I1095">
            <v>1</v>
          </cell>
          <cell r="J1095">
            <v>1858.9881593110872</v>
          </cell>
          <cell r="K1095">
            <v>1751.13</v>
          </cell>
          <cell r="L1095" t="str">
            <v>21628179</v>
          </cell>
          <cell r="M1095">
            <v>1720.88</v>
          </cell>
          <cell r="N1095">
            <v>0</v>
          </cell>
          <cell r="O1095" t="str">
            <v>6518</v>
          </cell>
          <cell r="P1095" t="str">
            <v>6518</v>
          </cell>
          <cell r="Q1095">
            <v>38337</v>
          </cell>
          <cell r="R1095">
            <v>0</v>
          </cell>
          <cell r="T1095" t="str">
            <v>0230</v>
          </cell>
          <cell r="U1095" t="str">
            <v>1101000</v>
          </cell>
          <cell r="V1095">
            <v>1</v>
          </cell>
          <cell r="W1095" t="str">
            <v>1</v>
          </cell>
          <cell r="X1095" t="str">
            <v>399</v>
          </cell>
          <cell r="Y1095" t="str">
            <v>G Drive</v>
          </cell>
          <cell r="Z1095" t="str">
            <v>RC230 - GDrive Mktg</v>
          </cell>
          <cell r="AA1095" t="str">
            <v>Small</v>
          </cell>
          <cell r="AB1095">
            <v>1770.72</v>
          </cell>
          <cell r="AC1095" t="str">
            <v xml:space="preserve">  37481</v>
          </cell>
          <cell r="AD1095" t="str">
            <v>UTD/4304</v>
          </cell>
          <cell r="AE1095">
            <v>1720.88</v>
          </cell>
          <cell r="AF1095">
            <v>4.25</v>
          </cell>
          <cell r="AG1095">
            <v>26</v>
          </cell>
          <cell r="AH1095">
            <v>0</v>
          </cell>
          <cell r="AI1095">
            <v>0</v>
          </cell>
          <cell r="AJ1095" t="str">
            <v>USD</v>
          </cell>
          <cell r="AK1095">
            <v>0</v>
          </cell>
          <cell r="AL1095" t="str">
            <v>MISCPN07GD075</v>
          </cell>
          <cell r="AM1095" t="str">
            <v>4B3.9G2 G DRIVE</v>
          </cell>
        </row>
        <row r="1096">
          <cell r="A1096" t="str">
            <v>DEC04</v>
          </cell>
          <cell r="B1096" t="str">
            <v>CENT</v>
          </cell>
          <cell r="C1096" t="str">
            <v>Western Europe</v>
          </cell>
          <cell r="D1096" t="str">
            <v>BE</v>
          </cell>
          <cell r="E1096" t="str">
            <v>GDRIVE</v>
          </cell>
          <cell r="F1096" t="str">
            <v>Meridiana Ltd - Guernsey</v>
          </cell>
          <cell r="G1096" t="str">
            <v>025145</v>
          </cell>
          <cell r="H1096" t="str">
            <v>NH</v>
          </cell>
          <cell r="I1096">
            <v>1</v>
          </cell>
          <cell r="J1096">
            <v>6954.79</v>
          </cell>
          <cell r="K1096">
            <v>7732.93</v>
          </cell>
          <cell r="L1096" t="str">
            <v>25297211</v>
          </cell>
          <cell r="M1096">
            <v>6475.62</v>
          </cell>
          <cell r="N1096">
            <v>0</v>
          </cell>
          <cell r="O1096" t="str">
            <v>7511</v>
          </cell>
          <cell r="P1096" t="str">
            <v>7511</v>
          </cell>
          <cell r="Q1096">
            <v>38289</v>
          </cell>
          <cell r="R1096">
            <v>0</v>
          </cell>
          <cell r="S1096" t="str">
            <v>NT855G6            GDrive</v>
          </cell>
          <cell r="T1096" t="str">
            <v>0230</v>
          </cell>
          <cell r="U1096" t="str">
            <v>1101000</v>
          </cell>
          <cell r="V1096">
            <v>1</v>
          </cell>
          <cell r="W1096" t="str">
            <v>1</v>
          </cell>
          <cell r="X1096" t="str">
            <v>399</v>
          </cell>
          <cell r="Y1096" t="str">
            <v>G Drive</v>
          </cell>
          <cell r="Z1096" t="str">
            <v>RC230 - GDrive Mktg</v>
          </cell>
          <cell r="AA1096" t="str">
            <v>Medium</v>
          </cell>
          <cell r="AB1096">
            <v>6623.79</v>
          </cell>
          <cell r="AC1096" t="str">
            <v xml:space="preserve">  33219</v>
          </cell>
          <cell r="AD1096" t="str">
            <v>UTD/4200</v>
          </cell>
          <cell r="AE1096">
            <v>7369.93</v>
          </cell>
          <cell r="AF1096">
            <v>51</v>
          </cell>
          <cell r="AG1096">
            <v>312</v>
          </cell>
          <cell r="AH1096">
            <v>0</v>
          </cell>
          <cell r="AI1096">
            <v>0</v>
          </cell>
          <cell r="AJ1096" t="str">
            <v>USD</v>
          </cell>
          <cell r="AK1096">
            <v>0</v>
          </cell>
          <cell r="AL1096" t="str">
            <v>MISCPN26592</v>
          </cell>
          <cell r="AM1096" t="str">
            <v>NT855G6 STANFAST G-DRIVE</v>
          </cell>
        </row>
        <row r="1097">
          <cell r="A1097" t="str">
            <v>DEC04</v>
          </cell>
          <cell r="B1097" t="str">
            <v>CENT</v>
          </cell>
          <cell r="C1097" t="str">
            <v>Western Europe</v>
          </cell>
          <cell r="D1097" t="str">
            <v>BE</v>
          </cell>
          <cell r="E1097" t="str">
            <v>GDRIVE</v>
          </cell>
          <cell r="F1097" t="str">
            <v>Meridiana Ltd - Guernsey</v>
          </cell>
          <cell r="G1097" t="str">
            <v>025144</v>
          </cell>
          <cell r="H1097" t="str">
            <v>NH</v>
          </cell>
          <cell r="I1097">
            <v>1</v>
          </cell>
          <cell r="J1097">
            <v>6954.7900968783633</v>
          </cell>
          <cell r="K1097">
            <v>7732.9302399999997</v>
          </cell>
          <cell r="L1097" t="str">
            <v>25297208</v>
          </cell>
          <cell r="M1097">
            <v>6475.62</v>
          </cell>
          <cell r="N1097">
            <v>0</v>
          </cell>
          <cell r="O1097" t="str">
            <v>7511</v>
          </cell>
          <cell r="P1097" t="str">
            <v>7511</v>
          </cell>
          <cell r="Q1097">
            <v>38268</v>
          </cell>
          <cell r="R1097">
            <v>0</v>
          </cell>
          <cell r="S1097" t="str">
            <v>NT855G6            GDrive</v>
          </cell>
          <cell r="T1097" t="str">
            <v>0230</v>
          </cell>
          <cell r="U1097" t="str">
            <v>1101000</v>
          </cell>
          <cell r="V1097">
            <v>1</v>
          </cell>
          <cell r="W1097" t="str">
            <v>1</v>
          </cell>
          <cell r="X1097" t="str">
            <v>399</v>
          </cell>
          <cell r="Y1097" t="str">
            <v>G Drive</v>
          </cell>
          <cell r="Z1097" t="str">
            <v>RC230 - GDrive Mktg</v>
          </cell>
          <cell r="AA1097" t="str">
            <v>Medium</v>
          </cell>
          <cell r="AB1097">
            <v>6623.79</v>
          </cell>
          <cell r="AC1097" t="str">
            <v xml:space="preserve">  33217</v>
          </cell>
          <cell r="AD1097" t="str">
            <v>UTD/4199</v>
          </cell>
          <cell r="AE1097">
            <v>7369.9302400000006</v>
          </cell>
          <cell r="AF1097">
            <v>51</v>
          </cell>
          <cell r="AG1097">
            <v>312</v>
          </cell>
          <cell r="AH1097">
            <v>0</v>
          </cell>
          <cell r="AI1097">
            <v>0</v>
          </cell>
          <cell r="AJ1097" t="str">
            <v>USD</v>
          </cell>
          <cell r="AK1097">
            <v>0</v>
          </cell>
          <cell r="AL1097" t="str">
            <v>MISCPN26592</v>
          </cell>
          <cell r="AM1097" t="str">
            <v>NT855G6 STANFAST G-DRIVE</v>
          </cell>
        </row>
        <row r="1098">
          <cell r="A1098" t="str">
            <v>DEC04</v>
          </cell>
          <cell r="B1098" t="str">
            <v>CENT</v>
          </cell>
          <cell r="C1098" t="str">
            <v>Western Europe</v>
          </cell>
          <cell r="D1098" t="str">
            <v>BE</v>
          </cell>
          <cell r="E1098" t="str">
            <v>GDRIVE</v>
          </cell>
          <cell r="F1098" t="str">
            <v>Meridiana Ltd - Guernsey</v>
          </cell>
          <cell r="G1098" t="str">
            <v>025144</v>
          </cell>
          <cell r="H1098" t="str">
            <v>NH</v>
          </cell>
          <cell r="I1098">
            <v>1</v>
          </cell>
          <cell r="J1098">
            <v>6954.7900968783633</v>
          </cell>
          <cell r="K1098">
            <v>7732.9302399999997</v>
          </cell>
          <cell r="L1098" t="str">
            <v>25297081</v>
          </cell>
          <cell r="M1098">
            <v>6475.62</v>
          </cell>
          <cell r="N1098">
            <v>0</v>
          </cell>
          <cell r="O1098" t="str">
            <v>7511</v>
          </cell>
          <cell r="P1098" t="str">
            <v>7511</v>
          </cell>
          <cell r="Q1098">
            <v>38268</v>
          </cell>
          <cell r="R1098">
            <v>0</v>
          </cell>
          <cell r="S1098" t="str">
            <v>NT855G6            GDrive</v>
          </cell>
          <cell r="T1098" t="str">
            <v>0230</v>
          </cell>
          <cell r="U1098" t="str">
            <v>1101000</v>
          </cell>
          <cell r="V1098">
            <v>1</v>
          </cell>
          <cell r="W1098" t="str">
            <v>1</v>
          </cell>
          <cell r="X1098" t="str">
            <v>399</v>
          </cell>
          <cell r="Y1098" t="str">
            <v>G Drive</v>
          </cell>
          <cell r="Z1098" t="str">
            <v>RC230 - GDrive Mktg</v>
          </cell>
          <cell r="AA1098" t="str">
            <v>Medium</v>
          </cell>
          <cell r="AB1098">
            <v>6623.79</v>
          </cell>
          <cell r="AC1098" t="str">
            <v xml:space="preserve">  33217</v>
          </cell>
          <cell r="AD1098" t="str">
            <v>UTD/4199</v>
          </cell>
          <cell r="AE1098">
            <v>7369.9302400000006</v>
          </cell>
          <cell r="AF1098">
            <v>51</v>
          </cell>
          <cell r="AG1098">
            <v>312</v>
          </cell>
          <cell r="AH1098">
            <v>0</v>
          </cell>
          <cell r="AI1098">
            <v>0</v>
          </cell>
          <cell r="AJ1098" t="str">
            <v>USD</v>
          </cell>
          <cell r="AK1098">
            <v>0</v>
          </cell>
          <cell r="AL1098" t="str">
            <v>MISCPN26592</v>
          </cell>
          <cell r="AM1098" t="str">
            <v>NT855G6 STANFAST G-DRIVE</v>
          </cell>
        </row>
        <row r="1099">
          <cell r="A1099" t="str">
            <v>DEC04</v>
          </cell>
          <cell r="B1099" t="str">
            <v>CENT</v>
          </cell>
          <cell r="C1099" t="str">
            <v>Western Europe</v>
          </cell>
          <cell r="D1099" t="str">
            <v>BE</v>
          </cell>
          <cell r="E1099" t="str">
            <v>GDRIVE</v>
          </cell>
          <cell r="F1099" t="str">
            <v>Meridiana Ltd - Guernsey</v>
          </cell>
          <cell r="G1099" t="str">
            <v>025149</v>
          </cell>
          <cell r="H1099" t="str">
            <v>4B</v>
          </cell>
          <cell r="I1099">
            <v>1</v>
          </cell>
          <cell r="J1099">
            <v>2336.9214208826693</v>
          </cell>
          <cell r="K1099">
            <v>2266.15</v>
          </cell>
          <cell r="L1099" t="str">
            <v>21621427</v>
          </cell>
          <cell r="M1099">
            <v>2235.9</v>
          </cell>
          <cell r="N1099">
            <v>0</v>
          </cell>
          <cell r="O1099" t="str">
            <v>6510</v>
          </cell>
          <cell r="P1099" t="str">
            <v>6510</v>
          </cell>
          <cell r="Q1099">
            <v>38278</v>
          </cell>
          <cell r="R1099">
            <v>0</v>
          </cell>
          <cell r="T1099" t="str">
            <v>0230</v>
          </cell>
          <cell r="U1099" t="str">
            <v>1101000</v>
          </cell>
          <cell r="V1099">
            <v>1</v>
          </cell>
          <cell r="W1099" t="str">
            <v>1</v>
          </cell>
          <cell r="X1099" t="str">
            <v>399</v>
          </cell>
          <cell r="Y1099" t="str">
            <v>G Drive</v>
          </cell>
          <cell r="Z1099" t="str">
            <v>RC230 - GDrive Mktg</v>
          </cell>
          <cell r="AA1099" t="str">
            <v>Small</v>
          </cell>
          <cell r="AB1099">
            <v>2225.5100000000002</v>
          </cell>
          <cell r="AC1099" t="str">
            <v xml:space="preserve">  37484</v>
          </cell>
          <cell r="AD1099" t="str">
            <v>UTD/4302</v>
          </cell>
          <cell r="AE1099">
            <v>2235.9</v>
          </cell>
          <cell r="AF1099">
            <v>4.25</v>
          </cell>
          <cell r="AG1099">
            <v>26</v>
          </cell>
          <cell r="AH1099">
            <v>0</v>
          </cell>
          <cell r="AI1099">
            <v>0</v>
          </cell>
          <cell r="AJ1099" t="str">
            <v>USD</v>
          </cell>
          <cell r="AK1099">
            <v>0</v>
          </cell>
          <cell r="AL1099" t="str">
            <v>MISCPN07GD074</v>
          </cell>
          <cell r="AM1099" t="str">
            <v>4B3.9G4 G DRIVE</v>
          </cell>
        </row>
        <row r="1100">
          <cell r="A1100" t="str">
            <v>DEC04</v>
          </cell>
          <cell r="B1100" t="str">
            <v>CENT</v>
          </cell>
          <cell r="C1100" t="str">
            <v>Middle East</v>
          </cell>
          <cell r="D1100" t="str">
            <v>TR</v>
          </cell>
          <cell r="E1100" t="str">
            <v>GDRIVE</v>
          </cell>
          <cell r="F1100" t="str">
            <v>Matek Makina Dis Ticaret Ltd STI</v>
          </cell>
          <cell r="G1100" t="str">
            <v>025081</v>
          </cell>
          <cell r="H1100" t="str">
            <v>NH</v>
          </cell>
          <cell r="I1100">
            <v>1</v>
          </cell>
          <cell r="J1100">
            <v>6623.7890204520991</v>
          </cell>
          <cell r="K1100">
            <v>7566.3202300000003</v>
          </cell>
          <cell r="L1100" t="str">
            <v>25295749</v>
          </cell>
          <cell r="M1100">
            <v>6064.39</v>
          </cell>
          <cell r="N1100">
            <v>0</v>
          </cell>
          <cell r="O1100" t="str">
            <v>7511</v>
          </cell>
          <cell r="P1100" t="str">
            <v>7511</v>
          </cell>
          <cell r="Q1100">
            <v>38230</v>
          </cell>
          <cell r="R1100">
            <v>0</v>
          </cell>
          <cell r="S1100" t="str">
            <v>NT855G6            GDrive</v>
          </cell>
          <cell r="T1100" t="str">
            <v>0230</v>
          </cell>
          <cell r="U1100" t="str">
            <v>1101000</v>
          </cell>
          <cell r="V1100">
            <v>1</v>
          </cell>
          <cell r="W1100" t="str">
            <v>1</v>
          </cell>
          <cell r="X1100" t="str">
            <v>399</v>
          </cell>
          <cell r="Y1100" t="str">
            <v>G Drive</v>
          </cell>
          <cell r="Z1100" t="str">
            <v>RC230 - GDrive Mktg</v>
          </cell>
          <cell r="AA1100" t="str">
            <v>Medium</v>
          </cell>
          <cell r="AB1100">
            <v>6623.7890204520991</v>
          </cell>
          <cell r="AC1100" t="str">
            <v xml:space="preserve">  33250</v>
          </cell>
          <cell r="AD1100" t="str">
            <v>U-3371/CU-04-M</v>
          </cell>
          <cell r="AE1100">
            <v>7112.5702300000003</v>
          </cell>
          <cell r="AF1100">
            <v>63.75</v>
          </cell>
          <cell r="AG1100">
            <v>390</v>
          </cell>
          <cell r="AH1100">
            <v>0</v>
          </cell>
          <cell r="AI1100">
            <v>0</v>
          </cell>
          <cell r="AJ1100" t="str">
            <v>USD</v>
          </cell>
          <cell r="AK1100">
            <v>0</v>
          </cell>
          <cell r="AL1100" t="str">
            <v>MISCPN23527</v>
          </cell>
          <cell r="AM1100" t="str">
            <v>NT855G6 FOR G-DRIVE</v>
          </cell>
        </row>
        <row r="1101">
          <cell r="A1101" t="str">
            <v>DEC04</v>
          </cell>
          <cell r="B1101" t="str">
            <v>CENT</v>
          </cell>
          <cell r="C1101" t="str">
            <v>Middle East</v>
          </cell>
          <cell r="D1101" t="str">
            <v>TR</v>
          </cell>
          <cell r="E1101" t="str">
            <v>GDRIVE</v>
          </cell>
          <cell r="F1101" t="str">
            <v>AKSA Jenerator Sanayi AS</v>
          </cell>
          <cell r="G1101" t="str">
            <v>025101</v>
          </cell>
          <cell r="H1101" t="str">
            <v>B3.3</v>
          </cell>
          <cell r="I1101">
            <v>1</v>
          </cell>
          <cell r="J1101">
            <v>1435.7911733046285</v>
          </cell>
          <cell r="K1101">
            <v>1755.93335</v>
          </cell>
          <cell r="L1101" t="str">
            <v>68022143</v>
          </cell>
          <cell r="M1101">
            <v>1500</v>
          </cell>
          <cell r="N1101">
            <v>0</v>
          </cell>
          <cell r="O1101" t="str">
            <v>6501</v>
          </cell>
          <cell r="P1101" t="str">
            <v>6501</v>
          </cell>
          <cell r="Q1101">
            <v>38239</v>
          </cell>
          <cell r="R1101">
            <v>0</v>
          </cell>
          <cell r="S1101" t="str">
            <v>B3.3G1             GDrive</v>
          </cell>
          <cell r="T1101" t="str">
            <v>0230</v>
          </cell>
          <cell r="U1101" t="str">
            <v>1101000</v>
          </cell>
          <cell r="V1101">
            <v>1</v>
          </cell>
          <cell r="W1101" t="str">
            <v>1</v>
          </cell>
          <cell r="X1101" t="str">
            <v>399</v>
          </cell>
          <cell r="Y1101" t="str">
            <v>G Drive</v>
          </cell>
          <cell r="Z1101" t="str">
            <v>RC230 - GDrive Mktg</v>
          </cell>
          <cell r="AA1101" t="str">
            <v>Small</v>
          </cell>
          <cell r="AB1101">
            <v>1995.68</v>
          </cell>
          <cell r="AC1101" t="str">
            <v xml:space="preserve">  37039</v>
          </cell>
          <cell r="AD1101" t="str">
            <v>J7899-04</v>
          </cell>
          <cell r="AE1101">
            <v>1725.6813499999998</v>
          </cell>
          <cell r="AF1101">
            <v>4.2510000000000003</v>
          </cell>
          <cell r="AG1101">
            <v>26.001000000000001</v>
          </cell>
          <cell r="AH1101">
            <v>0</v>
          </cell>
          <cell r="AI1101">
            <v>0</v>
          </cell>
          <cell r="AJ1101" t="str">
            <v>EUR</v>
          </cell>
          <cell r="AK1101">
            <v>0</v>
          </cell>
          <cell r="AL1101" t="str">
            <v>MISCPN37039</v>
          </cell>
          <cell r="AM1101" t="str">
            <v>B3.3G1 ENGINE AND KIT LOOSE</v>
          </cell>
        </row>
        <row r="1102">
          <cell r="A1102" t="str">
            <v>DEC04</v>
          </cell>
          <cell r="B1102" t="str">
            <v>CENT</v>
          </cell>
          <cell r="C1102" t="str">
            <v>United Kingdom</v>
          </cell>
          <cell r="D1102" t="str">
            <v>UK</v>
          </cell>
          <cell r="E1102" t="str">
            <v>GDRIVE</v>
          </cell>
          <cell r="F1102" t="str">
            <v>Cummins Diesel UK</v>
          </cell>
          <cell r="G1102" t="str">
            <v>025105</v>
          </cell>
          <cell r="H1102" t="str">
            <v>NH</v>
          </cell>
          <cell r="I1102">
            <v>1</v>
          </cell>
          <cell r="J1102">
            <v>7600</v>
          </cell>
          <cell r="K1102">
            <v>7732.9302399999997</v>
          </cell>
          <cell r="L1102" t="str">
            <v>25298040</v>
          </cell>
          <cell r="M1102">
            <v>6475.62</v>
          </cell>
          <cell r="N1102">
            <v>0</v>
          </cell>
          <cell r="O1102" t="str">
            <v>7511</v>
          </cell>
          <cell r="P1102" t="str">
            <v>7511</v>
          </cell>
          <cell r="Q1102">
            <v>38314</v>
          </cell>
          <cell r="R1102">
            <v>0</v>
          </cell>
          <cell r="S1102" t="str">
            <v>NT855G6            GDrive</v>
          </cell>
          <cell r="T1102" t="str">
            <v>0230</v>
          </cell>
          <cell r="U1102" t="str">
            <v>1101000</v>
          </cell>
          <cell r="V1102">
            <v>1</v>
          </cell>
          <cell r="W1102" t="str">
            <v>1</v>
          </cell>
          <cell r="X1102" t="str">
            <v>399</v>
          </cell>
          <cell r="Y1102" t="str">
            <v>G Drive</v>
          </cell>
          <cell r="Z1102" t="str">
            <v>RC230 - GDrive Mktg</v>
          </cell>
          <cell r="AA1102" t="str">
            <v>Medium</v>
          </cell>
          <cell r="AB1102">
            <v>7600</v>
          </cell>
          <cell r="AC1102" t="str">
            <v xml:space="preserve">  33230</v>
          </cell>
          <cell r="AD1102" t="str">
            <v>2033733</v>
          </cell>
          <cell r="AE1102">
            <v>7369.9302400000006</v>
          </cell>
          <cell r="AF1102">
            <v>51</v>
          </cell>
          <cell r="AG1102">
            <v>312</v>
          </cell>
          <cell r="AH1102">
            <v>0</v>
          </cell>
          <cell r="AI1102">
            <v>0</v>
          </cell>
          <cell r="AJ1102" t="str">
            <v>GBP</v>
          </cell>
          <cell r="AK1102">
            <v>0</v>
          </cell>
          <cell r="AL1102" t="str">
            <v>MISCPN26592</v>
          </cell>
          <cell r="AM1102" t="str">
            <v>NT855G6 STANFAST G-DRIVE</v>
          </cell>
        </row>
        <row r="1103">
          <cell r="A1103" t="str">
            <v>DEC04</v>
          </cell>
          <cell r="B1103" t="str">
            <v>CENT</v>
          </cell>
          <cell r="C1103" t="str">
            <v>Western Europe</v>
          </cell>
          <cell r="D1103" t="str">
            <v>FI</v>
          </cell>
          <cell r="E1103" t="str">
            <v>GDRIVE</v>
          </cell>
          <cell r="F1103" t="str">
            <v>Machinery Oy</v>
          </cell>
          <cell r="G1103" t="str">
            <v>003167</v>
          </cell>
          <cell r="I1103">
            <v>0</v>
          </cell>
          <cell r="J1103">
            <v>1761.28363832078</v>
          </cell>
          <cell r="K1103">
            <v>0</v>
          </cell>
          <cell r="M1103">
            <v>0</v>
          </cell>
          <cell r="N1103">
            <v>0</v>
          </cell>
          <cell r="O1103" t="str">
            <v>ACOM</v>
          </cell>
          <cell r="P1103" t="str">
            <v>ACOM</v>
          </cell>
          <cell r="R1103">
            <v>0</v>
          </cell>
          <cell r="S1103" t="str">
            <v>commission</v>
          </cell>
          <cell r="T1103" t="str">
            <v>0230</v>
          </cell>
          <cell r="U1103" t="str">
            <v>1101000</v>
          </cell>
          <cell r="V1103">
            <v>1</v>
          </cell>
          <cell r="W1103" t="str">
            <v>1</v>
          </cell>
          <cell r="X1103" t="str">
            <v>399</v>
          </cell>
          <cell r="Y1103" t="str">
            <v>G Drive</v>
          </cell>
          <cell r="Z1103" t="str">
            <v>RC230 - GDrive Mktg</v>
          </cell>
          <cell r="AA1103" t="str">
            <v>Medium</v>
          </cell>
          <cell r="AB1103">
            <v>1761.28363832078</v>
          </cell>
          <cell r="AC1103" t="str">
            <v xml:space="preserve">  23467</v>
          </cell>
          <cell r="AD1103" t="str">
            <v>805547</v>
          </cell>
          <cell r="AE1103">
            <v>0</v>
          </cell>
          <cell r="AF1103">
            <v>0</v>
          </cell>
          <cell r="AG1103">
            <v>0</v>
          </cell>
          <cell r="AH1103">
            <v>0</v>
          </cell>
          <cell r="AI1103">
            <v>0</v>
          </cell>
          <cell r="AJ1103" t="str">
            <v>EUR</v>
          </cell>
          <cell r="AK1103">
            <v>0</v>
          </cell>
          <cell r="AL1103" t="str">
            <v>CO41881</v>
          </cell>
          <cell r="AM1103" t="str">
            <v>Inv.23114</v>
          </cell>
        </row>
        <row r="1104">
          <cell r="A1104" t="str">
            <v>DEC04</v>
          </cell>
          <cell r="B1104" t="str">
            <v>CENT</v>
          </cell>
          <cell r="C1104" t="str">
            <v>Middle East</v>
          </cell>
          <cell r="D1104" t="str">
            <v>TR</v>
          </cell>
          <cell r="E1104" t="str">
            <v>GDRIVE</v>
          </cell>
          <cell r="F1104" t="str">
            <v>AKSA Jenerator Sanayi AS</v>
          </cell>
          <cell r="G1104" t="str">
            <v>025101</v>
          </cell>
          <cell r="H1104" t="str">
            <v>B3.3</v>
          </cell>
          <cell r="I1104">
            <v>1</v>
          </cell>
          <cell r="J1104">
            <v>0</v>
          </cell>
          <cell r="K1104">
            <v>0</v>
          </cell>
          <cell r="M1104">
            <v>0</v>
          </cell>
          <cell r="N1104">
            <v>0</v>
          </cell>
          <cell r="O1104" t="str">
            <v>6501</v>
          </cell>
          <cell r="P1104" t="str">
            <v>6501</v>
          </cell>
          <cell r="R1104">
            <v>0</v>
          </cell>
          <cell r="S1104" t="str">
            <v>B3.3G1             GDrive</v>
          </cell>
          <cell r="T1104" t="str">
            <v>0230</v>
          </cell>
          <cell r="U1104" t="str">
            <v>1101000</v>
          </cell>
          <cell r="V1104">
            <v>1</v>
          </cell>
          <cell r="W1104" t="str">
            <v>1</v>
          </cell>
          <cell r="X1104" t="str">
            <v>399</v>
          </cell>
          <cell r="Y1104" t="str">
            <v>G Drive</v>
          </cell>
          <cell r="Z1104" t="str">
            <v>RC230 - GDrive Mktg</v>
          </cell>
          <cell r="AA1104" t="str">
            <v>Small</v>
          </cell>
          <cell r="AB1104">
            <v>-4479.1099999999997</v>
          </cell>
          <cell r="AC1104" t="str">
            <v xml:space="preserve">  37039</v>
          </cell>
          <cell r="AD1104" t="str">
            <v>J7899-04</v>
          </cell>
          <cell r="AE1104">
            <v>0</v>
          </cell>
          <cell r="AF1104">
            <v>0</v>
          </cell>
          <cell r="AG1104">
            <v>0</v>
          </cell>
          <cell r="AH1104">
            <v>0</v>
          </cell>
          <cell r="AI1104">
            <v>0</v>
          </cell>
          <cell r="AJ1104" t="str">
            <v>EUR</v>
          </cell>
          <cell r="AK1104">
            <v>0</v>
          </cell>
        </row>
        <row r="1105">
          <cell r="A1105" t="str">
            <v>DEC04</v>
          </cell>
          <cell r="B1105" t="str">
            <v>CENT</v>
          </cell>
          <cell r="C1105" t="str">
            <v>Middle East</v>
          </cell>
          <cell r="D1105" t="str">
            <v>TR</v>
          </cell>
          <cell r="E1105" t="str">
            <v>GDRIVE</v>
          </cell>
          <cell r="F1105" t="str">
            <v>AKSA Jenerator Sanayi AS</v>
          </cell>
          <cell r="G1105" t="str">
            <v>025101</v>
          </cell>
          <cell r="H1105" t="str">
            <v>B3.3</v>
          </cell>
          <cell r="I1105">
            <v>1</v>
          </cell>
          <cell r="J1105">
            <v>1435.7911733046285</v>
          </cell>
          <cell r="K1105">
            <v>1755.93335</v>
          </cell>
          <cell r="L1105" t="str">
            <v>68021435</v>
          </cell>
          <cell r="M1105">
            <v>1500</v>
          </cell>
          <cell r="N1105">
            <v>0</v>
          </cell>
          <cell r="O1105" t="str">
            <v>6501</v>
          </cell>
          <cell r="P1105" t="str">
            <v>6501</v>
          </cell>
          <cell r="Q1105">
            <v>38260</v>
          </cell>
          <cell r="R1105">
            <v>0</v>
          </cell>
          <cell r="S1105" t="str">
            <v>B3.3G1             GDrive</v>
          </cell>
          <cell r="T1105" t="str">
            <v>0230</v>
          </cell>
          <cell r="U1105" t="str">
            <v>1101000</v>
          </cell>
          <cell r="V1105">
            <v>1</v>
          </cell>
          <cell r="W1105" t="str">
            <v>1</v>
          </cell>
          <cell r="X1105" t="str">
            <v>399</v>
          </cell>
          <cell r="Y1105" t="str">
            <v>G Drive</v>
          </cell>
          <cell r="Z1105" t="str">
            <v>RC230 - GDrive Mktg</v>
          </cell>
          <cell r="AA1105" t="str">
            <v>Small</v>
          </cell>
          <cell r="AB1105">
            <v>1995.68</v>
          </cell>
          <cell r="AC1105" t="str">
            <v xml:space="preserve">  37039</v>
          </cell>
          <cell r="AD1105" t="str">
            <v>J7899-04</v>
          </cell>
          <cell r="AE1105">
            <v>1725.6813499999998</v>
          </cell>
          <cell r="AF1105">
            <v>4.2510000000000003</v>
          </cell>
          <cell r="AG1105">
            <v>26.001000000000001</v>
          </cell>
          <cell r="AH1105">
            <v>0</v>
          </cell>
          <cell r="AI1105">
            <v>0</v>
          </cell>
          <cell r="AJ1105" t="str">
            <v>EUR</v>
          </cell>
          <cell r="AK1105">
            <v>0</v>
          </cell>
          <cell r="AL1105" t="str">
            <v>MISCPN37039</v>
          </cell>
          <cell r="AM1105" t="str">
            <v>B3.3G1 ENGINE AND KIT LOOSE</v>
          </cell>
        </row>
        <row r="1106">
          <cell r="A1106" t="str">
            <v>DEC04</v>
          </cell>
          <cell r="B1106" t="str">
            <v>CENT</v>
          </cell>
          <cell r="C1106" t="str">
            <v>Middle East</v>
          </cell>
          <cell r="D1106" t="str">
            <v>TR</v>
          </cell>
          <cell r="E1106" t="str">
            <v>GDRIVE</v>
          </cell>
          <cell r="F1106" t="str">
            <v>Matek Makina Dis Ticaret Ltd STI</v>
          </cell>
          <cell r="G1106" t="str">
            <v>025081</v>
          </cell>
          <cell r="H1106" t="str">
            <v>NH</v>
          </cell>
          <cell r="I1106">
            <v>1</v>
          </cell>
          <cell r="J1106">
            <v>6623.7890204520991</v>
          </cell>
          <cell r="K1106">
            <v>7566.3202300000003</v>
          </cell>
          <cell r="L1106" t="str">
            <v>25295750</v>
          </cell>
          <cell r="M1106">
            <v>6064.39</v>
          </cell>
          <cell r="N1106">
            <v>0</v>
          </cell>
          <cell r="O1106" t="str">
            <v>7511</v>
          </cell>
          <cell r="P1106" t="str">
            <v>7511</v>
          </cell>
          <cell r="Q1106">
            <v>38230</v>
          </cell>
          <cell r="R1106">
            <v>0</v>
          </cell>
          <cell r="S1106" t="str">
            <v>NT855G6            GDrive</v>
          </cell>
          <cell r="T1106" t="str">
            <v>0230</v>
          </cell>
          <cell r="U1106" t="str">
            <v>1101000</v>
          </cell>
          <cell r="V1106">
            <v>1</v>
          </cell>
          <cell r="W1106" t="str">
            <v>1</v>
          </cell>
          <cell r="X1106" t="str">
            <v>399</v>
          </cell>
          <cell r="Y1106" t="str">
            <v>G Drive</v>
          </cell>
          <cell r="Z1106" t="str">
            <v>RC230 - GDrive Mktg</v>
          </cell>
          <cell r="AA1106" t="str">
            <v>Medium</v>
          </cell>
          <cell r="AB1106">
            <v>6623.7890204520991</v>
          </cell>
          <cell r="AC1106" t="str">
            <v xml:space="preserve">  33250</v>
          </cell>
          <cell r="AD1106" t="str">
            <v>U-3371/CU-04-M</v>
          </cell>
          <cell r="AE1106">
            <v>7112.5702300000003</v>
          </cell>
          <cell r="AF1106">
            <v>63.75</v>
          </cell>
          <cell r="AG1106">
            <v>390</v>
          </cell>
          <cell r="AH1106">
            <v>0</v>
          </cell>
          <cell r="AI1106">
            <v>0</v>
          </cell>
          <cell r="AJ1106" t="str">
            <v>USD</v>
          </cell>
          <cell r="AK1106">
            <v>0</v>
          </cell>
          <cell r="AL1106" t="str">
            <v>MISCPN23527</v>
          </cell>
          <cell r="AM1106" t="str">
            <v>NT855G6 FOR G-DRIVE</v>
          </cell>
        </row>
        <row r="1107">
          <cell r="A1107" t="str">
            <v>DEC04</v>
          </cell>
          <cell r="B1107" t="str">
            <v>CENT</v>
          </cell>
          <cell r="C1107" t="str">
            <v>Middle East</v>
          </cell>
          <cell r="D1107" t="str">
            <v>TR</v>
          </cell>
          <cell r="E1107" t="str">
            <v>GDRIVE</v>
          </cell>
          <cell r="F1107" t="str">
            <v>AKSA Jenerator Sanayi AS</v>
          </cell>
          <cell r="G1107" t="str">
            <v>025101</v>
          </cell>
          <cell r="H1107" t="str">
            <v>B3.3</v>
          </cell>
          <cell r="I1107">
            <v>1</v>
          </cell>
          <cell r="J1107">
            <v>1435.7911733046285</v>
          </cell>
          <cell r="K1107">
            <v>1755.93335</v>
          </cell>
          <cell r="L1107" t="str">
            <v>68021434</v>
          </cell>
          <cell r="M1107">
            <v>1500</v>
          </cell>
          <cell r="N1107">
            <v>0</v>
          </cell>
          <cell r="O1107" t="str">
            <v>6501</v>
          </cell>
          <cell r="P1107" t="str">
            <v>6501</v>
          </cell>
          <cell r="Q1107">
            <v>38260</v>
          </cell>
          <cell r="R1107">
            <v>0</v>
          </cell>
          <cell r="S1107" t="str">
            <v>B3.3G1             GDrive</v>
          </cell>
          <cell r="T1107" t="str">
            <v>0230</v>
          </cell>
          <cell r="U1107" t="str">
            <v>1101000</v>
          </cell>
          <cell r="V1107">
            <v>1</v>
          </cell>
          <cell r="W1107" t="str">
            <v>1</v>
          </cell>
          <cell r="X1107" t="str">
            <v>399</v>
          </cell>
          <cell r="Y1107" t="str">
            <v>G Drive</v>
          </cell>
          <cell r="Z1107" t="str">
            <v>RC230 - GDrive Mktg</v>
          </cell>
          <cell r="AA1107" t="str">
            <v>Small</v>
          </cell>
          <cell r="AB1107">
            <v>1995.68</v>
          </cell>
          <cell r="AC1107" t="str">
            <v xml:space="preserve">  37039</v>
          </cell>
          <cell r="AD1107" t="str">
            <v>J7899-04</v>
          </cell>
          <cell r="AE1107">
            <v>1725.6813499999998</v>
          </cell>
          <cell r="AF1107">
            <v>4.2510000000000003</v>
          </cell>
          <cell r="AG1107">
            <v>26.001000000000001</v>
          </cell>
          <cell r="AH1107">
            <v>0</v>
          </cell>
          <cell r="AI1107">
            <v>0</v>
          </cell>
          <cell r="AJ1107" t="str">
            <v>EUR</v>
          </cell>
          <cell r="AK1107">
            <v>0</v>
          </cell>
          <cell r="AL1107" t="str">
            <v>MISCPN37039</v>
          </cell>
          <cell r="AM1107" t="str">
            <v>B3.3G1 ENGINE AND KIT LOOSE</v>
          </cell>
        </row>
        <row r="1108">
          <cell r="A1108" t="str">
            <v>DEC04</v>
          </cell>
          <cell r="B1108" t="str">
            <v>CENT</v>
          </cell>
          <cell r="C1108" t="str">
            <v>Middle East</v>
          </cell>
          <cell r="D1108" t="str">
            <v>TR</v>
          </cell>
          <cell r="E1108" t="str">
            <v>GDRIVE</v>
          </cell>
          <cell r="F1108" t="str">
            <v>AKSA Jenerator Sanayi AS</v>
          </cell>
          <cell r="G1108" t="str">
            <v>025101</v>
          </cell>
          <cell r="H1108" t="str">
            <v>B3.3</v>
          </cell>
          <cell r="I1108">
            <v>1</v>
          </cell>
          <cell r="J1108">
            <v>1435.7911733046285</v>
          </cell>
          <cell r="K1108">
            <v>1755.93335</v>
          </cell>
          <cell r="L1108" t="str">
            <v>68022150</v>
          </cell>
          <cell r="M1108">
            <v>1500</v>
          </cell>
          <cell r="N1108">
            <v>0</v>
          </cell>
          <cell r="O1108" t="str">
            <v>6501</v>
          </cell>
          <cell r="P1108" t="str">
            <v>6501</v>
          </cell>
          <cell r="Q1108">
            <v>38239</v>
          </cell>
          <cell r="R1108">
            <v>0</v>
          </cell>
          <cell r="S1108" t="str">
            <v>B3.3G1             GDrive</v>
          </cell>
          <cell r="T1108" t="str">
            <v>0230</v>
          </cell>
          <cell r="U1108" t="str">
            <v>1101000</v>
          </cell>
          <cell r="V1108">
            <v>1</v>
          </cell>
          <cell r="W1108" t="str">
            <v>1</v>
          </cell>
          <cell r="X1108" t="str">
            <v>399</v>
          </cell>
          <cell r="Y1108" t="str">
            <v>G Drive</v>
          </cell>
          <cell r="Z1108" t="str">
            <v>RC230 - GDrive Mktg</v>
          </cell>
          <cell r="AA1108" t="str">
            <v>Small</v>
          </cell>
          <cell r="AB1108">
            <v>1995.68</v>
          </cell>
          <cell r="AC1108" t="str">
            <v xml:space="preserve">  37039</v>
          </cell>
          <cell r="AD1108" t="str">
            <v>J7899-04</v>
          </cell>
          <cell r="AE1108">
            <v>1725.6813499999998</v>
          </cell>
          <cell r="AF1108">
            <v>4.2510000000000003</v>
          </cell>
          <cell r="AG1108">
            <v>26.001000000000001</v>
          </cell>
          <cell r="AH1108">
            <v>0</v>
          </cell>
          <cell r="AI1108">
            <v>0</v>
          </cell>
          <cell r="AJ1108" t="str">
            <v>EUR</v>
          </cell>
          <cell r="AK1108">
            <v>0</v>
          </cell>
          <cell r="AL1108" t="str">
            <v>MISCPN37039</v>
          </cell>
          <cell r="AM1108" t="str">
            <v>B3.3G1 ENGINE AND KIT LOOSE</v>
          </cell>
        </row>
        <row r="1109">
          <cell r="A1109" t="str">
            <v>DEC04</v>
          </cell>
          <cell r="B1109" t="str">
            <v>CENT</v>
          </cell>
          <cell r="C1109" t="str">
            <v>Middle East</v>
          </cell>
          <cell r="D1109" t="str">
            <v>TR</v>
          </cell>
          <cell r="E1109" t="str">
            <v>GDRIVE</v>
          </cell>
          <cell r="F1109" t="str">
            <v>AKSA Jenerator Sanayi AS</v>
          </cell>
          <cell r="G1109" t="str">
            <v>025101</v>
          </cell>
          <cell r="H1109" t="str">
            <v>B3.3</v>
          </cell>
          <cell r="I1109">
            <v>1</v>
          </cell>
          <cell r="J1109">
            <v>1435.7911733046285</v>
          </cell>
          <cell r="K1109">
            <v>1755.93335</v>
          </cell>
          <cell r="L1109" t="str">
            <v>68022149</v>
          </cell>
          <cell r="M1109">
            <v>1500</v>
          </cell>
          <cell r="N1109">
            <v>0</v>
          </cell>
          <cell r="O1109" t="str">
            <v>6501</v>
          </cell>
          <cell r="P1109" t="str">
            <v>6501</v>
          </cell>
          <cell r="Q1109">
            <v>38239</v>
          </cell>
          <cell r="R1109">
            <v>0</v>
          </cell>
          <cell r="S1109" t="str">
            <v>B3.3G1             GDrive</v>
          </cell>
          <cell r="T1109" t="str">
            <v>0230</v>
          </cell>
          <cell r="U1109" t="str">
            <v>1101000</v>
          </cell>
          <cell r="V1109">
            <v>1</v>
          </cell>
          <cell r="W1109" t="str">
            <v>1</v>
          </cell>
          <cell r="X1109" t="str">
            <v>399</v>
          </cell>
          <cell r="Y1109" t="str">
            <v>G Drive</v>
          </cell>
          <cell r="Z1109" t="str">
            <v>RC230 - GDrive Mktg</v>
          </cell>
          <cell r="AA1109" t="str">
            <v>Small</v>
          </cell>
          <cell r="AB1109">
            <v>1995.68</v>
          </cell>
          <cell r="AC1109" t="str">
            <v xml:space="preserve">  37039</v>
          </cell>
          <cell r="AD1109" t="str">
            <v>J7899-04</v>
          </cell>
          <cell r="AE1109">
            <v>1725.6813499999998</v>
          </cell>
          <cell r="AF1109">
            <v>4.2510000000000003</v>
          </cell>
          <cell r="AG1109">
            <v>26.001000000000001</v>
          </cell>
          <cell r="AH1109">
            <v>0</v>
          </cell>
          <cell r="AI1109">
            <v>0</v>
          </cell>
          <cell r="AJ1109" t="str">
            <v>EUR</v>
          </cell>
          <cell r="AK1109">
            <v>0</v>
          </cell>
          <cell r="AL1109" t="str">
            <v>MISCPN37039</v>
          </cell>
          <cell r="AM1109" t="str">
            <v>B3.3G1 ENGINE AND KIT LOOSE</v>
          </cell>
        </row>
        <row r="1110">
          <cell r="A1110" t="str">
            <v>DEC04</v>
          </cell>
          <cell r="B1110" t="str">
            <v>CENT</v>
          </cell>
          <cell r="C1110" t="str">
            <v>Middle East</v>
          </cell>
          <cell r="D1110" t="str">
            <v>TR</v>
          </cell>
          <cell r="E1110" t="str">
            <v>GDRIVE</v>
          </cell>
          <cell r="F1110" t="str">
            <v>AKSA Jenerator Sanayi AS</v>
          </cell>
          <cell r="G1110" t="str">
            <v>025101</v>
          </cell>
          <cell r="H1110" t="str">
            <v>B3.3</v>
          </cell>
          <cell r="I1110">
            <v>1</v>
          </cell>
          <cell r="J1110">
            <v>1435.79</v>
          </cell>
          <cell r="K1110">
            <v>1755.93335</v>
          </cell>
          <cell r="L1110" t="str">
            <v>68021446</v>
          </cell>
          <cell r="M1110">
            <v>1500</v>
          </cell>
          <cell r="N1110">
            <v>0</v>
          </cell>
          <cell r="O1110" t="str">
            <v>6501</v>
          </cell>
          <cell r="P1110" t="str">
            <v>6501</v>
          </cell>
          <cell r="Q1110">
            <v>38246</v>
          </cell>
          <cell r="R1110">
            <v>0</v>
          </cell>
          <cell r="S1110" t="str">
            <v>B3.3G1             GDrive</v>
          </cell>
          <cell r="T1110" t="str">
            <v>0230</v>
          </cell>
          <cell r="U1110" t="str">
            <v>1101000</v>
          </cell>
          <cell r="V1110">
            <v>1</v>
          </cell>
          <cell r="W1110" t="str">
            <v>1</v>
          </cell>
          <cell r="X1110" t="str">
            <v>399</v>
          </cell>
          <cell r="Y1110" t="str">
            <v>G Drive</v>
          </cell>
          <cell r="Z1110" t="str">
            <v>RC230 - GDrive Mktg</v>
          </cell>
          <cell r="AA1110" t="str">
            <v>Small</v>
          </cell>
          <cell r="AB1110">
            <v>1995.68</v>
          </cell>
          <cell r="AC1110" t="str">
            <v xml:space="preserve">  37039</v>
          </cell>
          <cell r="AD1110" t="str">
            <v>J7899-04</v>
          </cell>
          <cell r="AE1110">
            <v>1725.6813499999998</v>
          </cell>
          <cell r="AF1110">
            <v>4.2510000000000003</v>
          </cell>
          <cell r="AG1110">
            <v>26.001000000000001</v>
          </cell>
          <cell r="AH1110">
            <v>0</v>
          </cell>
          <cell r="AI1110">
            <v>0</v>
          </cell>
          <cell r="AJ1110" t="str">
            <v>EUR</v>
          </cell>
          <cell r="AK1110">
            <v>0</v>
          </cell>
          <cell r="AL1110" t="str">
            <v>MISCPN37039</v>
          </cell>
          <cell r="AM1110" t="str">
            <v>B3.3G1 ENGINE AND KIT LOOSE</v>
          </cell>
        </row>
        <row r="1111">
          <cell r="A1111" t="str">
            <v>DEC04</v>
          </cell>
          <cell r="B1111" t="str">
            <v>CENT</v>
          </cell>
          <cell r="C1111" t="str">
            <v>Middle East</v>
          </cell>
          <cell r="D1111" t="str">
            <v>TR</v>
          </cell>
          <cell r="E1111" t="str">
            <v>GDRIVE</v>
          </cell>
          <cell r="F1111" t="str">
            <v>AKSA Jenerator Sanayi AS</v>
          </cell>
          <cell r="G1111" t="str">
            <v>025101</v>
          </cell>
          <cell r="H1111" t="str">
            <v>B3.3</v>
          </cell>
          <cell r="I1111">
            <v>1</v>
          </cell>
          <cell r="J1111">
            <v>1435.7911733046285</v>
          </cell>
          <cell r="K1111">
            <v>1755.93335</v>
          </cell>
          <cell r="L1111" t="str">
            <v>68021433</v>
          </cell>
          <cell r="M1111">
            <v>1500</v>
          </cell>
          <cell r="N1111">
            <v>0</v>
          </cell>
          <cell r="O1111" t="str">
            <v>6501</v>
          </cell>
          <cell r="P1111" t="str">
            <v>6501</v>
          </cell>
          <cell r="Q1111">
            <v>38260</v>
          </cell>
          <cell r="R1111">
            <v>0</v>
          </cell>
          <cell r="S1111" t="str">
            <v>B3.3G1             GDrive</v>
          </cell>
          <cell r="T1111" t="str">
            <v>0230</v>
          </cell>
          <cell r="U1111" t="str">
            <v>1101000</v>
          </cell>
          <cell r="V1111">
            <v>1</v>
          </cell>
          <cell r="W1111" t="str">
            <v>1</v>
          </cell>
          <cell r="X1111" t="str">
            <v>399</v>
          </cell>
          <cell r="Y1111" t="str">
            <v>G Drive</v>
          </cell>
          <cell r="Z1111" t="str">
            <v>RC230 - GDrive Mktg</v>
          </cell>
          <cell r="AA1111" t="str">
            <v>Small</v>
          </cell>
          <cell r="AB1111">
            <v>1995.68</v>
          </cell>
          <cell r="AC1111" t="str">
            <v xml:space="preserve">  37039</v>
          </cell>
          <cell r="AD1111" t="str">
            <v>J7899-04</v>
          </cell>
          <cell r="AE1111">
            <v>1725.6813499999998</v>
          </cell>
          <cell r="AF1111">
            <v>4.2510000000000003</v>
          </cell>
          <cell r="AG1111">
            <v>26.001000000000001</v>
          </cell>
          <cell r="AH1111">
            <v>0</v>
          </cell>
          <cell r="AI1111">
            <v>0</v>
          </cell>
          <cell r="AJ1111" t="str">
            <v>EUR</v>
          </cell>
          <cell r="AK1111">
            <v>0</v>
          </cell>
          <cell r="AL1111" t="str">
            <v>MISCPN37039</v>
          </cell>
          <cell r="AM1111" t="str">
            <v>B3.3G1 ENGINE AND KIT LOOSE</v>
          </cell>
        </row>
        <row r="1112">
          <cell r="A1112" t="str">
            <v>DEC04</v>
          </cell>
          <cell r="B1112" t="str">
            <v>CENT</v>
          </cell>
          <cell r="C1112" t="str">
            <v>Middle East</v>
          </cell>
          <cell r="D1112" t="str">
            <v>TR</v>
          </cell>
          <cell r="E1112" t="str">
            <v>GDRIVE</v>
          </cell>
          <cell r="F1112" t="str">
            <v>AKSA Jenerator Sanayi AS</v>
          </cell>
          <cell r="G1112" t="str">
            <v>025101</v>
          </cell>
          <cell r="H1112" t="str">
            <v>B3.3</v>
          </cell>
          <cell r="I1112">
            <v>1</v>
          </cell>
          <cell r="J1112">
            <v>1435.7911733046285</v>
          </cell>
          <cell r="K1112">
            <v>1755.93335</v>
          </cell>
          <cell r="L1112" t="str">
            <v>68021447</v>
          </cell>
          <cell r="M1112">
            <v>1500</v>
          </cell>
          <cell r="N1112">
            <v>0</v>
          </cell>
          <cell r="O1112" t="str">
            <v>6501</v>
          </cell>
          <cell r="P1112" t="str">
            <v>6501</v>
          </cell>
          <cell r="Q1112">
            <v>38246</v>
          </cell>
          <cell r="R1112">
            <v>0</v>
          </cell>
          <cell r="S1112" t="str">
            <v>B3.3G1             GDrive</v>
          </cell>
          <cell r="T1112" t="str">
            <v>0230</v>
          </cell>
          <cell r="U1112" t="str">
            <v>1101000</v>
          </cell>
          <cell r="V1112">
            <v>1</v>
          </cell>
          <cell r="W1112" t="str">
            <v>1</v>
          </cell>
          <cell r="X1112" t="str">
            <v>399</v>
          </cell>
          <cell r="Y1112" t="str">
            <v>G Drive</v>
          </cell>
          <cell r="Z1112" t="str">
            <v>RC230 - GDrive Mktg</v>
          </cell>
          <cell r="AA1112" t="str">
            <v>Small</v>
          </cell>
          <cell r="AB1112">
            <v>1995.68</v>
          </cell>
          <cell r="AC1112" t="str">
            <v xml:space="preserve">  37039</v>
          </cell>
          <cell r="AD1112" t="str">
            <v>J7899-04</v>
          </cell>
          <cell r="AE1112">
            <v>1725.6813499999998</v>
          </cell>
          <cell r="AF1112">
            <v>4.2510000000000003</v>
          </cell>
          <cell r="AG1112">
            <v>26.001000000000001</v>
          </cell>
          <cell r="AH1112">
            <v>0</v>
          </cell>
          <cell r="AI1112">
            <v>0</v>
          </cell>
          <cell r="AJ1112" t="str">
            <v>EUR</v>
          </cell>
          <cell r="AK1112">
            <v>0</v>
          </cell>
          <cell r="AL1112" t="str">
            <v>MISCPN37039</v>
          </cell>
          <cell r="AM1112" t="str">
            <v>B3.3G1 ENGINE AND KIT LOOSE</v>
          </cell>
        </row>
        <row r="1113">
          <cell r="A1113" t="str">
            <v>DEC04</v>
          </cell>
          <cell r="B1113" t="str">
            <v>CENT</v>
          </cell>
          <cell r="C1113" t="str">
            <v>Middle East</v>
          </cell>
          <cell r="D1113" t="str">
            <v>TR</v>
          </cell>
          <cell r="E1113" t="str">
            <v>GDRIVE</v>
          </cell>
          <cell r="F1113" t="str">
            <v>AKSA Jenerator Sanayi AS</v>
          </cell>
          <cell r="G1113" t="str">
            <v>025072</v>
          </cell>
          <cell r="H1113" t="str">
            <v>4B</v>
          </cell>
          <cell r="I1113">
            <v>1</v>
          </cell>
          <cell r="J1113">
            <v>2230.3552206673844</v>
          </cell>
          <cell r="K1113">
            <v>2384.17245</v>
          </cell>
          <cell r="L1113" t="str">
            <v>21626474</v>
          </cell>
          <cell r="M1113">
            <v>2181.89</v>
          </cell>
          <cell r="N1113">
            <v>0</v>
          </cell>
          <cell r="O1113" t="str">
            <v>6519</v>
          </cell>
          <cell r="P1113" t="str">
            <v>6519</v>
          </cell>
          <cell r="Q1113">
            <v>38316</v>
          </cell>
          <cell r="R1113">
            <v>0</v>
          </cell>
          <cell r="S1113" t="str">
            <v>4BTA3.9G3          GDrive</v>
          </cell>
          <cell r="T1113" t="str">
            <v>0230</v>
          </cell>
          <cell r="U1113" t="str">
            <v>1101000</v>
          </cell>
          <cell r="V1113">
            <v>1</v>
          </cell>
          <cell r="W1113" t="str">
            <v>1</v>
          </cell>
          <cell r="X1113" t="str">
            <v>399</v>
          </cell>
          <cell r="Y1113" t="str">
            <v>G Drive</v>
          </cell>
          <cell r="Z1113" t="str">
            <v>RC230 - GDrive Mktg</v>
          </cell>
          <cell r="AA1113" t="str">
            <v>Small</v>
          </cell>
          <cell r="AB1113">
            <v>2230.3552206673844</v>
          </cell>
          <cell r="AC1113" t="str">
            <v xml:space="preserve">  37058</v>
          </cell>
          <cell r="AD1113" t="str">
            <v>J7902-04</v>
          </cell>
          <cell r="AE1113">
            <v>2353.9204500000001</v>
          </cell>
          <cell r="AF1113">
            <v>4.2510000000000003</v>
          </cell>
          <cell r="AG1113">
            <v>26.001000000000001</v>
          </cell>
          <cell r="AH1113">
            <v>0</v>
          </cell>
          <cell r="AI1113">
            <v>0</v>
          </cell>
          <cell r="AJ1113" t="str">
            <v>EUR</v>
          </cell>
          <cell r="AK1113">
            <v>0</v>
          </cell>
          <cell r="AL1113" t="str">
            <v>MISCPN37058</v>
          </cell>
          <cell r="AM1113" t="str">
            <v>4BTA3.9G3 AKSA G DRIVE</v>
          </cell>
        </row>
        <row r="1114">
          <cell r="A1114" t="str">
            <v>DEC04</v>
          </cell>
          <cell r="B1114" t="str">
            <v>CENT</v>
          </cell>
          <cell r="C1114" t="str">
            <v>Middle East</v>
          </cell>
          <cell r="D1114" t="str">
            <v>TR</v>
          </cell>
          <cell r="E1114" t="str">
            <v>GDRIVE</v>
          </cell>
          <cell r="F1114" t="str">
            <v>AKSA Jenerator Sanayi AS</v>
          </cell>
          <cell r="G1114" t="str">
            <v>025072</v>
          </cell>
          <cell r="H1114" t="str">
            <v>4B</v>
          </cell>
          <cell r="I1114">
            <v>1</v>
          </cell>
          <cell r="J1114">
            <v>2230.3552206673844</v>
          </cell>
          <cell r="K1114">
            <v>2384.17245</v>
          </cell>
          <cell r="L1114" t="str">
            <v>21626466</v>
          </cell>
          <cell r="M1114">
            <v>2181.89</v>
          </cell>
          <cell r="N1114">
            <v>0</v>
          </cell>
          <cell r="O1114" t="str">
            <v>6519</v>
          </cell>
          <cell r="P1114" t="str">
            <v>6519</v>
          </cell>
          <cell r="Q1114">
            <v>38316</v>
          </cell>
          <cell r="R1114">
            <v>0</v>
          </cell>
          <cell r="S1114" t="str">
            <v>4BTA3.9G3          GDrive</v>
          </cell>
          <cell r="T1114" t="str">
            <v>0230</v>
          </cell>
          <cell r="U1114" t="str">
            <v>1101000</v>
          </cell>
          <cell r="V1114">
            <v>1</v>
          </cell>
          <cell r="W1114" t="str">
            <v>1</v>
          </cell>
          <cell r="X1114" t="str">
            <v>399</v>
          </cell>
          <cell r="Y1114" t="str">
            <v>G Drive</v>
          </cell>
          <cell r="Z1114" t="str">
            <v>RC230 - GDrive Mktg</v>
          </cell>
          <cell r="AA1114" t="str">
            <v>Small</v>
          </cell>
          <cell r="AB1114">
            <v>2230.3552206673844</v>
          </cell>
          <cell r="AC1114" t="str">
            <v xml:space="preserve">  37058</v>
          </cell>
          <cell r="AD1114" t="str">
            <v>J7902-04</v>
          </cell>
          <cell r="AE1114">
            <v>2353.9204500000001</v>
          </cell>
          <cell r="AF1114">
            <v>4.2510000000000003</v>
          </cell>
          <cell r="AG1114">
            <v>26.001000000000001</v>
          </cell>
          <cell r="AH1114">
            <v>0</v>
          </cell>
          <cell r="AI1114">
            <v>0</v>
          </cell>
          <cell r="AJ1114" t="str">
            <v>EUR</v>
          </cell>
          <cell r="AK1114">
            <v>0</v>
          </cell>
          <cell r="AL1114" t="str">
            <v>MISCPN37058</v>
          </cell>
          <cell r="AM1114" t="str">
            <v>4BTA3.9G3 AKSA G DRIVE</v>
          </cell>
        </row>
        <row r="1115">
          <cell r="A1115" t="str">
            <v>DEC04</v>
          </cell>
          <cell r="B1115" t="str">
            <v>CENT</v>
          </cell>
          <cell r="C1115" t="str">
            <v>Middle East</v>
          </cell>
          <cell r="D1115" t="str">
            <v>TR</v>
          </cell>
          <cell r="E1115" t="str">
            <v>GDRIVE</v>
          </cell>
          <cell r="F1115" t="str">
            <v>AKSA Jenerator Sanayi AS</v>
          </cell>
          <cell r="G1115" t="str">
            <v>025072</v>
          </cell>
          <cell r="H1115" t="str">
            <v>4B</v>
          </cell>
          <cell r="I1115">
            <v>1</v>
          </cell>
          <cell r="J1115">
            <v>2230.3552206673844</v>
          </cell>
          <cell r="K1115">
            <v>2384.17245</v>
          </cell>
          <cell r="L1115" t="str">
            <v>21626483</v>
          </cell>
          <cell r="M1115">
            <v>2181.89</v>
          </cell>
          <cell r="N1115">
            <v>0</v>
          </cell>
          <cell r="O1115" t="str">
            <v>6519</v>
          </cell>
          <cell r="P1115" t="str">
            <v>6519</v>
          </cell>
          <cell r="Q1115">
            <v>38316</v>
          </cell>
          <cell r="R1115">
            <v>0</v>
          </cell>
          <cell r="S1115" t="str">
            <v>4BTA3.9G3          GDrive</v>
          </cell>
          <cell r="T1115" t="str">
            <v>0230</v>
          </cell>
          <cell r="U1115" t="str">
            <v>1101000</v>
          </cell>
          <cell r="V1115">
            <v>1</v>
          </cell>
          <cell r="W1115" t="str">
            <v>1</v>
          </cell>
          <cell r="X1115" t="str">
            <v>399</v>
          </cell>
          <cell r="Y1115" t="str">
            <v>G Drive</v>
          </cell>
          <cell r="Z1115" t="str">
            <v>RC230 - GDrive Mktg</v>
          </cell>
          <cell r="AA1115" t="str">
            <v>Small</v>
          </cell>
          <cell r="AB1115">
            <v>2230.3552206673844</v>
          </cell>
          <cell r="AC1115" t="str">
            <v xml:space="preserve">  37058</v>
          </cell>
          <cell r="AD1115" t="str">
            <v>J7902-04</v>
          </cell>
          <cell r="AE1115">
            <v>2353.9204500000001</v>
          </cell>
          <cell r="AF1115">
            <v>4.2510000000000003</v>
          </cell>
          <cell r="AG1115">
            <v>26.001000000000001</v>
          </cell>
          <cell r="AH1115">
            <v>0</v>
          </cell>
          <cell r="AI1115">
            <v>0</v>
          </cell>
          <cell r="AJ1115" t="str">
            <v>EUR</v>
          </cell>
          <cell r="AK1115">
            <v>0</v>
          </cell>
          <cell r="AL1115" t="str">
            <v>MISCPN37058</v>
          </cell>
          <cell r="AM1115" t="str">
            <v>4BTA3.9G3 AKSA G DRIVE</v>
          </cell>
        </row>
        <row r="1116">
          <cell r="A1116" t="str">
            <v>DEC04</v>
          </cell>
          <cell r="B1116" t="str">
            <v>CENT</v>
          </cell>
          <cell r="C1116" t="str">
            <v>Middle East</v>
          </cell>
          <cell r="D1116" t="str">
            <v>TR</v>
          </cell>
          <cell r="E1116" t="str">
            <v>GDRIVE</v>
          </cell>
          <cell r="F1116" t="str">
            <v>AKSA Jenerator Sanayi AS</v>
          </cell>
          <cell r="G1116" t="str">
            <v>025072</v>
          </cell>
          <cell r="H1116" t="str">
            <v>4B</v>
          </cell>
          <cell r="I1116">
            <v>1</v>
          </cell>
          <cell r="J1116">
            <v>2230.3552206673844</v>
          </cell>
          <cell r="K1116">
            <v>2384.17245</v>
          </cell>
          <cell r="L1116" t="str">
            <v>21626475</v>
          </cell>
          <cell r="M1116">
            <v>2181.89</v>
          </cell>
          <cell r="N1116">
            <v>0</v>
          </cell>
          <cell r="O1116" t="str">
            <v>6519</v>
          </cell>
          <cell r="P1116" t="str">
            <v>6519</v>
          </cell>
          <cell r="Q1116">
            <v>38316</v>
          </cell>
          <cell r="R1116">
            <v>0</v>
          </cell>
          <cell r="S1116" t="str">
            <v>4BTA3.9G3          GDrive</v>
          </cell>
          <cell r="T1116" t="str">
            <v>0230</v>
          </cell>
          <cell r="U1116" t="str">
            <v>1101000</v>
          </cell>
          <cell r="V1116">
            <v>1</v>
          </cell>
          <cell r="W1116" t="str">
            <v>1</v>
          </cell>
          <cell r="X1116" t="str">
            <v>399</v>
          </cell>
          <cell r="Y1116" t="str">
            <v>G Drive</v>
          </cell>
          <cell r="Z1116" t="str">
            <v>RC230 - GDrive Mktg</v>
          </cell>
          <cell r="AA1116" t="str">
            <v>Small</v>
          </cell>
          <cell r="AB1116">
            <v>2230.3552206673844</v>
          </cell>
          <cell r="AC1116" t="str">
            <v xml:space="preserve">  37058</v>
          </cell>
          <cell r="AD1116" t="str">
            <v>J7902-04</v>
          </cell>
          <cell r="AE1116">
            <v>2353.9204500000001</v>
          </cell>
          <cell r="AF1116">
            <v>4.2510000000000003</v>
          </cell>
          <cell r="AG1116">
            <v>26.001000000000001</v>
          </cell>
          <cell r="AH1116">
            <v>0</v>
          </cell>
          <cell r="AI1116">
            <v>0</v>
          </cell>
          <cell r="AJ1116" t="str">
            <v>EUR</v>
          </cell>
          <cell r="AK1116">
            <v>0</v>
          </cell>
          <cell r="AL1116" t="str">
            <v>MISCPN37058</v>
          </cell>
          <cell r="AM1116" t="str">
            <v>4BTA3.9G3 AKSA G DRIVE</v>
          </cell>
        </row>
        <row r="1117">
          <cell r="A1117" t="str">
            <v>DEC04</v>
          </cell>
          <cell r="B1117" t="str">
            <v>CENT</v>
          </cell>
          <cell r="C1117" t="str">
            <v>Middle East</v>
          </cell>
          <cell r="D1117" t="str">
            <v>TR</v>
          </cell>
          <cell r="E1117" t="str">
            <v>GDRIVE</v>
          </cell>
          <cell r="F1117" t="str">
            <v>AKSA Jenerator Sanayi AS</v>
          </cell>
          <cell r="G1117" t="str">
            <v>025072</v>
          </cell>
          <cell r="H1117" t="str">
            <v>4B</v>
          </cell>
          <cell r="I1117">
            <v>1</v>
          </cell>
          <cell r="J1117">
            <v>2230.3552206673844</v>
          </cell>
          <cell r="K1117">
            <v>2384.17245</v>
          </cell>
          <cell r="L1117" t="str">
            <v>21626482</v>
          </cell>
          <cell r="M1117">
            <v>2181.89</v>
          </cell>
          <cell r="N1117">
            <v>0</v>
          </cell>
          <cell r="O1117" t="str">
            <v>6519</v>
          </cell>
          <cell r="P1117" t="str">
            <v>6519</v>
          </cell>
          <cell r="Q1117">
            <v>38316</v>
          </cell>
          <cell r="R1117">
            <v>0</v>
          </cell>
          <cell r="S1117" t="str">
            <v>4BTA3.9G3          GDrive</v>
          </cell>
          <cell r="T1117" t="str">
            <v>0230</v>
          </cell>
          <cell r="U1117" t="str">
            <v>1101000</v>
          </cell>
          <cell r="V1117">
            <v>1</v>
          </cell>
          <cell r="W1117" t="str">
            <v>1</v>
          </cell>
          <cell r="X1117" t="str">
            <v>399</v>
          </cell>
          <cell r="Y1117" t="str">
            <v>G Drive</v>
          </cell>
          <cell r="Z1117" t="str">
            <v>RC230 - GDrive Mktg</v>
          </cell>
          <cell r="AA1117" t="str">
            <v>Small</v>
          </cell>
          <cell r="AB1117">
            <v>2230.3552206673844</v>
          </cell>
          <cell r="AC1117" t="str">
            <v xml:space="preserve">  37058</v>
          </cell>
          <cell r="AD1117" t="str">
            <v>J7902-04</v>
          </cell>
          <cell r="AE1117">
            <v>2353.9204500000001</v>
          </cell>
          <cell r="AF1117">
            <v>4.2510000000000003</v>
          </cell>
          <cell r="AG1117">
            <v>26.001000000000001</v>
          </cell>
          <cell r="AH1117">
            <v>0</v>
          </cell>
          <cell r="AI1117">
            <v>0</v>
          </cell>
          <cell r="AJ1117" t="str">
            <v>EUR</v>
          </cell>
          <cell r="AK1117">
            <v>0</v>
          </cell>
          <cell r="AL1117" t="str">
            <v>MISCPN37058</v>
          </cell>
          <cell r="AM1117" t="str">
            <v>4BTA3.9G3 AKSA G DRIVE</v>
          </cell>
        </row>
        <row r="1118">
          <cell r="A1118" t="str">
            <v>DEC04</v>
          </cell>
          <cell r="B1118" t="str">
            <v>CENT</v>
          </cell>
          <cell r="C1118" t="str">
            <v>Middle East</v>
          </cell>
          <cell r="D1118" t="str">
            <v>TR</v>
          </cell>
          <cell r="E1118" t="str">
            <v>GDRIVE</v>
          </cell>
          <cell r="F1118" t="str">
            <v>AKSA Jenerator Sanayi AS</v>
          </cell>
          <cell r="G1118" t="str">
            <v>025072</v>
          </cell>
          <cell r="H1118" t="str">
            <v>4B</v>
          </cell>
          <cell r="I1118">
            <v>1</v>
          </cell>
          <cell r="J1118">
            <v>2230.3552206673844</v>
          </cell>
          <cell r="K1118">
            <v>2384.17245</v>
          </cell>
          <cell r="L1118" t="str">
            <v>21626469</v>
          </cell>
          <cell r="M1118">
            <v>2181.89</v>
          </cell>
          <cell r="N1118">
            <v>0</v>
          </cell>
          <cell r="O1118" t="str">
            <v>6519</v>
          </cell>
          <cell r="P1118" t="str">
            <v>6519</v>
          </cell>
          <cell r="Q1118">
            <v>38316</v>
          </cell>
          <cell r="R1118">
            <v>0</v>
          </cell>
          <cell r="S1118" t="str">
            <v>4BTA3.9G3          GDrive</v>
          </cell>
          <cell r="T1118" t="str">
            <v>0230</v>
          </cell>
          <cell r="U1118" t="str">
            <v>1101000</v>
          </cell>
          <cell r="V1118">
            <v>1</v>
          </cell>
          <cell r="W1118" t="str">
            <v>1</v>
          </cell>
          <cell r="X1118" t="str">
            <v>399</v>
          </cell>
          <cell r="Y1118" t="str">
            <v>G Drive</v>
          </cell>
          <cell r="Z1118" t="str">
            <v>RC230 - GDrive Mktg</v>
          </cell>
          <cell r="AA1118" t="str">
            <v>Small</v>
          </cell>
          <cell r="AB1118">
            <v>2230.3552206673844</v>
          </cell>
          <cell r="AC1118" t="str">
            <v xml:space="preserve">  37058</v>
          </cell>
          <cell r="AD1118" t="str">
            <v>J7902-04</v>
          </cell>
          <cell r="AE1118">
            <v>2353.9204500000001</v>
          </cell>
          <cell r="AF1118">
            <v>4.2510000000000003</v>
          </cell>
          <cell r="AG1118">
            <v>26.001000000000001</v>
          </cell>
          <cell r="AH1118">
            <v>0</v>
          </cell>
          <cell r="AI1118">
            <v>0</v>
          </cell>
          <cell r="AJ1118" t="str">
            <v>EUR</v>
          </cell>
          <cell r="AK1118">
            <v>0</v>
          </cell>
          <cell r="AL1118" t="str">
            <v>MISCPN37058</v>
          </cell>
          <cell r="AM1118" t="str">
            <v>4BTA3.9G3 AKSA G DRIVE</v>
          </cell>
        </row>
        <row r="1119">
          <cell r="A1119" t="str">
            <v>DEC04</v>
          </cell>
          <cell r="B1119" t="str">
            <v>CENT</v>
          </cell>
          <cell r="C1119" t="str">
            <v>Middle East</v>
          </cell>
          <cell r="D1119" t="str">
            <v>TR</v>
          </cell>
          <cell r="E1119" t="str">
            <v>GDRIVE</v>
          </cell>
          <cell r="F1119" t="str">
            <v>AKSA Jenerator Sanayi AS</v>
          </cell>
          <cell r="G1119" t="str">
            <v>025072</v>
          </cell>
          <cell r="H1119" t="str">
            <v>4B</v>
          </cell>
          <cell r="I1119">
            <v>1</v>
          </cell>
          <cell r="J1119">
            <v>2230.3552206673844</v>
          </cell>
          <cell r="K1119">
            <v>2384.17245</v>
          </cell>
          <cell r="L1119" t="str">
            <v>21626481</v>
          </cell>
          <cell r="M1119">
            <v>2181.89</v>
          </cell>
          <cell r="N1119">
            <v>0</v>
          </cell>
          <cell r="O1119" t="str">
            <v>6519</v>
          </cell>
          <cell r="P1119" t="str">
            <v>6519</v>
          </cell>
          <cell r="Q1119">
            <v>38316</v>
          </cell>
          <cell r="R1119">
            <v>0</v>
          </cell>
          <cell r="S1119" t="str">
            <v>4BTA3.9G3          GDrive</v>
          </cell>
          <cell r="T1119" t="str">
            <v>0230</v>
          </cell>
          <cell r="U1119" t="str">
            <v>1101000</v>
          </cell>
          <cell r="V1119">
            <v>1</v>
          </cell>
          <cell r="W1119" t="str">
            <v>1</v>
          </cell>
          <cell r="X1119" t="str">
            <v>399</v>
          </cell>
          <cell r="Y1119" t="str">
            <v>G Drive</v>
          </cell>
          <cell r="Z1119" t="str">
            <v>RC230 - GDrive Mktg</v>
          </cell>
          <cell r="AA1119" t="str">
            <v>Small</v>
          </cell>
          <cell r="AB1119">
            <v>2230.3552206673844</v>
          </cell>
          <cell r="AC1119" t="str">
            <v xml:space="preserve">  37058</v>
          </cell>
          <cell r="AD1119" t="str">
            <v>J7902-04</v>
          </cell>
          <cell r="AE1119">
            <v>2353.9204500000001</v>
          </cell>
          <cell r="AF1119">
            <v>4.2510000000000003</v>
          </cell>
          <cell r="AG1119">
            <v>26.001000000000001</v>
          </cell>
          <cell r="AH1119">
            <v>0</v>
          </cell>
          <cell r="AI1119">
            <v>0</v>
          </cell>
          <cell r="AJ1119" t="str">
            <v>EUR</v>
          </cell>
          <cell r="AK1119">
            <v>0</v>
          </cell>
          <cell r="AL1119" t="str">
            <v>MISCPN37058</v>
          </cell>
          <cell r="AM1119" t="str">
            <v>4BTA3.9G3 AKSA G DRIVE</v>
          </cell>
        </row>
        <row r="1120">
          <cell r="A1120" t="str">
            <v>DEC04</v>
          </cell>
          <cell r="B1120" t="str">
            <v>CENT</v>
          </cell>
          <cell r="C1120" t="str">
            <v>Middle East</v>
          </cell>
          <cell r="D1120" t="str">
            <v>TR</v>
          </cell>
          <cell r="E1120" t="str">
            <v>GDRIVE</v>
          </cell>
          <cell r="F1120" t="str">
            <v>AKSA Jenerator Sanayi AS</v>
          </cell>
          <cell r="G1120" t="str">
            <v>025072</v>
          </cell>
          <cell r="H1120" t="str">
            <v>4B</v>
          </cell>
          <cell r="I1120">
            <v>1</v>
          </cell>
          <cell r="J1120">
            <v>2230.3552206673844</v>
          </cell>
          <cell r="K1120">
            <v>2384.17245</v>
          </cell>
          <cell r="L1120" t="str">
            <v>21626489</v>
          </cell>
          <cell r="M1120">
            <v>2181.89</v>
          </cell>
          <cell r="N1120">
            <v>0</v>
          </cell>
          <cell r="O1120" t="str">
            <v>6519</v>
          </cell>
          <cell r="P1120" t="str">
            <v>6519</v>
          </cell>
          <cell r="Q1120">
            <v>38317</v>
          </cell>
          <cell r="R1120">
            <v>0</v>
          </cell>
          <cell r="S1120" t="str">
            <v>4BTA3.9G3          GDrive</v>
          </cell>
          <cell r="T1120" t="str">
            <v>0230</v>
          </cell>
          <cell r="U1120" t="str">
            <v>1101000</v>
          </cell>
          <cell r="V1120">
            <v>1</v>
          </cell>
          <cell r="W1120" t="str">
            <v>1</v>
          </cell>
          <cell r="X1120" t="str">
            <v>399</v>
          </cell>
          <cell r="Y1120" t="str">
            <v>G Drive</v>
          </cell>
          <cell r="Z1120" t="str">
            <v>RC230 - GDrive Mktg</v>
          </cell>
          <cell r="AA1120" t="str">
            <v>Small</v>
          </cell>
          <cell r="AB1120">
            <v>2230.3552206673844</v>
          </cell>
          <cell r="AC1120" t="str">
            <v xml:space="preserve">  37058</v>
          </cell>
          <cell r="AD1120" t="str">
            <v>J7902-04</v>
          </cell>
          <cell r="AE1120">
            <v>2353.9204500000001</v>
          </cell>
          <cell r="AF1120">
            <v>4.2510000000000003</v>
          </cell>
          <cell r="AG1120">
            <v>26.001000000000001</v>
          </cell>
          <cell r="AH1120">
            <v>0</v>
          </cell>
          <cell r="AI1120">
            <v>0</v>
          </cell>
          <cell r="AJ1120" t="str">
            <v>EUR</v>
          </cell>
          <cell r="AK1120">
            <v>0</v>
          </cell>
          <cell r="AL1120" t="str">
            <v>MISCPN37058</v>
          </cell>
          <cell r="AM1120" t="str">
            <v>4BTA3.9G3 AKSA G DRIVE</v>
          </cell>
        </row>
        <row r="1121">
          <cell r="A1121" t="str">
            <v>DEC04</v>
          </cell>
          <cell r="B1121" t="str">
            <v>CENT</v>
          </cell>
          <cell r="C1121" t="str">
            <v>Middle East</v>
          </cell>
          <cell r="D1121" t="str">
            <v>TR</v>
          </cell>
          <cell r="E1121" t="str">
            <v>GDRIVE</v>
          </cell>
          <cell r="F1121" t="str">
            <v>AKSA Jenerator Sanayi AS</v>
          </cell>
          <cell r="G1121" t="str">
            <v>025072</v>
          </cell>
          <cell r="H1121" t="str">
            <v>4B</v>
          </cell>
          <cell r="I1121">
            <v>1</v>
          </cell>
          <cell r="J1121">
            <v>2230.3552206673844</v>
          </cell>
          <cell r="K1121">
            <v>2384.17245</v>
          </cell>
          <cell r="L1121" t="str">
            <v>21626490</v>
          </cell>
          <cell r="M1121">
            <v>2181.89</v>
          </cell>
          <cell r="N1121">
            <v>0</v>
          </cell>
          <cell r="O1121" t="str">
            <v>6519</v>
          </cell>
          <cell r="P1121" t="str">
            <v>6519</v>
          </cell>
          <cell r="Q1121">
            <v>38317</v>
          </cell>
          <cell r="R1121">
            <v>0</v>
          </cell>
          <cell r="S1121" t="str">
            <v>4BTA3.9G3          GDrive</v>
          </cell>
          <cell r="T1121" t="str">
            <v>0230</v>
          </cell>
          <cell r="U1121" t="str">
            <v>1101000</v>
          </cell>
          <cell r="V1121">
            <v>1</v>
          </cell>
          <cell r="W1121" t="str">
            <v>1</v>
          </cell>
          <cell r="X1121" t="str">
            <v>399</v>
          </cell>
          <cell r="Y1121" t="str">
            <v>G Drive</v>
          </cell>
          <cell r="Z1121" t="str">
            <v>RC230 - GDrive Mktg</v>
          </cell>
          <cell r="AA1121" t="str">
            <v>Small</v>
          </cell>
          <cell r="AB1121">
            <v>2230.3552206673844</v>
          </cell>
          <cell r="AC1121" t="str">
            <v xml:space="preserve">  37058</v>
          </cell>
          <cell r="AD1121" t="str">
            <v>J7902-04</v>
          </cell>
          <cell r="AE1121">
            <v>2353.9204500000001</v>
          </cell>
          <cell r="AF1121">
            <v>4.2510000000000003</v>
          </cell>
          <cell r="AG1121">
            <v>26.001000000000001</v>
          </cell>
          <cell r="AH1121">
            <v>0</v>
          </cell>
          <cell r="AI1121">
            <v>0</v>
          </cell>
          <cell r="AJ1121" t="str">
            <v>EUR</v>
          </cell>
          <cell r="AK1121">
            <v>0</v>
          </cell>
          <cell r="AL1121" t="str">
            <v>MISCPN37058</v>
          </cell>
          <cell r="AM1121" t="str">
            <v>4BTA3.9G3 AKSA G DRIVE</v>
          </cell>
        </row>
        <row r="1122">
          <cell r="A1122" t="str">
            <v>DEC04</v>
          </cell>
          <cell r="B1122" t="str">
            <v>CENT</v>
          </cell>
          <cell r="C1122" t="str">
            <v>Middle East</v>
          </cell>
          <cell r="D1122" t="str">
            <v>TR</v>
          </cell>
          <cell r="E1122" t="str">
            <v>GDRIVE</v>
          </cell>
          <cell r="F1122" t="str">
            <v>AKSA Jenerator Sanayi AS</v>
          </cell>
          <cell r="G1122" t="str">
            <v>025072</v>
          </cell>
          <cell r="H1122" t="str">
            <v>4B</v>
          </cell>
          <cell r="I1122">
            <v>1</v>
          </cell>
          <cell r="J1122">
            <v>2230.3552206673844</v>
          </cell>
          <cell r="K1122">
            <v>2384.17245</v>
          </cell>
          <cell r="L1122" t="str">
            <v>21626487</v>
          </cell>
          <cell r="M1122">
            <v>2181.89</v>
          </cell>
          <cell r="N1122">
            <v>0</v>
          </cell>
          <cell r="O1122" t="str">
            <v>6519</v>
          </cell>
          <cell r="P1122" t="str">
            <v>6519</v>
          </cell>
          <cell r="Q1122">
            <v>38317</v>
          </cell>
          <cell r="R1122">
            <v>0</v>
          </cell>
          <cell r="S1122" t="str">
            <v>4BTA3.9G3          GDrive</v>
          </cell>
          <cell r="T1122" t="str">
            <v>0230</v>
          </cell>
          <cell r="U1122" t="str">
            <v>1101000</v>
          </cell>
          <cell r="V1122">
            <v>1</v>
          </cell>
          <cell r="W1122" t="str">
            <v>1</v>
          </cell>
          <cell r="X1122" t="str">
            <v>399</v>
          </cell>
          <cell r="Y1122" t="str">
            <v>G Drive</v>
          </cell>
          <cell r="Z1122" t="str">
            <v>RC230 - GDrive Mktg</v>
          </cell>
          <cell r="AA1122" t="str">
            <v>Small</v>
          </cell>
          <cell r="AB1122">
            <v>2230.3552206673844</v>
          </cell>
          <cell r="AC1122" t="str">
            <v xml:space="preserve">  37058</v>
          </cell>
          <cell r="AD1122" t="str">
            <v>J7902-04</v>
          </cell>
          <cell r="AE1122">
            <v>2353.9204500000001</v>
          </cell>
          <cell r="AF1122">
            <v>4.2510000000000003</v>
          </cell>
          <cell r="AG1122">
            <v>26.001000000000001</v>
          </cell>
          <cell r="AH1122">
            <v>0</v>
          </cell>
          <cell r="AI1122">
            <v>0</v>
          </cell>
          <cell r="AJ1122" t="str">
            <v>EUR</v>
          </cell>
          <cell r="AK1122">
            <v>0</v>
          </cell>
          <cell r="AL1122" t="str">
            <v>MISCPN37058</v>
          </cell>
          <cell r="AM1122" t="str">
            <v>4BTA3.9G3 AKSA G DRIVE</v>
          </cell>
        </row>
        <row r="1123">
          <cell r="A1123" t="str">
            <v>DEC04</v>
          </cell>
          <cell r="B1123" t="str">
            <v>CENT</v>
          </cell>
          <cell r="C1123" t="str">
            <v>Middle East</v>
          </cell>
          <cell r="D1123" t="str">
            <v>TR</v>
          </cell>
          <cell r="E1123" t="str">
            <v>GDRIVE</v>
          </cell>
          <cell r="F1123" t="str">
            <v>AKSA Jenerator Sanayi AS</v>
          </cell>
          <cell r="G1123" t="str">
            <v>025072</v>
          </cell>
          <cell r="H1123" t="str">
            <v>4B</v>
          </cell>
          <cell r="I1123">
            <v>1</v>
          </cell>
          <cell r="J1123">
            <v>2230.3552206673844</v>
          </cell>
          <cell r="K1123">
            <v>2384.17245</v>
          </cell>
          <cell r="L1123" t="str">
            <v>21626468</v>
          </cell>
          <cell r="M1123">
            <v>2181.89</v>
          </cell>
          <cell r="N1123">
            <v>0</v>
          </cell>
          <cell r="O1123" t="str">
            <v>6519</v>
          </cell>
          <cell r="P1123" t="str">
            <v>6519</v>
          </cell>
          <cell r="Q1123">
            <v>38316</v>
          </cell>
          <cell r="R1123">
            <v>0</v>
          </cell>
          <cell r="S1123" t="str">
            <v>4BTA3.9G3          GDrive</v>
          </cell>
          <cell r="T1123" t="str">
            <v>0230</v>
          </cell>
          <cell r="U1123" t="str">
            <v>1101000</v>
          </cell>
          <cell r="V1123">
            <v>1</v>
          </cell>
          <cell r="W1123" t="str">
            <v>1</v>
          </cell>
          <cell r="X1123" t="str">
            <v>399</v>
          </cell>
          <cell r="Y1123" t="str">
            <v>G Drive</v>
          </cell>
          <cell r="Z1123" t="str">
            <v>RC230 - GDrive Mktg</v>
          </cell>
          <cell r="AA1123" t="str">
            <v>Small</v>
          </cell>
          <cell r="AB1123">
            <v>2230.3552206673844</v>
          </cell>
          <cell r="AC1123" t="str">
            <v xml:space="preserve">  37058</v>
          </cell>
          <cell r="AD1123" t="str">
            <v>J7902-04</v>
          </cell>
          <cell r="AE1123">
            <v>2353.9204500000001</v>
          </cell>
          <cell r="AF1123">
            <v>4.2510000000000003</v>
          </cell>
          <cell r="AG1123">
            <v>26.001000000000001</v>
          </cell>
          <cell r="AH1123">
            <v>0</v>
          </cell>
          <cell r="AI1123">
            <v>0</v>
          </cell>
          <cell r="AJ1123" t="str">
            <v>EUR</v>
          </cell>
          <cell r="AK1123">
            <v>0</v>
          </cell>
          <cell r="AL1123" t="str">
            <v>MISCPN37058</v>
          </cell>
          <cell r="AM1123" t="str">
            <v>4BTA3.9G3 AKSA G DRIVE</v>
          </cell>
        </row>
        <row r="1124">
          <cell r="A1124" t="str">
            <v>DEC04</v>
          </cell>
          <cell r="B1124" t="str">
            <v>CENT</v>
          </cell>
          <cell r="C1124" t="str">
            <v>Middle East</v>
          </cell>
          <cell r="D1124" t="str">
            <v>TR</v>
          </cell>
          <cell r="E1124" t="str">
            <v>GDRIVE</v>
          </cell>
          <cell r="F1124" t="str">
            <v>AKSA Jenerator Sanayi AS</v>
          </cell>
          <cell r="G1124" t="str">
            <v>025072</v>
          </cell>
          <cell r="H1124" t="str">
            <v>4B</v>
          </cell>
          <cell r="I1124">
            <v>1</v>
          </cell>
          <cell r="J1124">
            <v>2230.3552206673844</v>
          </cell>
          <cell r="K1124">
            <v>2384.17245</v>
          </cell>
          <cell r="L1124" t="str">
            <v>21625729</v>
          </cell>
          <cell r="M1124">
            <v>2181.89</v>
          </cell>
          <cell r="N1124">
            <v>0</v>
          </cell>
          <cell r="O1124" t="str">
            <v>6519</v>
          </cell>
          <cell r="P1124" t="str">
            <v>6519</v>
          </cell>
          <cell r="Q1124">
            <v>38316</v>
          </cell>
          <cell r="R1124">
            <v>0</v>
          </cell>
          <cell r="S1124" t="str">
            <v>4BTA3.9G3          GDrive</v>
          </cell>
          <cell r="T1124" t="str">
            <v>0230</v>
          </cell>
          <cell r="U1124" t="str">
            <v>1101000</v>
          </cell>
          <cell r="V1124">
            <v>1</v>
          </cell>
          <cell r="W1124" t="str">
            <v>1</v>
          </cell>
          <cell r="X1124" t="str">
            <v>399</v>
          </cell>
          <cell r="Y1124" t="str">
            <v>G Drive</v>
          </cell>
          <cell r="Z1124" t="str">
            <v>RC230 - GDrive Mktg</v>
          </cell>
          <cell r="AA1124" t="str">
            <v>Small</v>
          </cell>
          <cell r="AB1124">
            <v>2230.3552206673844</v>
          </cell>
          <cell r="AC1124" t="str">
            <v xml:space="preserve">  37058</v>
          </cell>
          <cell r="AD1124" t="str">
            <v>J7902-04</v>
          </cell>
          <cell r="AE1124">
            <v>2353.9204500000001</v>
          </cell>
          <cell r="AF1124">
            <v>4.2510000000000003</v>
          </cell>
          <cell r="AG1124">
            <v>26.001000000000001</v>
          </cell>
          <cell r="AH1124">
            <v>0</v>
          </cell>
          <cell r="AI1124">
            <v>0</v>
          </cell>
          <cell r="AJ1124" t="str">
            <v>EUR</v>
          </cell>
          <cell r="AK1124">
            <v>0</v>
          </cell>
          <cell r="AL1124" t="str">
            <v>MISCPN37058</v>
          </cell>
          <cell r="AM1124" t="str">
            <v>4BTA3.9G3 AKSA G DRIVE</v>
          </cell>
        </row>
        <row r="1125">
          <cell r="A1125" t="str">
            <v>DEC04</v>
          </cell>
          <cell r="B1125" t="str">
            <v>CENT</v>
          </cell>
          <cell r="C1125" t="str">
            <v>Middle East</v>
          </cell>
          <cell r="D1125" t="str">
            <v>TR</v>
          </cell>
          <cell r="E1125" t="str">
            <v>GDRIVE</v>
          </cell>
          <cell r="F1125" t="str">
            <v>AKSA Jenerator Sanayi AS</v>
          </cell>
          <cell r="G1125" t="str">
            <v>025072</v>
          </cell>
          <cell r="H1125" t="str">
            <v>4B</v>
          </cell>
          <cell r="I1125">
            <v>1</v>
          </cell>
          <cell r="J1125">
            <v>2230.3552206673844</v>
          </cell>
          <cell r="K1125">
            <v>2384.17245</v>
          </cell>
          <cell r="L1125" t="str">
            <v>21626480</v>
          </cell>
          <cell r="M1125">
            <v>2181.89</v>
          </cell>
          <cell r="N1125">
            <v>0</v>
          </cell>
          <cell r="O1125" t="str">
            <v>6519</v>
          </cell>
          <cell r="P1125" t="str">
            <v>6519</v>
          </cell>
          <cell r="Q1125">
            <v>38316</v>
          </cell>
          <cell r="R1125">
            <v>0</v>
          </cell>
          <cell r="S1125" t="str">
            <v>4BTA3.9G3          GDrive</v>
          </cell>
          <cell r="T1125" t="str">
            <v>0230</v>
          </cell>
          <cell r="U1125" t="str">
            <v>1101000</v>
          </cell>
          <cell r="V1125">
            <v>1</v>
          </cell>
          <cell r="W1125" t="str">
            <v>1</v>
          </cell>
          <cell r="X1125" t="str">
            <v>399</v>
          </cell>
          <cell r="Y1125" t="str">
            <v>G Drive</v>
          </cell>
          <cell r="Z1125" t="str">
            <v>RC230 - GDrive Mktg</v>
          </cell>
          <cell r="AA1125" t="str">
            <v>Small</v>
          </cell>
          <cell r="AB1125">
            <v>2230.3552206673844</v>
          </cell>
          <cell r="AC1125" t="str">
            <v xml:space="preserve">  37058</v>
          </cell>
          <cell r="AD1125" t="str">
            <v>J7902-04</v>
          </cell>
          <cell r="AE1125">
            <v>2353.9204500000001</v>
          </cell>
          <cell r="AF1125">
            <v>4.2510000000000003</v>
          </cell>
          <cell r="AG1125">
            <v>26.001000000000001</v>
          </cell>
          <cell r="AH1125">
            <v>0</v>
          </cell>
          <cell r="AI1125">
            <v>0</v>
          </cell>
          <cell r="AJ1125" t="str">
            <v>EUR</v>
          </cell>
          <cell r="AK1125">
            <v>0</v>
          </cell>
          <cell r="AL1125" t="str">
            <v>MISCPN37058</v>
          </cell>
          <cell r="AM1125" t="str">
            <v>4BTA3.9G3 AKSA G DRIVE</v>
          </cell>
        </row>
        <row r="1126">
          <cell r="A1126" t="str">
            <v>DEC04</v>
          </cell>
          <cell r="B1126" t="str">
            <v>CENT</v>
          </cell>
          <cell r="C1126" t="str">
            <v>Middle East</v>
          </cell>
          <cell r="D1126" t="str">
            <v>TR</v>
          </cell>
          <cell r="E1126" t="str">
            <v>GDRIVE</v>
          </cell>
          <cell r="F1126" t="str">
            <v>AKSA Jenerator Sanayi AS</v>
          </cell>
          <cell r="G1126" t="str">
            <v>025072</v>
          </cell>
          <cell r="H1126" t="str">
            <v>4B</v>
          </cell>
          <cell r="I1126">
            <v>1</v>
          </cell>
          <cell r="J1126">
            <v>2230.3552206673844</v>
          </cell>
          <cell r="K1126">
            <v>2384.17245</v>
          </cell>
          <cell r="L1126" t="str">
            <v>21626496</v>
          </cell>
          <cell r="M1126">
            <v>2181.89</v>
          </cell>
          <cell r="N1126">
            <v>0</v>
          </cell>
          <cell r="O1126" t="str">
            <v>6519</v>
          </cell>
          <cell r="P1126" t="str">
            <v>6519</v>
          </cell>
          <cell r="Q1126">
            <v>38317</v>
          </cell>
          <cell r="R1126">
            <v>0</v>
          </cell>
          <cell r="S1126" t="str">
            <v>4BTA3.9G3          GDrive</v>
          </cell>
          <cell r="T1126" t="str">
            <v>0230</v>
          </cell>
          <cell r="U1126" t="str">
            <v>1101000</v>
          </cell>
          <cell r="V1126">
            <v>1</v>
          </cell>
          <cell r="W1126" t="str">
            <v>1</v>
          </cell>
          <cell r="X1126" t="str">
            <v>399</v>
          </cell>
          <cell r="Y1126" t="str">
            <v>G Drive</v>
          </cell>
          <cell r="Z1126" t="str">
            <v>RC230 - GDrive Mktg</v>
          </cell>
          <cell r="AA1126" t="str">
            <v>Small</v>
          </cell>
          <cell r="AB1126">
            <v>2230.3552206673844</v>
          </cell>
          <cell r="AC1126" t="str">
            <v xml:space="preserve">  37058</v>
          </cell>
          <cell r="AD1126" t="str">
            <v>J7902-04</v>
          </cell>
          <cell r="AE1126">
            <v>2353.9204500000001</v>
          </cell>
          <cell r="AF1126">
            <v>4.2510000000000003</v>
          </cell>
          <cell r="AG1126">
            <v>26.001000000000001</v>
          </cell>
          <cell r="AH1126">
            <v>0</v>
          </cell>
          <cell r="AI1126">
            <v>0</v>
          </cell>
          <cell r="AJ1126" t="str">
            <v>EUR</v>
          </cell>
          <cell r="AK1126">
            <v>0</v>
          </cell>
          <cell r="AL1126" t="str">
            <v>MISCPN37058</v>
          </cell>
          <cell r="AM1126" t="str">
            <v>4BTA3.9G3 AKSA G DRIVE</v>
          </cell>
        </row>
        <row r="1127">
          <cell r="A1127" t="str">
            <v>DEC04</v>
          </cell>
          <cell r="B1127" t="str">
            <v>CENT</v>
          </cell>
          <cell r="C1127" t="str">
            <v>Middle East</v>
          </cell>
          <cell r="D1127" t="str">
            <v>TR</v>
          </cell>
          <cell r="E1127" t="str">
            <v>GDRIVE</v>
          </cell>
          <cell r="F1127" t="str">
            <v>AKSA Jenerator Sanayi AS</v>
          </cell>
          <cell r="G1127" t="str">
            <v>025072</v>
          </cell>
          <cell r="H1127" t="str">
            <v>4B</v>
          </cell>
          <cell r="I1127">
            <v>1</v>
          </cell>
          <cell r="J1127">
            <v>2230.3552206673844</v>
          </cell>
          <cell r="K1127">
            <v>2384.17245</v>
          </cell>
          <cell r="L1127" t="str">
            <v>21626467</v>
          </cell>
          <cell r="M1127">
            <v>2181.89</v>
          </cell>
          <cell r="N1127">
            <v>0</v>
          </cell>
          <cell r="O1127" t="str">
            <v>6519</v>
          </cell>
          <cell r="P1127" t="str">
            <v>6519</v>
          </cell>
          <cell r="Q1127">
            <v>38316</v>
          </cell>
          <cell r="R1127">
            <v>0</v>
          </cell>
          <cell r="S1127" t="str">
            <v>4BTA3.9G3          GDrive</v>
          </cell>
          <cell r="T1127" t="str">
            <v>0230</v>
          </cell>
          <cell r="U1127" t="str">
            <v>1101000</v>
          </cell>
          <cell r="V1127">
            <v>1</v>
          </cell>
          <cell r="W1127" t="str">
            <v>1</v>
          </cell>
          <cell r="X1127" t="str">
            <v>399</v>
          </cell>
          <cell r="Y1127" t="str">
            <v>G Drive</v>
          </cell>
          <cell r="Z1127" t="str">
            <v>RC230 - GDrive Mktg</v>
          </cell>
          <cell r="AA1127" t="str">
            <v>Small</v>
          </cell>
          <cell r="AB1127">
            <v>2230.3552206673844</v>
          </cell>
          <cell r="AC1127" t="str">
            <v xml:space="preserve">  37058</v>
          </cell>
          <cell r="AD1127" t="str">
            <v>J7902-04</v>
          </cell>
          <cell r="AE1127">
            <v>2353.9204500000001</v>
          </cell>
          <cell r="AF1127">
            <v>4.2510000000000003</v>
          </cell>
          <cell r="AG1127">
            <v>26.001000000000001</v>
          </cell>
          <cell r="AH1127">
            <v>0</v>
          </cell>
          <cell r="AI1127">
            <v>0</v>
          </cell>
          <cell r="AJ1127" t="str">
            <v>EUR</v>
          </cell>
          <cell r="AK1127">
            <v>0</v>
          </cell>
          <cell r="AL1127" t="str">
            <v>MISCPN37058</v>
          </cell>
          <cell r="AM1127" t="str">
            <v>4BTA3.9G3 AKSA G DRIVE</v>
          </cell>
        </row>
        <row r="1128">
          <cell r="A1128" t="str">
            <v>DEC04</v>
          </cell>
          <cell r="B1128" t="str">
            <v>CENT</v>
          </cell>
          <cell r="C1128" t="str">
            <v>Middle East</v>
          </cell>
          <cell r="D1128" t="str">
            <v>TR</v>
          </cell>
          <cell r="E1128" t="str">
            <v>GDRIVE</v>
          </cell>
          <cell r="F1128" t="str">
            <v>AKSA Jenerator Sanayi AS</v>
          </cell>
          <cell r="G1128" t="str">
            <v>025072</v>
          </cell>
          <cell r="H1128" t="str">
            <v>4B</v>
          </cell>
          <cell r="I1128">
            <v>1</v>
          </cell>
          <cell r="J1128">
            <v>2230.3552206673844</v>
          </cell>
          <cell r="K1128">
            <v>2384.17245</v>
          </cell>
          <cell r="L1128" t="str">
            <v>21626472</v>
          </cell>
          <cell r="M1128">
            <v>2181.89</v>
          </cell>
          <cell r="N1128">
            <v>0</v>
          </cell>
          <cell r="O1128" t="str">
            <v>6519</v>
          </cell>
          <cell r="P1128" t="str">
            <v>6519</v>
          </cell>
          <cell r="Q1128">
            <v>38316</v>
          </cell>
          <cell r="R1128">
            <v>0</v>
          </cell>
          <cell r="S1128" t="str">
            <v>4BTA3.9G3          GDrive</v>
          </cell>
          <cell r="T1128" t="str">
            <v>0230</v>
          </cell>
          <cell r="U1128" t="str">
            <v>1101000</v>
          </cell>
          <cell r="V1128">
            <v>1</v>
          </cell>
          <cell r="W1128" t="str">
            <v>1</v>
          </cell>
          <cell r="X1128" t="str">
            <v>399</v>
          </cell>
          <cell r="Y1128" t="str">
            <v>G Drive</v>
          </cell>
          <cell r="Z1128" t="str">
            <v>RC230 - GDrive Mktg</v>
          </cell>
          <cell r="AA1128" t="str">
            <v>Small</v>
          </cell>
          <cell r="AB1128">
            <v>2230.3552206673844</v>
          </cell>
          <cell r="AC1128" t="str">
            <v xml:space="preserve">  37058</v>
          </cell>
          <cell r="AD1128" t="str">
            <v>J7902-04</v>
          </cell>
          <cell r="AE1128">
            <v>2353.9204500000001</v>
          </cell>
          <cell r="AF1128">
            <v>4.2510000000000003</v>
          </cell>
          <cell r="AG1128">
            <v>26.001000000000001</v>
          </cell>
          <cell r="AH1128">
            <v>0</v>
          </cell>
          <cell r="AI1128">
            <v>0</v>
          </cell>
          <cell r="AJ1128" t="str">
            <v>EUR</v>
          </cell>
          <cell r="AK1128">
            <v>0</v>
          </cell>
          <cell r="AL1128" t="str">
            <v>MISCPN37058</v>
          </cell>
          <cell r="AM1128" t="str">
            <v>4BTA3.9G3 AKSA G DRIVE</v>
          </cell>
        </row>
        <row r="1129">
          <cell r="A1129" t="str">
            <v>DEC04</v>
          </cell>
          <cell r="B1129" t="str">
            <v>CENT</v>
          </cell>
          <cell r="C1129" t="str">
            <v>Middle East</v>
          </cell>
          <cell r="D1129" t="str">
            <v>TR</v>
          </cell>
          <cell r="E1129" t="str">
            <v>GDRIVE</v>
          </cell>
          <cell r="F1129" t="str">
            <v>AKSA Jenerator Sanayi AS</v>
          </cell>
          <cell r="G1129" t="str">
            <v>025072</v>
          </cell>
          <cell r="H1129" t="str">
            <v>4B</v>
          </cell>
          <cell r="I1129">
            <v>1</v>
          </cell>
          <cell r="J1129">
            <v>2230.3552206673844</v>
          </cell>
          <cell r="K1129">
            <v>2384.17245</v>
          </cell>
          <cell r="L1129" t="str">
            <v>21626473</v>
          </cell>
          <cell r="M1129">
            <v>2181.89</v>
          </cell>
          <cell r="N1129">
            <v>0</v>
          </cell>
          <cell r="O1129" t="str">
            <v>6519</v>
          </cell>
          <cell r="P1129" t="str">
            <v>6519</v>
          </cell>
          <cell r="Q1129">
            <v>38316</v>
          </cell>
          <cell r="R1129">
            <v>0</v>
          </cell>
          <cell r="S1129" t="str">
            <v>4BTA3.9G3          GDrive</v>
          </cell>
          <cell r="T1129" t="str">
            <v>0230</v>
          </cell>
          <cell r="U1129" t="str">
            <v>1101000</v>
          </cell>
          <cell r="V1129">
            <v>1</v>
          </cell>
          <cell r="W1129" t="str">
            <v>1</v>
          </cell>
          <cell r="X1129" t="str">
            <v>399</v>
          </cell>
          <cell r="Y1129" t="str">
            <v>G Drive</v>
          </cell>
          <cell r="Z1129" t="str">
            <v>RC230 - GDrive Mktg</v>
          </cell>
          <cell r="AA1129" t="str">
            <v>Small</v>
          </cell>
          <cell r="AB1129">
            <v>2230.3552206673844</v>
          </cell>
          <cell r="AC1129" t="str">
            <v xml:space="preserve">  37058</v>
          </cell>
          <cell r="AD1129" t="str">
            <v>J7902-04</v>
          </cell>
          <cell r="AE1129">
            <v>2353.9204500000001</v>
          </cell>
          <cell r="AF1129">
            <v>4.2510000000000003</v>
          </cell>
          <cell r="AG1129">
            <v>26.001000000000001</v>
          </cell>
          <cell r="AH1129">
            <v>0</v>
          </cell>
          <cell r="AI1129">
            <v>0</v>
          </cell>
          <cell r="AJ1129" t="str">
            <v>EUR</v>
          </cell>
          <cell r="AK1129">
            <v>0</v>
          </cell>
          <cell r="AL1129" t="str">
            <v>MISCPN37058</v>
          </cell>
          <cell r="AM1129" t="str">
            <v>4BTA3.9G3 AKSA G DRIVE</v>
          </cell>
        </row>
        <row r="1130">
          <cell r="A1130" t="str">
            <v>DEC04</v>
          </cell>
          <cell r="B1130" t="str">
            <v>CENT</v>
          </cell>
          <cell r="C1130" t="str">
            <v>Middle East</v>
          </cell>
          <cell r="D1130" t="str">
            <v>TR</v>
          </cell>
          <cell r="E1130" t="str">
            <v>GDRIVE</v>
          </cell>
          <cell r="F1130" t="str">
            <v>AKSA Jenerator Sanayi AS</v>
          </cell>
          <cell r="G1130" t="str">
            <v>025072</v>
          </cell>
          <cell r="H1130" t="str">
            <v>4B</v>
          </cell>
          <cell r="I1130">
            <v>1</v>
          </cell>
          <cell r="J1130">
            <v>2230.3552206673844</v>
          </cell>
          <cell r="K1130">
            <v>2384.17245</v>
          </cell>
          <cell r="L1130" t="str">
            <v>21626479</v>
          </cell>
          <cell r="M1130">
            <v>2181.89</v>
          </cell>
          <cell r="N1130">
            <v>0</v>
          </cell>
          <cell r="O1130" t="str">
            <v>6519</v>
          </cell>
          <cell r="P1130" t="str">
            <v>6519</v>
          </cell>
          <cell r="Q1130">
            <v>38316</v>
          </cell>
          <cell r="R1130">
            <v>0</v>
          </cell>
          <cell r="S1130" t="str">
            <v>4BTA3.9G3          GDrive</v>
          </cell>
          <cell r="T1130" t="str">
            <v>0230</v>
          </cell>
          <cell r="U1130" t="str">
            <v>1101000</v>
          </cell>
          <cell r="V1130">
            <v>1</v>
          </cell>
          <cell r="W1130" t="str">
            <v>1</v>
          </cell>
          <cell r="X1130" t="str">
            <v>399</v>
          </cell>
          <cell r="Y1130" t="str">
            <v>G Drive</v>
          </cell>
          <cell r="Z1130" t="str">
            <v>RC230 - GDrive Mktg</v>
          </cell>
          <cell r="AA1130" t="str">
            <v>Small</v>
          </cell>
          <cell r="AB1130">
            <v>2230.3552206673844</v>
          </cell>
          <cell r="AC1130" t="str">
            <v xml:space="preserve">  37058</v>
          </cell>
          <cell r="AD1130" t="str">
            <v>J7902-04</v>
          </cell>
          <cell r="AE1130">
            <v>2353.9204500000001</v>
          </cell>
          <cell r="AF1130">
            <v>4.2510000000000003</v>
          </cell>
          <cell r="AG1130">
            <v>26.001000000000001</v>
          </cell>
          <cell r="AH1130">
            <v>0</v>
          </cell>
          <cell r="AI1130">
            <v>0</v>
          </cell>
          <cell r="AJ1130" t="str">
            <v>EUR</v>
          </cell>
          <cell r="AK1130">
            <v>0</v>
          </cell>
          <cell r="AL1130" t="str">
            <v>MISCPN37058</v>
          </cell>
          <cell r="AM1130" t="str">
            <v>4BTA3.9G3 AKSA G DRIVE</v>
          </cell>
        </row>
        <row r="1131">
          <cell r="A1131" t="str">
            <v>DEC04</v>
          </cell>
          <cell r="B1131" t="str">
            <v>CENT</v>
          </cell>
          <cell r="C1131" t="str">
            <v>Middle East</v>
          </cell>
          <cell r="D1131" t="str">
            <v>TR</v>
          </cell>
          <cell r="E1131" t="str">
            <v>GDRIVE</v>
          </cell>
          <cell r="F1131" t="str">
            <v>AKSA Jenerator Sanayi AS</v>
          </cell>
          <cell r="G1131" t="str">
            <v>025072</v>
          </cell>
          <cell r="H1131" t="str">
            <v>4B</v>
          </cell>
          <cell r="I1131">
            <v>1</v>
          </cell>
          <cell r="J1131">
            <v>2230.3552206673844</v>
          </cell>
          <cell r="K1131">
            <v>2384.17245</v>
          </cell>
          <cell r="L1131" t="str">
            <v>21626488</v>
          </cell>
          <cell r="M1131">
            <v>2181.89</v>
          </cell>
          <cell r="N1131">
            <v>0</v>
          </cell>
          <cell r="O1131" t="str">
            <v>6519</v>
          </cell>
          <cell r="P1131" t="str">
            <v>6519</v>
          </cell>
          <cell r="Q1131">
            <v>38317</v>
          </cell>
          <cell r="R1131">
            <v>0</v>
          </cell>
          <cell r="S1131" t="str">
            <v>4BTA3.9G3          GDrive</v>
          </cell>
          <cell r="T1131" t="str">
            <v>0230</v>
          </cell>
          <cell r="U1131" t="str">
            <v>1101000</v>
          </cell>
          <cell r="V1131">
            <v>1</v>
          </cell>
          <cell r="W1131" t="str">
            <v>1</v>
          </cell>
          <cell r="X1131" t="str">
            <v>399</v>
          </cell>
          <cell r="Y1131" t="str">
            <v>G Drive</v>
          </cell>
          <cell r="Z1131" t="str">
            <v>RC230 - GDrive Mktg</v>
          </cell>
          <cell r="AA1131" t="str">
            <v>Small</v>
          </cell>
          <cell r="AB1131">
            <v>2230.3552206673844</v>
          </cell>
          <cell r="AC1131" t="str">
            <v xml:space="preserve">  37058</v>
          </cell>
          <cell r="AD1131" t="str">
            <v>J7902-04</v>
          </cell>
          <cell r="AE1131">
            <v>2353.9204500000001</v>
          </cell>
          <cell r="AF1131">
            <v>4.2510000000000003</v>
          </cell>
          <cell r="AG1131">
            <v>26.001000000000001</v>
          </cell>
          <cell r="AH1131">
            <v>0</v>
          </cell>
          <cell r="AI1131">
            <v>0</v>
          </cell>
          <cell r="AJ1131" t="str">
            <v>EUR</v>
          </cell>
          <cell r="AK1131">
            <v>0</v>
          </cell>
          <cell r="AL1131" t="str">
            <v>MISCPN37058</v>
          </cell>
          <cell r="AM1131" t="str">
            <v>4BTA3.9G3 AKSA G DRIVE</v>
          </cell>
        </row>
        <row r="1132">
          <cell r="A1132" t="str">
            <v>DEC04</v>
          </cell>
          <cell r="B1132" t="str">
            <v>CENT</v>
          </cell>
          <cell r="C1132" t="str">
            <v>Middle East</v>
          </cell>
          <cell r="D1132" t="str">
            <v>TR</v>
          </cell>
          <cell r="E1132" t="str">
            <v>GDRIVE</v>
          </cell>
          <cell r="F1132" t="str">
            <v>AKSA Jenerator Sanayi AS</v>
          </cell>
          <cell r="G1132" t="str">
            <v>025072</v>
          </cell>
          <cell r="H1132" t="str">
            <v>4B</v>
          </cell>
          <cell r="I1132">
            <v>1</v>
          </cell>
          <cell r="J1132">
            <v>2230.3552206673844</v>
          </cell>
          <cell r="K1132">
            <v>2384.17245</v>
          </cell>
          <cell r="L1132" t="str">
            <v>21626477</v>
          </cell>
          <cell r="M1132">
            <v>2181.89</v>
          </cell>
          <cell r="N1132">
            <v>0</v>
          </cell>
          <cell r="O1132" t="str">
            <v>6519</v>
          </cell>
          <cell r="P1132" t="str">
            <v>6519</v>
          </cell>
          <cell r="Q1132">
            <v>38316</v>
          </cell>
          <cell r="R1132">
            <v>0</v>
          </cell>
          <cell r="S1132" t="str">
            <v>4BTA3.9G3          GDrive</v>
          </cell>
          <cell r="T1132" t="str">
            <v>0230</v>
          </cell>
          <cell r="U1132" t="str">
            <v>1101000</v>
          </cell>
          <cell r="V1132">
            <v>1</v>
          </cell>
          <cell r="W1132" t="str">
            <v>1</v>
          </cell>
          <cell r="X1132" t="str">
            <v>399</v>
          </cell>
          <cell r="Y1132" t="str">
            <v>G Drive</v>
          </cell>
          <cell r="Z1132" t="str">
            <v>RC230 - GDrive Mktg</v>
          </cell>
          <cell r="AA1132" t="str">
            <v>Small</v>
          </cell>
          <cell r="AB1132">
            <v>2230.3552206673844</v>
          </cell>
          <cell r="AC1132" t="str">
            <v xml:space="preserve">  37058</v>
          </cell>
          <cell r="AD1132" t="str">
            <v>J7902-04</v>
          </cell>
          <cell r="AE1132">
            <v>2353.9204500000001</v>
          </cell>
          <cell r="AF1132">
            <v>4.2510000000000003</v>
          </cell>
          <cell r="AG1132">
            <v>26.001000000000001</v>
          </cell>
          <cell r="AH1132">
            <v>0</v>
          </cell>
          <cell r="AI1132">
            <v>0</v>
          </cell>
          <cell r="AJ1132" t="str">
            <v>EUR</v>
          </cell>
          <cell r="AK1132">
            <v>0</v>
          </cell>
          <cell r="AL1132" t="str">
            <v>MISCPN37058</v>
          </cell>
          <cell r="AM1132" t="str">
            <v>4BTA3.9G3 AKSA G DRIVE</v>
          </cell>
        </row>
        <row r="1133">
          <cell r="A1133" t="str">
            <v>DEC04</v>
          </cell>
          <cell r="B1133" t="str">
            <v>CENT</v>
          </cell>
          <cell r="C1133" t="str">
            <v>Middle East</v>
          </cell>
          <cell r="D1133" t="str">
            <v>TR</v>
          </cell>
          <cell r="E1133" t="str">
            <v>GDRIVE</v>
          </cell>
          <cell r="F1133" t="str">
            <v>AKSA Jenerator Sanayi AS</v>
          </cell>
          <cell r="G1133" t="str">
            <v>025072</v>
          </cell>
          <cell r="H1133" t="str">
            <v>4B</v>
          </cell>
          <cell r="I1133">
            <v>1</v>
          </cell>
          <cell r="J1133">
            <v>2230.3552206673844</v>
          </cell>
          <cell r="K1133">
            <v>2384.17245</v>
          </cell>
          <cell r="L1133" t="str">
            <v>21626492</v>
          </cell>
          <cell r="M1133">
            <v>2181.89</v>
          </cell>
          <cell r="N1133">
            <v>0</v>
          </cell>
          <cell r="O1133" t="str">
            <v>6519</v>
          </cell>
          <cell r="P1133" t="str">
            <v>6519</v>
          </cell>
          <cell r="Q1133">
            <v>38317</v>
          </cell>
          <cell r="R1133">
            <v>0</v>
          </cell>
          <cell r="S1133" t="str">
            <v>4BTA3.9G3          GDrive</v>
          </cell>
          <cell r="T1133" t="str">
            <v>0230</v>
          </cell>
          <cell r="U1133" t="str">
            <v>1101000</v>
          </cell>
          <cell r="V1133">
            <v>1</v>
          </cell>
          <cell r="W1133" t="str">
            <v>1</v>
          </cell>
          <cell r="X1133" t="str">
            <v>399</v>
          </cell>
          <cell r="Y1133" t="str">
            <v>G Drive</v>
          </cell>
          <cell r="Z1133" t="str">
            <v>RC230 - GDrive Mktg</v>
          </cell>
          <cell r="AA1133" t="str">
            <v>Small</v>
          </cell>
          <cell r="AB1133">
            <v>2230.3552206673844</v>
          </cell>
          <cell r="AC1133" t="str">
            <v xml:space="preserve">  37058</v>
          </cell>
          <cell r="AD1133" t="str">
            <v>J7902-04</v>
          </cell>
          <cell r="AE1133">
            <v>2353.9204500000001</v>
          </cell>
          <cell r="AF1133">
            <v>4.2510000000000003</v>
          </cell>
          <cell r="AG1133">
            <v>26.001000000000001</v>
          </cell>
          <cell r="AH1133">
            <v>0</v>
          </cell>
          <cell r="AI1133">
            <v>0</v>
          </cell>
          <cell r="AJ1133" t="str">
            <v>EUR</v>
          </cell>
          <cell r="AK1133">
            <v>0</v>
          </cell>
          <cell r="AL1133" t="str">
            <v>MISCPN37058</v>
          </cell>
          <cell r="AM1133" t="str">
            <v>4BTA3.9G3 AKSA G DRIVE</v>
          </cell>
        </row>
        <row r="1134">
          <cell r="A1134" t="str">
            <v>DEC04</v>
          </cell>
          <cell r="B1134" t="str">
            <v>CENT</v>
          </cell>
          <cell r="C1134" t="str">
            <v>Middle East</v>
          </cell>
          <cell r="D1134" t="str">
            <v>TR</v>
          </cell>
          <cell r="E1134" t="str">
            <v>GDRIVE</v>
          </cell>
          <cell r="F1134" t="str">
            <v>AKSA Jenerator Sanayi AS</v>
          </cell>
          <cell r="G1134" t="str">
            <v>025072</v>
          </cell>
          <cell r="H1134" t="str">
            <v>4B</v>
          </cell>
          <cell r="I1134">
            <v>1</v>
          </cell>
          <cell r="J1134">
            <v>2230.3552206673844</v>
          </cell>
          <cell r="K1134">
            <v>2384.17245</v>
          </cell>
          <cell r="L1134" t="str">
            <v>21626476</v>
          </cell>
          <cell r="M1134">
            <v>2181.89</v>
          </cell>
          <cell r="N1134">
            <v>0</v>
          </cell>
          <cell r="O1134" t="str">
            <v>6519</v>
          </cell>
          <cell r="P1134" t="str">
            <v>6519</v>
          </cell>
          <cell r="Q1134">
            <v>38316</v>
          </cell>
          <cell r="R1134">
            <v>0</v>
          </cell>
          <cell r="S1134" t="str">
            <v>4BTA3.9G3          GDrive</v>
          </cell>
          <cell r="T1134" t="str">
            <v>0230</v>
          </cell>
          <cell r="U1134" t="str">
            <v>1101000</v>
          </cell>
          <cell r="V1134">
            <v>1</v>
          </cell>
          <cell r="W1134" t="str">
            <v>1</v>
          </cell>
          <cell r="X1134" t="str">
            <v>399</v>
          </cell>
          <cell r="Y1134" t="str">
            <v>G Drive</v>
          </cell>
          <cell r="Z1134" t="str">
            <v>RC230 - GDrive Mktg</v>
          </cell>
          <cell r="AA1134" t="str">
            <v>Small</v>
          </cell>
          <cell r="AB1134">
            <v>2230.3552206673844</v>
          </cell>
          <cell r="AC1134" t="str">
            <v xml:space="preserve">  37058</v>
          </cell>
          <cell r="AD1134" t="str">
            <v>J7902-04</v>
          </cell>
          <cell r="AE1134">
            <v>2353.9204500000001</v>
          </cell>
          <cell r="AF1134">
            <v>4.2510000000000003</v>
          </cell>
          <cell r="AG1134">
            <v>26.001000000000001</v>
          </cell>
          <cell r="AH1134">
            <v>0</v>
          </cell>
          <cell r="AI1134">
            <v>0</v>
          </cell>
          <cell r="AJ1134" t="str">
            <v>EUR</v>
          </cell>
          <cell r="AK1134">
            <v>0</v>
          </cell>
          <cell r="AL1134" t="str">
            <v>MISCPN37058</v>
          </cell>
          <cell r="AM1134" t="str">
            <v>4BTA3.9G3 AKSA G DRIVE</v>
          </cell>
        </row>
        <row r="1135">
          <cell r="A1135" t="str">
            <v>DEC04</v>
          </cell>
          <cell r="B1135" t="str">
            <v>CENT</v>
          </cell>
          <cell r="C1135" t="str">
            <v>Middle East</v>
          </cell>
          <cell r="D1135" t="str">
            <v>TR</v>
          </cell>
          <cell r="E1135" t="str">
            <v>GDRIVE</v>
          </cell>
          <cell r="F1135" t="str">
            <v>AKSA Jenerator Sanayi AS</v>
          </cell>
          <cell r="G1135" t="str">
            <v>025072</v>
          </cell>
          <cell r="H1135" t="str">
            <v>4B</v>
          </cell>
          <cell r="I1135">
            <v>1</v>
          </cell>
          <cell r="J1135">
            <v>2230.3552206673844</v>
          </cell>
          <cell r="K1135">
            <v>2384.17245</v>
          </cell>
          <cell r="L1135" t="str">
            <v>21626495</v>
          </cell>
          <cell r="M1135">
            <v>2181.89</v>
          </cell>
          <cell r="N1135">
            <v>0</v>
          </cell>
          <cell r="O1135" t="str">
            <v>6519</v>
          </cell>
          <cell r="P1135" t="str">
            <v>6519</v>
          </cell>
          <cell r="Q1135">
            <v>38317</v>
          </cell>
          <cell r="R1135">
            <v>0</v>
          </cell>
          <cell r="S1135" t="str">
            <v>4BTA3.9G3          GDrive</v>
          </cell>
          <cell r="T1135" t="str">
            <v>0230</v>
          </cell>
          <cell r="U1135" t="str">
            <v>1101000</v>
          </cell>
          <cell r="V1135">
            <v>1</v>
          </cell>
          <cell r="W1135" t="str">
            <v>1</v>
          </cell>
          <cell r="X1135" t="str">
            <v>399</v>
          </cell>
          <cell r="Y1135" t="str">
            <v>G Drive</v>
          </cell>
          <cell r="Z1135" t="str">
            <v>RC230 - GDrive Mktg</v>
          </cell>
          <cell r="AA1135" t="str">
            <v>Small</v>
          </cell>
          <cell r="AB1135">
            <v>2230.3552206673844</v>
          </cell>
          <cell r="AC1135" t="str">
            <v xml:space="preserve">  37058</v>
          </cell>
          <cell r="AD1135" t="str">
            <v>J7902-04</v>
          </cell>
          <cell r="AE1135">
            <v>2353.9204500000001</v>
          </cell>
          <cell r="AF1135">
            <v>4.2510000000000003</v>
          </cell>
          <cell r="AG1135">
            <v>26.001000000000001</v>
          </cell>
          <cell r="AH1135">
            <v>0</v>
          </cell>
          <cell r="AI1135">
            <v>0</v>
          </cell>
          <cell r="AJ1135" t="str">
            <v>EUR</v>
          </cell>
          <cell r="AK1135">
            <v>0</v>
          </cell>
          <cell r="AL1135" t="str">
            <v>MISCPN37058</v>
          </cell>
          <cell r="AM1135" t="str">
            <v>4BTA3.9G3 AKSA G DRIVE</v>
          </cell>
        </row>
        <row r="1136">
          <cell r="A1136" t="str">
            <v>DEC04</v>
          </cell>
          <cell r="B1136" t="str">
            <v>CENT</v>
          </cell>
          <cell r="C1136" t="str">
            <v>Western Europe</v>
          </cell>
          <cell r="D1136" t="str">
            <v>NL</v>
          </cell>
          <cell r="E1136" t="str">
            <v>GDRIVE</v>
          </cell>
          <cell r="F1136" t="str">
            <v>Cummins Diesel S&amp;S BV</v>
          </cell>
          <cell r="G1136" t="str">
            <v>025076</v>
          </cell>
          <cell r="H1136" t="str">
            <v>N14</v>
          </cell>
          <cell r="I1136">
            <v>1</v>
          </cell>
          <cell r="J1136">
            <v>10187.844456404735</v>
          </cell>
          <cell r="K1136">
            <v>7494.59</v>
          </cell>
          <cell r="L1136" t="str">
            <v>43202359</v>
          </cell>
          <cell r="M1136">
            <v>7464.34</v>
          </cell>
          <cell r="N1136">
            <v>0</v>
          </cell>
          <cell r="O1136" t="str">
            <v>7546</v>
          </cell>
          <cell r="P1136" t="str">
            <v>7546</v>
          </cell>
          <cell r="Q1136">
            <v>38329</v>
          </cell>
          <cell r="R1136">
            <v>0</v>
          </cell>
          <cell r="S1136" t="str">
            <v>N14G1              GDrive</v>
          </cell>
          <cell r="T1136" t="str">
            <v>0230</v>
          </cell>
          <cell r="U1136" t="str">
            <v>1101000</v>
          </cell>
          <cell r="V1136">
            <v>1</v>
          </cell>
          <cell r="W1136" t="str">
            <v>1</v>
          </cell>
          <cell r="X1136" t="str">
            <v>399</v>
          </cell>
          <cell r="Y1136" t="str">
            <v>G Drive</v>
          </cell>
          <cell r="Z1136" t="str">
            <v>RC230 - GDrive Mktg</v>
          </cell>
          <cell r="AA1136" t="str">
            <v>Medium</v>
          </cell>
          <cell r="AB1136">
            <v>10187.844456404735</v>
          </cell>
          <cell r="AC1136" t="str">
            <v xml:space="preserve">  35871</v>
          </cell>
          <cell r="AD1136" t="str">
            <v>4803053</v>
          </cell>
          <cell r="AE1136">
            <v>7464.34</v>
          </cell>
          <cell r="AF1136">
            <v>4.25</v>
          </cell>
          <cell r="AG1136">
            <v>26</v>
          </cell>
          <cell r="AH1136">
            <v>0</v>
          </cell>
          <cell r="AI1136">
            <v>0</v>
          </cell>
          <cell r="AJ1136" t="str">
            <v>EUR</v>
          </cell>
          <cell r="AK1136">
            <v>0</v>
          </cell>
          <cell r="AL1136" t="str">
            <v>MISCPN35854</v>
          </cell>
          <cell r="AM1136" t="str">
            <v>N14 G DRIVE FOR HOLLAND</v>
          </cell>
        </row>
        <row r="1137">
          <cell r="A1137" t="str">
            <v>DEC04</v>
          </cell>
          <cell r="B1137" t="str">
            <v>CENT</v>
          </cell>
          <cell r="C1137" t="str">
            <v>Middle East</v>
          </cell>
          <cell r="D1137" t="str">
            <v>TR</v>
          </cell>
          <cell r="E1137" t="str">
            <v>GDRIVE</v>
          </cell>
          <cell r="F1137" t="str">
            <v>Matek Makina Dis Ticaret Ltd STI</v>
          </cell>
          <cell r="G1137" t="str">
            <v>025081</v>
          </cell>
          <cell r="H1137" t="str">
            <v>NH</v>
          </cell>
          <cell r="I1137">
            <v>1</v>
          </cell>
          <cell r="J1137">
            <v>6623.7890204520991</v>
          </cell>
          <cell r="K1137">
            <v>7566.3202300000003</v>
          </cell>
          <cell r="L1137" t="str">
            <v>25295727</v>
          </cell>
          <cell r="M1137">
            <v>6064.39</v>
          </cell>
          <cell r="N1137">
            <v>0</v>
          </cell>
          <cell r="O1137" t="str">
            <v>7511</v>
          </cell>
          <cell r="P1137" t="str">
            <v>7511</v>
          </cell>
          <cell r="Q1137">
            <v>38230</v>
          </cell>
          <cell r="R1137">
            <v>0</v>
          </cell>
          <cell r="S1137" t="str">
            <v>NT855G6            GDrive</v>
          </cell>
          <cell r="T1137" t="str">
            <v>0230</v>
          </cell>
          <cell r="U1137" t="str">
            <v>1101000</v>
          </cell>
          <cell r="V1137">
            <v>1</v>
          </cell>
          <cell r="W1137" t="str">
            <v>1</v>
          </cell>
          <cell r="X1137" t="str">
            <v>399</v>
          </cell>
          <cell r="Y1137" t="str">
            <v>G Drive</v>
          </cell>
          <cell r="Z1137" t="str">
            <v>RC230 - GDrive Mktg</v>
          </cell>
          <cell r="AA1137" t="str">
            <v>Medium</v>
          </cell>
          <cell r="AB1137">
            <v>6623.7890204520991</v>
          </cell>
          <cell r="AC1137" t="str">
            <v xml:space="preserve">  33250</v>
          </cell>
          <cell r="AD1137" t="str">
            <v>U-3371/CU-04-M</v>
          </cell>
          <cell r="AE1137">
            <v>7112.5702300000003</v>
          </cell>
          <cell r="AF1137">
            <v>63.75</v>
          </cell>
          <cell r="AG1137">
            <v>390</v>
          </cell>
          <cell r="AH1137">
            <v>0</v>
          </cell>
          <cell r="AI1137">
            <v>0</v>
          </cell>
          <cell r="AJ1137" t="str">
            <v>USD</v>
          </cell>
          <cell r="AK1137">
            <v>0</v>
          </cell>
          <cell r="AL1137" t="str">
            <v>MISCPN23527</v>
          </cell>
          <cell r="AM1137" t="str">
            <v>NT855G6 FOR G-DRIVE</v>
          </cell>
        </row>
        <row r="1138">
          <cell r="A1138" t="str">
            <v>DEC04</v>
          </cell>
          <cell r="B1138" t="str">
            <v>CENT</v>
          </cell>
          <cell r="C1138" t="str">
            <v>Western Europe</v>
          </cell>
          <cell r="D1138" t="str">
            <v>NL</v>
          </cell>
          <cell r="E1138" t="str">
            <v>GDRIVE</v>
          </cell>
          <cell r="F1138" t="str">
            <v>Cummins Diesel S&amp;S BV</v>
          </cell>
          <cell r="G1138" t="str">
            <v>025077</v>
          </cell>
          <cell r="H1138" t="str">
            <v>N14</v>
          </cell>
          <cell r="I1138">
            <v>1</v>
          </cell>
          <cell r="J1138">
            <v>10286.816469321851</v>
          </cell>
          <cell r="K1138">
            <v>7563.23</v>
          </cell>
          <cell r="L1138" t="str">
            <v>43202364</v>
          </cell>
          <cell r="M1138">
            <v>7532.98</v>
          </cell>
          <cell r="N1138">
            <v>0</v>
          </cell>
          <cell r="O1138" t="str">
            <v>7546</v>
          </cell>
          <cell r="P1138" t="str">
            <v>7546</v>
          </cell>
          <cell r="Q1138">
            <v>38329</v>
          </cell>
          <cell r="R1138">
            <v>0</v>
          </cell>
          <cell r="S1138" t="str">
            <v>N14G1              GDrive</v>
          </cell>
          <cell r="T1138" t="str">
            <v>0230</v>
          </cell>
          <cell r="U1138" t="str">
            <v>1101000</v>
          </cell>
          <cell r="V1138">
            <v>1</v>
          </cell>
          <cell r="W1138" t="str">
            <v>1</v>
          </cell>
          <cell r="X1138" t="str">
            <v>399</v>
          </cell>
          <cell r="Y1138" t="str">
            <v>G Drive</v>
          </cell>
          <cell r="Z1138" t="str">
            <v>RC230 - GDrive Mktg</v>
          </cell>
          <cell r="AA1138" t="str">
            <v>Medium</v>
          </cell>
          <cell r="AB1138">
            <v>10286.816469321851</v>
          </cell>
          <cell r="AC1138" t="str">
            <v xml:space="preserve">  37070</v>
          </cell>
          <cell r="AD1138" t="str">
            <v>4803140</v>
          </cell>
          <cell r="AE1138">
            <v>7532.98</v>
          </cell>
          <cell r="AF1138">
            <v>4.25</v>
          </cell>
          <cell r="AG1138">
            <v>26</v>
          </cell>
          <cell r="AH1138">
            <v>0</v>
          </cell>
          <cell r="AI1138">
            <v>0</v>
          </cell>
          <cell r="AJ1138" t="str">
            <v>EUR</v>
          </cell>
          <cell r="AK1138">
            <v>0</v>
          </cell>
          <cell r="AL1138" t="str">
            <v>MISCPN36642</v>
          </cell>
          <cell r="AM1138" t="str">
            <v>07GD200-WIT/4 N14G1 HOLLAND</v>
          </cell>
        </row>
        <row r="1139">
          <cell r="A1139" t="str">
            <v>DEC04</v>
          </cell>
          <cell r="B1139" t="str">
            <v>CENT</v>
          </cell>
          <cell r="C1139" t="str">
            <v>Western Europe</v>
          </cell>
          <cell r="D1139" t="str">
            <v>NL</v>
          </cell>
          <cell r="E1139" t="str">
            <v>GDRIVE</v>
          </cell>
          <cell r="F1139" t="str">
            <v>Cummins Diesel S&amp;S BV</v>
          </cell>
          <cell r="G1139" t="str">
            <v>025077</v>
          </cell>
          <cell r="H1139" t="str">
            <v>N14</v>
          </cell>
          <cell r="I1139">
            <v>1</v>
          </cell>
          <cell r="J1139">
            <v>10286.816469321851</v>
          </cell>
          <cell r="K1139">
            <v>7563.23</v>
          </cell>
          <cell r="L1139" t="str">
            <v>43202365</v>
          </cell>
          <cell r="M1139">
            <v>7532.98</v>
          </cell>
          <cell r="N1139">
            <v>0</v>
          </cell>
          <cell r="O1139" t="str">
            <v>7546</v>
          </cell>
          <cell r="P1139" t="str">
            <v>7546</v>
          </cell>
          <cell r="Q1139">
            <v>38329</v>
          </cell>
          <cell r="R1139">
            <v>0</v>
          </cell>
          <cell r="S1139" t="str">
            <v>N14G1              GDrive</v>
          </cell>
          <cell r="T1139" t="str">
            <v>0230</v>
          </cell>
          <cell r="U1139" t="str">
            <v>1101000</v>
          </cell>
          <cell r="V1139">
            <v>1</v>
          </cell>
          <cell r="W1139" t="str">
            <v>1</v>
          </cell>
          <cell r="X1139" t="str">
            <v>399</v>
          </cell>
          <cell r="Y1139" t="str">
            <v>G Drive</v>
          </cell>
          <cell r="Z1139" t="str">
            <v>RC230 - GDrive Mktg</v>
          </cell>
          <cell r="AA1139" t="str">
            <v>Medium</v>
          </cell>
          <cell r="AB1139">
            <v>10286.816469321851</v>
          </cell>
          <cell r="AC1139" t="str">
            <v xml:space="preserve">  37070</v>
          </cell>
          <cell r="AD1139" t="str">
            <v>4803140</v>
          </cell>
          <cell r="AE1139">
            <v>7532.98</v>
          </cell>
          <cell r="AF1139">
            <v>4.25</v>
          </cell>
          <cell r="AG1139">
            <v>26</v>
          </cell>
          <cell r="AH1139">
            <v>0</v>
          </cell>
          <cell r="AI1139">
            <v>0</v>
          </cell>
          <cell r="AJ1139" t="str">
            <v>EUR</v>
          </cell>
          <cell r="AK1139">
            <v>0</v>
          </cell>
          <cell r="AL1139" t="str">
            <v>MISCPN36642</v>
          </cell>
          <cell r="AM1139" t="str">
            <v>07GD200-WIT/4 N14G1 HOLLAND</v>
          </cell>
        </row>
        <row r="1140">
          <cell r="A1140" t="str">
            <v>DEC04</v>
          </cell>
          <cell r="B1140" t="str">
            <v>CENT</v>
          </cell>
          <cell r="C1140" t="str">
            <v>Middle East</v>
          </cell>
          <cell r="D1140" t="str">
            <v>TR</v>
          </cell>
          <cell r="E1140" t="str">
            <v>GDRIVE</v>
          </cell>
          <cell r="F1140" t="str">
            <v>AKSA Jenerator Sanayi AS</v>
          </cell>
          <cell r="G1140" t="str">
            <v>025072</v>
          </cell>
          <cell r="H1140" t="str">
            <v>4B</v>
          </cell>
          <cell r="I1140">
            <v>1</v>
          </cell>
          <cell r="J1140">
            <v>2230.3552206673844</v>
          </cell>
          <cell r="K1140">
            <v>2384.17245</v>
          </cell>
          <cell r="L1140" t="str">
            <v>21626471</v>
          </cell>
          <cell r="M1140">
            <v>2181.89</v>
          </cell>
          <cell r="N1140">
            <v>0</v>
          </cell>
          <cell r="O1140" t="str">
            <v>6519</v>
          </cell>
          <cell r="P1140" t="str">
            <v>6519</v>
          </cell>
          <cell r="Q1140">
            <v>38317</v>
          </cell>
          <cell r="R1140">
            <v>0</v>
          </cell>
          <cell r="S1140" t="str">
            <v>4BTA3.9G3          GDrive</v>
          </cell>
          <cell r="T1140" t="str">
            <v>0230</v>
          </cell>
          <cell r="U1140" t="str">
            <v>1101000</v>
          </cell>
          <cell r="V1140">
            <v>1</v>
          </cell>
          <cell r="W1140" t="str">
            <v>1</v>
          </cell>
          <cell r="X1140" t="str">
            <v>399</v>
          </cell>
          <cell r="Y1140" t="str">
            <v>G Drive</v>
          </cell>
          <cell r="Z1140" t="str">
            <v>RC230 - GDrive Mktg</v>
          </cell>
          <cell r="AA1140" t="str">
            <v>Small</v>
          </cell>
          <cell r="AB1140">
            <v>2230.3552206673844</v>
          </cell>
          <cell r="AC1140" t="str">
            <v xml:space="preserve">  37058</v>
          </cell>
          <cell r="AD1140" t="str">
            <v>J7902-04</v>
          </cell>
          <cell r="AE1140">
            <v>2353.9204500000001</v>
          </cell>
          <cell r="AF1140">
            <v>4.2510000000000003</v>
          </cell>
          <cell r="AG1140">
            <v>26.001000000000001</v>
          </cell>
          <cell r="AH1140">
            <v>0</v>
          </cell>
          <cell r="AI1140">
            <v>0</v>
          </cell>
          <cell r="AJ1140" t="str">
            <v>EUR</v>
          </cell>
          <cell r="AK1140">
            <v>0</v>
          </cell>
          <cell r="AL1140" t="str">
            <v>MISCPN37058</v>
          </cell>
          <cell r="AM1140" t="str">
            <v>4BTA3.9G3 AKSA G DRIVE</v>
          </cell>
        </row>
        <row r="1141">
          <cell r="A1141" t="str">
            <v>DEC04</v>
          </cell>
          <cell r="B1141" t="str">
            <v>CENT</v>
          </cell>
          <cell r="C1141" t="str">
            <v>Western Europe</v>
          </cell>
          <cell r="D1141" t="str">
            <v>NL</v>
          </cell>
          <cell r="E1141" t="str">
            <v>GDRIVE</v>
          </cell>
          <cell r="F1141" t="str">
            <v>Cummins Diesel S&amp;S BV</v>
          </cell>
          <cell r="G1141" t="str">
            <v>025077</v>
          </cell>
          <cell r="H1141" t="str">
            <v>N14</v>
          </cell>
          <cell r="I1141">
            <v>1</v>
          </cell>
          <cell r="J1141">
            <v>10286.816469321851</v>
          </cell>
          <cell r="K1141">
            <v>7563.23</v>
          </cell>
          <cell r="L1141" t="str">
            <v>43202367</v>
          </cell>
          <cell r="M1141">
            <v>7532.98</v>
          </cell>
          <cell r="N1141">
            <v>0</v>
          </cell>
          <cell r="O1141" t="str">
            <v>7546</v>
          </cell>
          <cell r="P1141" t="str">
            <v>7546</v>
          </cell>
          <cell r="Q1141">
            <v>38329</v>
          </cell>
          <cell r="R1141">
            <v>0</v>
          </cell>
          <cell r="S1141" t="str">
            <v>N14G1              GDrive</v>
          </cell>
          <cell r="T1141" t="str">
            <v>0230</v>
          </cell>
          <cell r="U1141" t="str">
            <v>1101000</v>
          </cell>
          <cell r="V1141">
            <v>1</v>
          </cell>
          <cell r="W1141" t="str">
            <v>1</v>
          </cell>
          <cell r="X1141" t="str">
            <v>399</v>
          </cell>
          <cell r="Y1141" t="str">
            <v>G Drive</v>
          </cell>
          <cell r="Z1141" t="str">
            <v>RC230 - GDrive Mktg</v>
          </cell>
          <cell r="AA1141" t="str">
            <v>Medium</v>
          </cell>
          <cell r="AB1141">
            <v>10286.816469321851</v>
          </cell>
          <cell r="AC1141" t="str">
            <v xml:space="preserve">  37070</v>
          </cell>
          <cell r="AD1141" t="str">
            <v>4803140</v>
          </cell>
          <cell r="AE1141">
            <v>7532.98</v>
          </cell>
          <cell r="AF1141">
            <v>4.25</v>
          </cell>
          <cell r="AG1141">
            <v>26</v>
          </cell>
          <cell r="AH1141">
            <v>0</v>
          </cell>
          <cell r="AI1141">
            <v>0</v>
          </cell>
          <cell r="AJ1141" t="str">
            <v>EUR</v>
          </cell>
          <cell r="AK1141">
            <v>0</v>
          </cell>
          <cell r="AL1141" t="str">
            <v>MISCPN36642</v>
          </cell>
          <cell r="AM1141" t="str">
            <v>07GD200-WIT/4 N14G1 HOLLAND</v>
          </cell>
        </row>
        <row r="1142">
          <cell r="A1142" t="str">
            <v>DEC04</v>
          </cell>
          <cell r="B1142" t="str">
            <v>CENT</v>
          </cell>
          <cell r="C1142" t="str">
            <v>Western Europe</v>
          </cell>
          <cell r="D1142" t="str">
            <v>NL</v>
          </cell>
          <cell r="E1142" t="str">
            <v>GDRIVE</v>
          </cell>
          <cell r="F1142" t="str">
            <v>Cummins Diesel S&amp;S BV</v>
          </cell>
          <cell r="G1142" t="str">
            <v>025075</v>
          </cell>
          <cell r="H1142" t="str">
            <v>N14</v>
          </cell>
          <cell r="I1142">
            <v>1</v>
          </cell>
          <cell r="J1142">
            <v>10187.844456404735</v>
          </cell>
          <cell r="K1142">
            <v>7494.59</v>
          </cell>
          <cell r="L1142" t="str">
            <v>43202357</v>
          </cell>
          <cell r="M1142">
            <v>7464.34</v>
          </cell>
          <cell r="N1142">
            <v>0</v>
          </cell>
          <cell r="O1142" t="str">
            <v>7546</v>
          </cell>
          <cell r="P1142" t="str">
            <v>7546</v>
          </cell>
          <cell r="Q1142">
            <v>38329</v>
          </cell>
          <cell r="R1142">
            <v>0</v>
          </cell>
          <cell r="S1142" t="str">
            <v>N14G1              GDrive</v>
          </cell>
          <cell r="T1142" t="str">
            <v>0230</v>
          </cell>
          <cell r="U1142" t="str">
            <v>1101000</v>
          </cell>
          <cell r="V1142">
            <v>1</v>
          </cell>
          <cell r="W1142" t="str">
            <v>1</v>
          </cell>
          <cell r="X1142" t="str">
            <v>399</v>
          </cell>
          <cell r="Y1142" t="str">
            <v>G Drive</v>
          </cell>
          <cell r="Z1142" t="str">
            <v>RC230 - GDrive Mktg</v>
          </cell>
          <cell r="AA1142" t="str">
            <v>Medium</v>
          </cell>
          <cell r="AB1142">
            <v>10187.844456404735</v>
          </cell>
          <cell r="AC1142" t="str">
            <v xml:space="preserve">  35855</v>
          </cell>
          <cell r="AD1142" t="str">
            <v>4803044</v>
          </cell>
          <cell r="AE1142">
            <v>7464.34</v>
          </cell>
          <cell r="AF1142">
            <v>4.25</v>
          </cell>
          <cell r="AG1142">
            <v>26</v>
          </cell>
          <cell r="AH1142">
            <v>0</v>
          </cell>
          <cell r="AI1142">
            <v>0</v>
          </cell>
          <cell r="AJ1142" t="str">
            <v>EUR</v>
          </cell>
          <cell r="AK1142">
            <v>0</v>
          </cell>
          <cell r="AL1142" t="str">
            <v>MISCPN35854</v>
          </cell>
          <cell r="AM1142" t="str">
            <v>N14 G DRIVE FOR HOLLAND</v>
          </cell>
        </row>
        <row r="1143">
          <cell r="A1143" t="str">
            <v>DEC04</v>
          </cell>
          <cell r="B1143" t="str">
            <v>CENT</v>
          </cell>
          <cell r="C1143" t="str">
            <v>Western Europe</v>
          </cell>
          <cell r="D1143" t="str">
            <v>NL</v>
          </cell>
          <cell r="E1143" t="str">
            <v>GDRIVE</v>
          </cell>
          <cell r="F1143" t="str">
            <v>Cummins Diesel S&amp;S BV</v>
          </cell>
          <cell r="G1143" t="str">
            <v>025075</v>
          </cell>
          <cell r="H1143" t="str">
            <v>N14</v>
          </cell>
          <cell r="I1143">
            <v>1</v>
          </cell>
          <cell r="J1143">
            <v>10187.844456404735</v>
          </cell>
          <cell r="K1143">
            <v>7494.59</v>
          </cell>
          <cell r="L1143" t="str">
            <v>43202362</v>
          </cell>
          <cell r="M1143">
            <v>7464.34</v>
          </cell>
          <cell r="N1143">
            <v>0</v>
          </cell>
          <cell r="O1143" t="str">
            <v>7546</v>
          </cell>
          <cell r="P1143" t="str">
            <v>7546</v>
          </cell>
          <cell r="Q1143">
            <v>38329</v>
          </cell>
          <cell r="R1143">
            <v>0</v>
          </cell>
          <cell r="S1143" t="str">
            <v>N14G1              GDrive</v>
          </cell>
          <cell r="T1143" t="str">
            <v>0230</v>
          </cell>
          <cell r="U1143" t="str">
            <v>1101000</v>
          </cell>
          <cell r="V1143">
            <v>1</v>
          </cell>
          <cell r="W1143" t="str">
            <v>1</v>
          </cell>
          <cell r="X1143" t="str">
            <v>399</v>
          </cell>
          <cell r="Y1143" t="str">
            <v>G Drive</v>
          </cell>
          <cell r="Z1143" t="str">
            <v>RC230 - GDrive Mktg</v>
          </cell>
          <cell r="AA1143" t="str">
            <v>Medium</v>
          </cell>
          <cell r="AB1143">
            <v>10187.844456404735</v>
          </cell>
          <cell r="AC1143" t="str">
            <v xml:space="preserve">  35855</v>
          </cell>
          <cell r="AD1143" t="str">
            <v>4803044</v>
          </cell>
          <cell r="AE1143">
            <v>7464.34</v>
          </cell>
          <cell r="AF1143">
            <v>4.25</v>
          </cell>
          <cell r="AG1143">
            <v>26</v>
          </cell>
          <cell r="AH1143">
            <v>0</v>
          </cell>
          <cell r="AI1143">
            <v>0</v>
          </cell>
          <cell r="AJ1143" t="str">
            <v>EUR</v>
          </cell>
          <cell r="AK1143">
            <v>0</v>
          </cell>
          <cell r="AL1143" t="str">
            <v>MISCPN35854</v>
          </cell>
          <cell r="AM1143" t="str">
            <v>N14 G DRIVE FOR HOLLAND</v>
          </cell>
        </row>
        <row r="1144">
          <cell r="A1144" t="str">
            <v>DEC04</v>
          </cell>
          <cell r="B1144" t="str">
            <v>CENT</v>
          </cell>
          <cell r="C1144" t="str">
            <v>Western Europe</v>
          </cell>
          <cell r="D1144" t="str">
            <v>NL</v>
          </cell>
          <cell r="E1144" t="str">
            <v>GDRIVE</v>
          </cell>
          <cell r="F1144" t="str">
            <v>Cummins Diesel S&amp;S BV</v>
          </cell>
          <cell r="G1144" t="str">
            <v>025075</v>
          </cell>
          <cell r="H1144" t="str">
            <v>N14</v>
          </cell>
          <cell r="I1144">
            <v>1</v>
          </cell>
          <cell r="J1144">
            <v>10187.844456404735</v>
          </cell>
          <cell r="K1144">
            <v>7494.59</v>
          </cell>
          <cell r="L1144" t="str">
            <v>43202361</v>
          </cell>
          <cell r="M1144">
            <v>7464.34</v>
          </cell>
          <cell r="N1144">
            <v>0</v>
          </cell>
          <cell r="O1144" t="str">
            <v>7546</v>
          </cell>
          <cell r="P1144" t="str">
            <v>7546</v>
          </cell>
          <cell r="Q1144">
            <v>38329</v>
          </cell>
          <cell r="R1144">
            <v>0</v>
          </cell>
          <cell r="S1144" t="str">
            <v>N14G1              GDrive</v>
          </cell>
          <cell r="T1144" t="str">
            <v>0230</v>
          </cell>
          <cell r="U1144" t="str">
            <v>1101000</v>
          </cell>
          <cell r="V1144">
            <v>1</v>
          </cell>
          <cell r="W1144" t="str">
            <v>1</v>
          </cell>
          <cell r="X1144" t="str">
            <v>399</v>
          </cell>
          <cell r="Y1144" t="str">
            <v>G Drive</v>
          </cell>
          <cell r="Z1144" t="str">
            <v>RC230 - GDrive Mktg</v>
          </cell>
          <cell r="AA1144" t="str">
            <v>Medium</v>
          </cell>
          <cell r="AB1144">
            <v>10187.844456404735</v>
          </cell>
          <cell r="AC1144" t="str">
            <v xml:space="preserve">  35855</v>
          </cell>
          <cell r="AD1144" t="str">
            <v>4803044</v>
          </cell>
          <cell r="AE1144">
            <v>7464.34</v>
          </cell>
          <cell r="AF1144">
            <v>4.25</v>
          </cell>
          <cell r="AG1144">
            <v>26</v>
          </cell>
          <cell r="AH1144">
            <v>0</v>
          </cell>
          <cell r="AI1144">
            <v>0</v>
          </cell>
          <cell r="AJ1144" t="str">
            <v>EUR</v>
          </cell>
          <cell r="AK1144">
            <v>0</v>
          </cell>
          <cell r="AL1144" t="str">
            <v>MISCPN35854</v>
          </cell>
          <cell r="AM1144" t="str">
            <v>N14 G DRIVE FOR HOLLAND</v>
          </cell>
        </row>
        <row r="1145">
          <cell r="A1145" t="str">
            <v>DEC04</v>
          </cell>
          <cell r="B1145" t="str">
            <v>CENT</v>
          </cell>
          <cell r="C1145" t="str">
            <v>Western Europe</v>
          </cell>
          <cell r="D1145" t="str">
            <v>NL</v>
          </cell>
          <cell r="E1145" t="str">
            <v>GDRIVE</v>
          </cell>
          <cell r="F1145" t="str">
            <v>Cummins Diesel S&amp;S BV</v>
          </cell>
          <cell r="G1145" t="str">
            <v>025075</v>
          </cell>
          <cell r="H1145" t="str">
            <v>N14</v>
          </cell>
          <cell r="I1145">
            <v>1</v>
          </cell>
          <cell r="J1145">
            <v>10187.844456404735</v>
          </cell>
          <cell r="K1145">
            <v>7494.59</v>
          </cell>
          <cell r="L1145" t="str">
            <v>43202363</v>
          </cell>
          <cell r="M1145">
            <v>7464.34</v>
          </cell>
          <cell r="N1145">
            <v>0</v>
          </cell>
          <cell r="O1145" t="str">
            <v>7546</v>
          </cell>
          <cell r="P1145" t="str">
            <v>7546</v>
          </cell>
          <cell r="Q1145">
            <v>38329</v>
          </cell>
          <cell r="R1145">
            <v>0</v>
          </cell>
          <cell r="S1145" t="str">
            <v>N14G1              GDrive</v>
          </cell>
          <cell r="T1145" t="str">
            <v>0230</v>
          </cell>
          <cell r="U1145" t="str">
            <v>1101000</v>
          </cell>
          <cell r="V1145">
            <v>1</v>
          </cell>
          <cell r="W1145" t="str">
            <v>1</v>
          </cell>
          <cell r="X1145" t="str">
            <v>399</v>
          </cell>
          <cell r="Y1145" t="str">
            <v>G Drive</v>
          </cell>
          <cell r="Z1145" t="str">
            <v>RC230 - GDrive Mktg</v>
          </cell>
          <cell r="AA1145" t="str">
            <v>Medium</v>
          </cell>
          <cell r="AB1145">
            <v>10187.844456404735</v>
          </cell>
          <cell r="AC1145" t="str">
            <v xml:space="preserve">  35855</v>
          </cell>
          <cell r="AD1145" t="str">
            <v>4803044</v>
          </cell>
          <cell r="AE1145">
            <v>7464.34</v>
          </cell>
          <cell r="AF1145">
            <v>4.25</v>
          </cell>
          <cell r="AG1145">
            <v>26</v>
          </cell>
          <cell r="AH1145">
            <v>0</v>
          </cell>
          <cell r="AI1145">
            <v>0</v>
          </cell>
          <cell r="AJ1145" t="str">
            <v>EUR</v>
          </cell>
          <cell r="AK1145">
            <v>0</v>
          </cell>
          <cell r="AL1145" t="str">
            <v>MISCPN35854</v>
          </cell>
          <cell r="AM1145" t="str">
            <v>N14 G DRIVE FOR HOLLAND</v>
          </cell>
        </row>
        <row r="1146">
          <cell r="A1146" t="str">
            <v>DEC04</v>
          </cell>
          <cell r="B1146" t="str">
            <v>CENT</v>
          </cell>
          <cell r="C1146" t="str">
            <v>Western Europe</v>
          </cell>
          <cell r="D1146" t="str">
            <v>NL</v>
          </cell>
          <cell r="E1146" t="str">
            <v>GDRIVE</v>
          </cell>
          <cell r="F1146" t="str">
            <v>Cummins Diesel S&amp;S BV</v>
          </cell>
          <cell r="G1146" t="str">
            <v>025074</v>
          </cell>
          <cell r="H1146" t="str">
            <v>N14</v>
          </cell>
          <cell r="I1146">
            <v>1</v>
          </cell>
          <cell r="J1146">
            <v>10187.844456404735</v>
          </cell>
          <cell r="K1146">
            <v>7494.59</v>
          </cell>
          <cell r="L1146" t="str">
            <v>43202358</v>
          </cell>
          <cell r="M1146">
            <v>7464.34</v>
          </cell>
          <cell r="N1146">
            <v>0</v>
          </cell>
          <cell r="O1146" t="str">
            <v>7546</v>
          </cell>
          <cell r="P1146" t="str">
            <v>7546</v>
          </cell>
          <cell r="Q1146">
            <v>38329</v>
          </cell>
          <cell r="R1146">
            <v>0</v>
          </cell>
          <cell r="S1146" t="str">
            <v>N14G1              GDrive</v>
          </cell>
          <cell r="T1146" t="str">
            <v>0230</v>
          </cell>
          <cell r="U1146" t="str">
            <v>1101000</v>
          </cell>
          <cell r="V1146">
            <v>1</v>
          </cell>
          <cell r="W1146" t="str">
            <v>1</v>
          </cell>
          <cell r="X1146" t="str">
            <v>399</v>
          </cell>
          <cell r="Y1146" t="str">
            <v>G Drive</v>
          </cell>
          <cell r="Z1146" t="str">
            <v>RC230 - GDrive Mktg</v>
          </cell>
          <cell r="AA1146" t="str">
            <v>Medium</v>
          </cell>
          <cell r="AB1146">
            <v>10187.844456404735</v>
          </cell>
          <cell r="AC1146" t="str">
            <v xml:space="preserve">  35854</v>
          </cell>
          <cell r="AD1146" t="str">
            <v>4803043</v>
          </cell>
          <cell r="AE1146">
            <v>7464.34</v>
          </cell>
          <cell r="AF1146">
            <v>4.25</v>
          </cell>
          <cell r="AG1146">
            <v>26</v>
          </cell>
          <cell r="AH1146">
            <v>0</v>
          </cell>
          <cell r="AI1146">
            <v>0</v>
          </cell>
          <cell r="AJ1146" t="str">
            <v>EUR</v>
          </cell>
          <cell r="AK1146">
            <v>0</v>
          </cell>
          <cell r="AL1146" t="str">
            <v>MISCPN35854</v>
          </cell>
          <cell r="AM1146" t="str">
            <v>N14 G DRIVE FOR HOLLAND</v>
          </cell>
        </row>
        <row r="1147">
          <cell r="A1147" t="str">
            <v>DEC04</v>
          </cell>
          <cell r="B1147" t="str">
            <v>CENT</v>
          </cell>
          <cell r="C1147" t="str">
            <v>Western Europe</v>
          </cell>
          <cell r="D1147" t="str">
            <v>NL</v>
          </cell>
          <cell r="E1147" t="str">
            <v>GDRIVE</v>
          </cell>
          <cell r="F1147" t="str">
            <v>Cummins Diesel S&amp;S BV</v>
          </cell>
          <cell r="G1147" t="str">
            <v>025074</v>
          </cell>
          <cell r="H1147" t="str">
            <v>N14</v>
          </cell>
          <cell r="I1147">
            <v>1</v>
          </cell>
          <cell r="J1147">
            <v>10187.844456404735</v>
          </cell>
          <cell r="K1147">
            <v>7494.59</v>
          </cell>
          <cell r="L1147" t="str">
            <v>43202360</v>
          </cell>
          <cell r="M1147">
            <v>7464.34</v>
          </cell>
          <cell r="N1147">
            <v>0</v>
          </cell>
          <cell r="O1147" t="str">
            <v>7546</v>
          </cell>
          <cell r="P1147" t="str">
            <v>7546</v>
          </cell>
          <cell r="Q1147">
            <v>38329</v>
          </cell>
          <cell r="R1147">
            <v>0</v>
          </cell>
          <cell r="S1147" t="str">
            <v>N14G1              GDrive</v>
          </cell>
          <cell r="T1147" t="str">
            <v>0230</v>
          </cell>
          <cell r="U1147" t="str">
            <v>1101000</v>
          </cell>
          <cell r="V1147">
            <v>1</v>
          </cell>
          <cell r="W1147" t="str">
            <v>1</v>
          </cell>
          <cell r="X1147" t="str">
            <v>399</v>
          </cell>
          <cell r="Y1147" t="str">
            <v>G Drive</v>
          </cell>
          <cell r="Z1147" t="str">
            <v>RC230 - GDrive Mktg</v>
          </cell>
          <cell r="AA1147" t="str">
            <v>Medium</v>
          </cell>
          <cell r="AB1147">
            <v>10187.844456404735</v>
          </cell>
          <cell r="AC1147" t="str">
            <v xml:space="preserve">  35854</v>
          </cell>
          <cell r="AD1147" t="str">
            <v>4803043</v>
          </cell>
          <cell r="AE1147">
            <v>7464.34</v>
          </cell>
          <cell r="AF1147">
            <v>4.25</v>
          </cell>
          <cell r="AG1147">
            <v>26</v>
          </cell>
          <cell r="AH1147">
            <v>0</v>
          </cell>
          <cell r="AI1147">
            <v>0</v>
          </cell>
          <cell r="AJ1147" t="str">
            <v>EUR</v>
          </cell>
          <cell r="AK1147">
            <v>0</v>
          </cell>
          <cell r="AL1147" t="str">
            <v>MISCPN35854</v>
          </cell>
          <cell r="AM1147" t="str">
            <v>N14 G DRIVE FOR HOLLAND</v>
          </cell>
        </row>
        <row r="1148">
          <cell r="A1148" t="str">
            <v>DEC04</v>
          </cell>
          <cell r="B1148" t="str">
            <v>CENT</v>
          </cell>
          <cell r="C1148" t="str">
            <v>Middle East</v>
          </cell>
          <cell r="D1148" t="str">
            <v>TR</v>
          </cell>
          <cell r="E1148" t="str">
            <v>GDRIVE</v>
          </cell>
          <cell r="F1148" t="str">
            <v>AKSA Jenerator Sanayi AS</v>
          </cell>
          <cell r="G1148" t="str">
            <v>003196</v>
          </cell>
          <cell r="I1148">
            <v>0</v>
          </cell>
          <cell r="J1148">
            <v>-117.86867599569429</v>
          </cell>
          <cell r="K1148">
            <v>0</v>
          </cell>
          <cell r="M1148">
            <v>0</v>
          </cell>
          <cell r="N1148">
            <v>0</v>
          </cell>
          <cell r="O1148" t="str">
            <v>AMIS</v>
          </cell>
          <cell r="P1148" t="str">
            <v>AMIS</v>
          </cell>
          <cell r="R1148">
            <v>0</v>
          </cell>
          <cell r="S1148" t="str">
            <v>misc revenue</v>
          </cell>
          <cell r="T1148" t="str">
            <v>0230</v>
          </cell>
          <cell r="U1148" t="str">
            <v>1101000</v>
          </cell>
          <cell r="V1148">
            <v>1</v>
          </cell>
          <cell r="W1148" t="str">
            <v>1</v>
          </cell>
          <cell r="X1148" t="str">
            <v>399</v>
          </cell>
          <cell r="Y1148" t="str">
            <v>G Drive</v>
          </cell>
          <cell r="Z1148" t="str">
            <v>RC230 - GDrive Mktg</v>
          </cell>
          <cell r="AB1148">
            <v>-117.86867599569429</v>
          </cell>
          <cell r="AC1148" t="str">
            <v xml:space="preserve">  23498</v>
          </cell>
          <cell r="AE1148">
            <v>0</v>
          </cell>
          <cell r="AF1148">
            <v>0</v>
          </cell>
          <cell r="AG1148">
            <v>0</v>
          </cell>
          <cell r="AH1148">
            <v>0</v>
          </cell>
          <cell r="AI1148">
            <v>0</v>
          </cell>
          <cell r="AJ1148" t="str">
            <v>USD</v>
          </cell>
          <cell r="AK1148">
            <v>0</v>
          </cell>
          <cell r="AL1148" t="str">
            <v>Expenses</v>
          </cell>
          <cell r="AM1148" t="str">
            <v>Missing Governors</v>
          </cell>
        </row>
        <row r="1149">
          <cell r="A1149" t="str">
            <v>DEC04</v>
          </cell>
          <cell r="B1149" t="str">
            <v>CENT</v>
          </cell>
          <cell r="C1149" t="str">
            <v>Western Europe</v>
          </cell>
          <cell r="D1149" t="str">
            <v>NL</v>
          </cell>
          <cell r="E1149" t="str">
            <v>GDRIVE</v>
          </cell>
          <cell r="F1149" t="str">
            <v>Cummins Diesel S&amp;S BV</v>
          </cell>
          <cell r="G1149" t="str">
            <v>025077</v>
          </cell>
          <cell r="H1149" t="str">
            <v>N14</v>
          </cell>
          <cell r="I1149">
            <v>1</v>
          </cell>
          <cell r="J1149">
            <v>10286.816469321851</v>
          </cell>
          <cell r="K1149">
            <v>7563.23</v>
          </cell>
          <cell r="L1149" t="str">
            <v>43202366</v>
          </cell>
          <cell r="M1149">
            <v>7532.98</v>
          </cell>
          <cell r="N1149">
            <v>0</v>
          </cell>
          <cell r="O1149" t="str">
            <v>7546</v>
          </cell>
          <cell r="P1149" t="str">
            <v>7546</v>
          </cell>
          <cell r="Q1149">
            <v>38329</v>
          </cell>
          <cell r="R1149">
            <v>0</v>
          </cell>
          <cell r="S1149" t="str">
            <v>N14G1              GDrive</v>
          </cell>
          <cell r="T1149" t="str">
            <v>0230</v>
          </cell>
          <cell r="U1149" t="str">
            <v>1101000</v>
          </cell>
          <cell r="V1149">
            <v>1</v>
          </cell>
          <cell r="W1149" t="str">
            <v>1</v>
          </cell>
          <cell r="X1149" t="str">
            <v>399</v>
          </cell>
          <cell r="Y1149" t="str">
            <v>G Drive</v>
          </cell>
          <cell r="Z1149" t="str">
            <v>RC230 - GDrive Mktg</v>
          </cell>
          <cell r="AA1149" t="str">
            <v>Medium</v>
          </cell>
          <cell r="AB1149">
            <v>10286.816469321851</v>
          </cell>
          <cell r="AC1149" t="str">
            <v xml:space="preserve">  37070</v>
          </cell>
          <cell r="AD1149" t="str">
            <v>4803140</v>
          </cell>
          <cell r="AE1149">
            <v>7532.98</v>
          </cell>
          <cell r="AF1149">
            <v>4.25</v>
          </cell>
          <cell r="AG1149">
            <v>26</v>
          </cell>
          <cell r="AH1149">
            <v>0</v>
          </cell>
          <cell r="AI1149">
            <v>0</v>
          </cell>
          <cell r="AJ1149" t="str">
            <v>EUR</v>
          </cell>
          <cell r="AK1149">
            <v>0</v>
          </cell>
          <cell r="AL1149" t="str">
            <v>MISCPN36642</v>
          </cell>
          <cell r="AM1149" t="str">
            <v>07GD200-WIT/4 N14G1 HOLLAND</v>
          </cell>
        </row>
        <row r="1150">
          <cell r="A1150" t="str">
            <v>DEC04</v>
          </cell>
          <cell r="B1150" t="str">
            <v>CENT</v>
          </cell>
          <cell r="C1150" t="str">
            <v>Middle East</v>
          </cell>
          <cell r="D1150" t="str">
            <v>TR</v>
          </cell>
          <cell r="E1150" t="str">
            <v>GDRIVE</v>
          </cell>
          <cell r="F1150" t="str">
            <v>AKSA Jenerator Sanayi AS</v>
          </cell>
          <cell r="G1150" t="str">
            <v>025305</v>
          </cell>
          <cell r="H1150" t="str">
            <v>4B</v>
          </cell>
          <cell r="I1150">
            <v>1</v>
          </cell>
          <cell r="J1150">
            <v>2230.3552206673844</v>
          </cell>
          <cell r="K1150">
            <v>2384.17245</v>
          </cell>
          <cell r="L1150" t="str">
            <v>21627570</v>
          </cell>
          <cell r="M1150">
            <v>2181.89</v>
          </cell>
          <cell r="N1150">
            <v>0</v>
          </cell>
          <cell r="O1150" t="str">
            <v>6519</v>
          </cell>
          <cell r="P1150" t="str">
            <v>6519</v>
          </cell>
          <cell r="Q1150">
            <v>38327</v>
          </cell>
          <cell r="R1150">
            <v>0</v>
          </cell>
          <cell r="S1150" t="str">
            <v>4BTA3.9G3          GDrive</v>
          </cell>
          <cell r="T1150" t="str">
            <v>0230</v>
          </cell>
          <cell r="U1150" t="str">
            <v>1101000</v>
          </cell>
          <cell r="V1150">
            <v>1</v>
          </cell>
          <cell r="W1150" t="str">
            <v>1</v>
          </cell>
          <cell r="X1150" t="str">
            <v>399</v>
          </cell>
          <cell r="Y1150" t="str">
            <v>G Drive</v>
          </cell>
          <cell r="Z1150" t="str">
            <v>RC230 - GDrive Mktg</v>
          </cell>
          <cell r="AA1150" t="str">
            <v>Small</v>
          </cell>
          <cell r="AB1150">
            <v>2230.3552206673844</v>
          </cell>
          <cell r="AC1150" t="str">
            <v xml:space="preserve">  37058</v>
          </cell>
          <cell r="AD1150" t="str">
            <v>J7902-04</v>
          </cell>
          <cell r="AE1150">
            <v>2353.9204500000001</v>
          </cell>
          <cell r="AF1150">
            <v>4.2510000000000003</v>
          </cell>
          <cell r="AG1150">
            <v>26.001000000000001</v>
          </cell>
          <cell r="AH1150">
            <v>0</v>
          </cell>
          <cell r="AI1150">
            <v>0</v>
          </cell>
          <cell r="AJ1150" t="str">
            <v>EUR</v>
          </cell>
          <cell r="AK1150">
            <v>0</v>
          </cell>
          <cell r="AL1150" t="str">
            <v>MISCPN37058</v>
          </cell>
          <cell r="AM1150" t="str">
            <v>4BTA3.9G3 AKSA G DRIVE</v>
          </cell>
        </row>
        <row r="1151">
          <cell r="A1151" t="str">
            <v>DEC04</v>
          </cell>
          <cell r="B1151" t="str">
            <v>CENT</v>
          </cell>
          <cell r="C1151" t="str">
            <v>Middle East</v>
          </cell>
          <cell r="D1151" t="str">
            <v>TR</v>
          </cell>
          <cell r="E1151" t="str">
            <v>GDRIVE</v>
          </cell>
          <cell r="F1151" t="str">
            <v>AKSA Jenerator Sanayi AS</v>
          </cell>
          <cell r="G1151" t="str">
            <v>025305</v>
          </cell>
          <cell r="H1151" t="str">
            <v>4B</v>
          </cell>
          <cell r="I1151">
            <v>1</v>
          </cell>
          <cell r="J1151">
            <v>2230.3552206673844</v>
          </cell>
          <cell r="K1151">
            <v>2384.17245</v>
          </cell>
          <cell r="L1151" t="str">
            <v>21627578</v>
          </cell>
          <cell r="M1151">
            <v>2181.89</v>
          </cell>
          <cell r="N1151">
            <v>0</v>
          </cell>
          <cell r="O1151" t="str">
            <v>6519</v>
          </cell>
          <cell r="P1151" t="str">
            <v>6519</v>
          </cell>
          <cell r="Q1151">
            <v>38327</v>
          </cell>
          <cell r="R1151">
            <v>0</v>
          </cell>
          <cell r="S1151" t="str">
            <v>4BTA3.9G3          GDrive</v>
          </cell>
          <cell r="T1151" t="str">
            <v>0230</v>
          </cell>
          <cell r="U1151" t="str">
            <v>1101000</v>
          </cell>
          <cell r="V1151">
            <v>1</v>
          </cell>
          <cell r="W1151" t="str">
            <v>1</v>
          </cell>
          <cell r="X1151" t="str">
            <v>399</v>
          </cell>
          <cell r="Y1151" t="str">
            <v>G Drive</v>
          </cell>
          <cell r="Z1151" t="str">
            <v>RC230 - GDrive Mktg</v>
          </cell>
          <cell r="AA1151" t="str">
            <v>Small</v>
          </cell>
          <cell r="AB1151">
            <v>2230.3552206673844</v>
          </cell>
          <cell r="AC1151" t="str">
            <v xml:space="preserve">  37058</v>
          </cell>
          <cell r="AD1151" t="str">
            <v>J7902-04</v>
          </cell>
          <cell r="AE1151">
            <v>2353.9204500000001</v>
          </cell>
          <cell r="AF1151">
            <v>4.2510000000000003</v>
          </cell>
          <cell r="AG1151">
            <v>26.001000000000001</v>
          </cell>
          <cell r="AH1151">
            <v>0</v>
          </cell>
          <cell r="AI1151">
            <v>0</v>
          </cell>
          <cell r="AJ1151" t="str">
            <v>EUR</v>
          </cell>
          <cell r="AK1151">
            <v>0</v>
          </cell>
          <cell r="AL1151" t="str">
            <v>MISCPN37058</v>
          </cell>
          <cell r="AM1151" t="str">
            <v>4BTA3.9G3 AKSA G DRIVE</v>
          </cell>
        </row>
        <row r="1152">
          <cell r="A1152" t="str">
            <v>DEC04</v>
          </cell>
          <cell r="B1152" t="str">
            <v>CENT</v>
          </cell>
          <cell r="C1152" t="str">
            <v>Middle East</v>
          </cell>
          <cell r="D1152" t="str">
            <v>TR</v>
          </cell>
          <cell r="E1152" t="str">
            <v>GDRIVE</v>
          </cell>
          <cell r="F1152" t="str">
            <v>AKSA Jenerator Sanayi AS</v>
          </cell>
          <cell r="G1152" t="str">
            <v>025305</v>
          </cell>
          <cell r="H1152" t="str">
            <v>4B</v>
          </cell>
          <cell r="I1152">
            <v>1</v>
          </cell>
          <cell r="J1152">
            <v>2230.3552206673844</v>
          </cell>
          <cell r="K1152">
            <v>2384.17245</v>
          </cell>
          <cell r="L1152" t="str">
            <v>21626486</v>
          </cell>
          <cell r="M1152">
            <v>2181.89</v>
          </cell>
          <cell r="N1152">
            <v>0</v>
          </cell>
          <cell r="O1152" t="str">
            <v>6519</v>
          </cell>
          <cell r="P1152" t="str">
            <v>6519</v>
          </cell>
          <cell r="Q1152">
            <v>38317</v>
          </cell>
          <cell r="R1152">
            <v>0</v>
          </cell>
          <cell r="S1152" t="str">
            <v>4BTA3.9G3          GDrive</v>
          </cell>
          <cell r="T1152" t="str">
            <v>0230</v>
          </cell>
          <cell r="U1152" t="str">
            <v>1101000</v>
          </cell>
          <cell r="V1152">
            <v>1</v>
          </cell>
          <cell r="W1152" t="str">
            <v>1</v>
          </cell>
          <cell r="X1152" t="str">
            <v>399</v>
          </cell>
          <cell r="Y1152" t="str">
            <v>G Drive</v>
          </cell>
          <cell r="Z1152" t="str">
            <v>RC230 - GDrive Mktg</v>
          </cell>
          <cell r="AA1152" t="str">
            <v>Small</v>
          </cell>
          <cell r="AB1152">
            <v>2230.3552206673844</v>
          </cell>
          <cell r="AC1152" t="str">
            <v xml:space="preserve">  37058</v>
          </cell>
          <cell r="AD1152" t="str">
            <v>J7902-04</v>
          </cell>
          <cell r="AE1152">
            <v>2353.9204500000001</v>
          </cell>
          <cell r="AF1152">
            <v>4.2510000000000003</v>
          </cell>
          <cell r="AG1152">
            <v>26.001000000000001</v>
          </cell>
          <cell r="AH1152">
            <v>0</v>
          </cell>
          <cell r="AI1152">
            <v>0</v>
          </cell>
          <cell r="AJ1152" t="str">
            <v>EUR</v>
          </cell>
          <cell r="AK1152">
            <v>0</v>
          </cell>
          <cell r="AL1152" t="str">
            <v>MISCPN37058</v>
          </cell>
          <cell r="AM1152" t="str">
            <v>4BTA3.9G3 AKSA G DRIVE</v>
          </cell>
        </row>
        <row r="1153">
          <cell r="A1153" t="str">
            <v>DEC04</v>
          </cell>
          <cell r="B1153" t="str">
            <v>CENT</v>
          </cell>
          <cell r="C1153" t="str">
            <v>Middle East</v>
          </cell>
          <cell r="D1153" t="str">
            <v>TR</v>
          </cell>
          <cell r="E1153" t="str">
            <v>GDRIVE</v>
          </cell>
          <cell r="F1153" t="str">
            <v>AKSA Jenerator Sanayi AS</v>
          </cell>
          <cell r="G1153" t="str">
            <v>025305</v>
          </cell>
          <cell r="H1153" t="str">
            <v>4B</v>
          </cell>
          <cell r="I1153">
            <v>1</v>
          </cell>
          <cell r="J1153">
            <v>2230.3552206673844</v>
          </cell>
          <cell r="K1153">
            <v>2384.17245</v>
          </cell>
          <cell r="L1153" t="str">
            <v>21626470</v>
          </cell>
          <cell r="M1153">
            <v>2181.89</v>
          </cell>
          <cell r="N1153">
            <v>0</v>
          </cell>
          <cell r="O1153" t="str">
            <v>6519</v>
          </cell>
          <cell r="P1153" t="str">
            <v>6519</v>
          </cell>
          <cell r="Q1153">
            <v>38322</v>
          </cell>
          <cell r="R1153">
            <v>0</v>
          </cell>
          <cell r="S1153" t="str">
            <v>4BTA3.9G3          GDrive</v>
          </cell>
          <cell r="T1153" t="str">
            <v>0230</v>
          </cell>
          <cell r="U1153" t="str">
            <v>1101000</v>
          </cell>
          <cell r="V1153">
            <v>1</v>
          </cell>
          <cell r="W1153" t="str">
            <v>1</v>
          </cell>
          <cell r="X1153" t="str">
            <v>399</v>
          </cell>
          <cell r="Y1153" t="str">
            <v>G Drive</v>
          </cell>
          <cell r="Z1153" t="str">
            <v>RC230 - GDrive Mktg</v>
          </cell>
          <cell r="AA1153" t="str">
            <v>Small</v>
          </cell>
          <cell r="AB1153">
            <v>2230.3552206673844</v>
          </cell>
          <cell r="AC1153" t="str">
            <v xml:space="preserve">  37058</v>
          </cell>
          <cell r="AD1153" t="str">
            <v>J7902-04</v>
          </cell>
          <cell r="AE1153">
            <v>2353.9204500000001</v>
          </cell>
          <cell r="AF1153">
            <v>4.2510000000000003</v>
          </cell>
          <cell r="AG1153">
            <v>26.001000000000001</v>
          </cell>
          <cell r="AH1153">
            <v>0</v>
          </cell>
          <cell r="AI1153">
            <v>0</v>
          </cell>
          <cell r="AJ1153" t="str">
            <v>EUR</v>
          </cell>
          <cell r="AK1153">
            <v>0</v>
          </cell>
          <cell r="AL1153" t="str">
            <v>MISCPN37058</v>
          </cell>
          <cell r="AM1153" t="str">
            <v>4BTA3.9G3 AKSA G DRIVE</v>
          </cell>
        </row>
        <row r="1154">
          <cell r="A1154" t="str">
            <v>DEC04</v>
          </cell>
          <cell r="B1154" t="str">
            <v>CENT</v>
          </cell>
          <cell r="C1154" t="str">
            <v>Middle East</v>
          </cell>
          <cell r="D1154" t="str">
            <v>TR</v>
          </cell>
          <cell r="E1154" t="str">
            <v>GDRIVE</v>
          </cell>
          <cell r="F1154" t="str">
            <v>AKSA Jenerator Sanayi AS</v>
          </cell>
          <cell r="G1154" t="str">
            <v>025305</v>
          </cell>
          <cell r="H1154" t="str">
            <v>4B</v>
          </cell>
          <cell r="I1154">
            <v>1</v>
          </cell>
          <cell r="J1154">
            <v>2230.3552206673844</v>
          </cell>
          <cell r="K1154">
            <v>2384.17245</v>
          </cell>
          <cell r="L1154" t="str">
            <v>21626493</v>
          </cell>
          <cell r="M1154">
            <v>2181.89</v>
          </cell>
          <cell r="N1154">
            <v>0</v>
          </cell>
          <cell r="O1154" t="str">
            <v>6519</v>
          </cell>
          <cell r="P1154" t="str">
            <v>6519</v>
          </cell>
          <cell r="Q1154">
            <v>38317</v>
          </cell>
          <cell r="R1154">
            <v>0</v>
          </cell>
          <cell r="S1154" t="str">
            <v>4BTA3.9G3          GDrive</v>
          </cell>
          <cell r="T1154" t="str">
            <v>0230</v>
          </cell>
          <cell r="U1154" t="str">
            <v>1101000</v>
          </cell>
          <cell r="V1154">
            <v>1</v>
          </cell>
          <cell r="W1154" t="str">
            <v>1</v>
          </cell>
          <cell r="X1154" t="str">
            <v>399</v>
          </cell>
          <cell r="Y1154" t="str">
            <v>G Drive</v>
          </cell>
          <cell r="Z1154" t="str">
            <v>RC230 - GDrive Mktg</v>
          </cell>
          <cell r="AA1154" t="str">
            <v>Small</v>
          </cell>
          <cell r="AB1154">
            <v>2230.3552206673844</v>
          </cell>
          <cell r="AC1154" t="str">
            <v xml:space="preserve">  37058</v>
          </cell>
          <cell r="AD1154" t="str">
            <v>J7902-04</v>
          </cell>
          <cell r="AE1154">
            <v>2353.9204500000001</v>
          </cell>
          <cell r="AF1154">
            <v>4.2510000000000003</v>
          </cell>
          <cell r="AG1154">
            <v>26.001000000000001</v>
          </cell>
          <cell r="AH1154">
            <v>0</v>
          </cell>
          <cell r="AI1154">
            <v>0</v>
          </cell>
          <cell r="AJ1154" t="str">
            <v>EUR</v>
          </cell>
          <cell r="AK1154">
            <v>0</v>
          </cell>
          <cell r="AL1154" t="str">
            <v>MISCPN37058</v>
          </cell>
          <cell r="AM1154" t="str">
            <v>4BTA3.9G3 AKSA G DRIVE</v>
          </cell>
        </row>
        <row r="1155">
          <cell r="A1155" t="str">
            <v>DEC04</v>
          </cell>
          <cell r="B1155" t="str">
            <v>CENT</v>
          </cell>
          <cell r="C1155" t="str">
            <v>Middle East</v>
          </cell>
          <cell r="D1155" t="str">
            <v>TR</v>
          </cell>
          <cell r="E1155" t="str">
            <v>GDRIVE</v>
          </cell>
          <cell r="F1155" t="str">
            <v>AKSA Jenerator Sanayi AS</v>
          </cell>
          <cell r="G1155" t="str">
            <v>025305</v>
          </cell>
          <cell r="H1155" t="str">
            <v>4B</v>
          </cell>
          <cell r="I1155">
            <v>1</v>
          </cell>
          <cell r="J1155">
            <v>2230.3552206673844</v>
          </cell>
          <cell r="K1155">
            <v>2384.17245</v>
          </cell>
          <cell r="L1155" t="str">
            <v>21627566</v>
          </cell>
          <cell r="M1155">
            <v>2181.89</v>
          </cell>
          <cell r="N1155">
            <v>0</v>
          </cell>
          <cell r="O1155" t="str">
            <v>6519</v>
          </cell>
          <cell r="P1155" t="str">
            <v>6519</v>
          </cell>
          <cell r="Q1155">
            <v>38327</v>
          </cell>
          <cell r="R1155">
            <v>0</v>
          </cell>
          <cell r="S1155" t="str">
            <v>4BTA3.9G3          GDrive</v>
          </cell>
          <cell r="T1155" t="str">
            <v>0230</v>
          </cell>
          <cell r="U1155" t="str">
            <v>1101000</v>
          </cell>
          <cell r="V1155">
            <v>1</v>
          </cell>
          <cell r="W1155" t="str">
            <v>1</v>
          </cell>
          <cell r="X1155" t="str">
            <v>399</v>
          </cell>
          <cell r="Y1155" t="str">
            <v>G Drive</v>
          </cell>
          <cell r="Z1155" t="str">
            <v>RC230 - GDrive Mktg</v>
          </cell>
          <cell r="AA1155" t="str">
            <v>Small</v>
          </cell>
          <cell r="AB1155">
            <v>2230.3552206673844</v>
          </cell>
          <cell r="AC1155" t="str">
            <v xml:space="preserve">  37058</v>
          </cell>
          <cell r="AD1155" t="str">
            <v>J7902-04</v>
          </cell>
          <cell r="AE1155">
            <v>2353.9204500000001</v>
          </cell>
          <cell r="AF1155">
            <v>4.2510000000000003</v>
          </cell>
          <cell r="AG1155">
            <v>26.001000000000001</v>
          </cell>
          <cell r="AH1155">
            <v>0</v>
          </cell>
          <cell r="AI1155">
            <v>0</v>
          </cell>
          <cell r="AJ1155" t="str">
            <v>EUR</v>
          </cell>
          <cell r="AK1155">
            <v>0</v>
          </cell>
          <cell r="AL1155" t="str">
            <v>MISCPN37058</v>
          </cell>
          <cell r="AM1155" t="str">
            <v>4BTA3.9G3 AKSA G DRIVE</v>
          </cell>
        </row>
        <row r="1156">
          <cell r="A1156" t="str">
            <v>DEC04</v>
          </cell>
          <cell r="B1156" t="str">
            <v>CENT</v>
          </cell>
          <cell r="C1156" t="str">
            <v>Middle East</v>
          </cell>
          <cell r="D1156" t="str">
            <v>TR</v>
          </cell>
          <cell r="E1156" t="str">
            <v>GDRIVE</v>
          </cell>
          <cell r="F1156" t="str">
            <v>AKSA Jenerator Sanayi AS</v>
          </cell>
          <cell r="G1156" t="str">
            <v>025305</v>
          </cell>
          <cell r="H1156" t="str">
            <v>4B</v>
          </cell>
          <cell r="I1156">
            <v>1</v>
          </cell>
          <cell r="J1156">
            <v>2230.3552206673844</v>
          </cell>
          <cell r="K1156">
            <v>2384.17245</v>
          </cell>
          <cell r="L1156" t="str">
            <v>21627088</v>
          </cell>
          <cell r="M1156">
            <v>2181.89</v>
          </cell>
          <cell r="N1156">
            <v>0</v>
          </cell>
          <cell r="O1156" t="str">
            <v>6519</v>
          </cell>
          <cell r="P1156" t="str">
            <v>6519</v>
          </cell>
          <cell r="Q1156">
            <v>38324</v>
          </cell>
          <cell r="R1156">
            <v>0</v>
          </cell>
          <cell r="S1156" t="str">
            <v>4BTA3.9G3          GDrive</v>
          </cell>
          <cell r="T1156" t="str">
            <v>0230</v>
          </cell>
          <cell r="U1156" t="str">
            <v>1101000</v>
          </cell>
          <cell r="V1156">
            <v>1</v>
          </cell>
          <cell r="W1156" t="str">
            <v>1</v>
          </cell>
          <cell r="X1156" t="str">
            <v>399</v>
          </cell>
          <cell r="Y1156" t="str">
            <v>G Drive</v>
          </cell>
          <cell r="Z1156" t="str">
            <v>RC230 - GDrive Mktg</v>
          </cell>
          <cell r="AA1156" t="str">
            <v>Small</v>
          </cell>
          <cell r="AB1156">
            <v>2230.3552206673844</v>
          </cell>
          <cell r="AC1156" t="str">
            <v xml:space="preserve">  37058</v>
          </cell>
          <cell r="AD1156" t="str">
            <v>J7902-04</v>
          </cell>
          <cell r="AE1156">
            <v>2353.9204500000001</v>
          </cell>
          <cell r="AF1156">
            <v>4.2510000000000003</v>
          </cell>
          <cell r="AG1156">
            <v>26.001000000000001</v>
          </cell>
          <cell r="AH1156">
            <v>0</v>
          </cell>
          <cell r="AI1156">
            <v>0</v>
          </cell>
          <cell r="AJ1156" t="str">
            <v>EUR</v>
          </cell>
          <cell r="AK1156">
            <v>0</v>
          </cell>
          <cell r="AL1156" t="str">
            <v>MISCPN37058</v>
          </cell>
          <cell r="AM1156" t="str">
            <v>4BTA3.9G3 AKSA G DRIVE</v>
          </cell>
        </row>
        <row r="1157">
          <cell r="A1157" t="str">
            <v>DEC04</v>
          </cell>
          <cell r="B1157" t="str">
            <v>CENT</v>
          </cell>
          <cell r="C1157" t="str">
            <v>Middle East</v>
          </cell>
          <cell r="D1157" t="str">
            <v>TR</v>
          </cell>
          <cell r="E1157" t="str">
            <v>GDRIVE</v>
          </cell>
          <cell r="F1157" t="str">
            <v>AKSA Jenerator Sanayi AS</v>
          </cell>
          <cell r="G1157" t="str">
            <v>025305</v>
          </cell>
          <cell r="H1157" t="str">
            <v>4B</v>
          </cell>
          <cell r="I1157">
            <v>1</v>
          </cell>
          <cell r="J1157">
            <v>2230.3552206673844</v>
          </cell>
          <cell r="K1157">
            <v>2384.17245</v>
          </cell>
          <cell r="L1157" t="str">
            <v>21627577</v>
          </cell>
          <cell r="M1157">
            <v>2181.89</v>
          </cell>
          <cell r="N1157">
            <v>0</v>
          </cell>
          <cell r="O1157" t="str">
            <v>6519</v>
          </cell>
          <cell r="P1157" t="str">
            <v>6519</v>
          </cell>
          <cell r="Q1157">
            <v>38327</v>
          </cell>
          <cell r="R1157">
            <v>0</v>
          </cell>
          <cell r="S1157" t="str">
            <v>4BTA3.9G3          GDrive</v>
          </cell>
          <cell r="T1157" t="str">
            <v>0230</v>
          </cell>
          <cell r="U1157" t="str">
            <v>1101000</v>
          </cell>
          <cell r="V1157">
            <v>1</v>
          </cell>
          <cell r="W1157" t="str">
            <v>1</v>
          </cell>
          <cell r="X1157" t="str">
            <v>399</v>
          </cell>
          <cell r="Y1157" t="str">
            <v>G Drive</v>
          </cell>
          <cell r="Z1157" t="str">
            <v>RC230 - GDrive Mktg</v>
          </cell>
          <cell r="AA1157" t="str">
            <v>Small</v>
          </cell>
          <cell r="AB1157">
            <v>2230.3552206673844</v>
          </cell>
          <cell r="AC1157" t="str">
            <v xml:space="preserve">  37058</v>
          </cell>
          <cell r="AD1157" t="str">
            <v>J7902-04</v>
          </cell>
          <cell r="AE1157">
            <v>2353.9204500000001</v>
          </cell>
          <cell r="AF1157">
            <v>4.2510000000000003</v>
          </cell>
          <cell r="AG1157">
            <v>26.001000000000001</v>
          </cell>
          <cell r="AH1157">
            <v>0</v>
          </cell>
          <cell r="AI1157">
            <v>0</v>
          </cell>
          <cell r="AJ1157" t="str">
            <v>EUR</v>
          </cell>
          <cell r="AK1157">
            <v>0</v>
          </cell>
          <cell r="AL1157" t="str">
            <v>MISCPN37058</v>
          </cell>
          <cell r="AM1157" t="str">
            <v>4BTA3.9G3 AKSA G DRIVE</v>
          </cell>
        </row>
        <row r="1158">
          <cell r="A1158" t="str">
            <v>DEC04</v>
          </cell>
          <cell r="B1158" t="str">
            <v>CENT</v>
          </cell>
          <cell r="C1158" t="str">
            <v>Middle East</v>
          </cell>
          <cell r="D1158" t="str">
            <v>TR</v>
          </cell>
          <cell r="E1158" t="str">
            <v>GDRIVE</v>
          </cell>
          <cell r="F1158" t="str">
            <v>AKSA Jenerator Sanayi AS</v>
          </cell>
          <cell r="G1158" t="str">
            <v>025305</v>
          </cell>
          <cell r="H1158" t="str">
            <v>4B</v>
          </cell>
          <cell r="I1158">
            <v>1</v>
          </cell>
          <cell r="J1158">
            <v>2230.3552206673844</v>
          </cell>
          <cell r="K1158">
            <v>2384.17245</v>
          </cell>
          <cell r="L1158" t="str">
            <v>21627571</v>
          </cell>
          <cell r="M1158">
            <v>2181.89</v>
          </cell>
          <cell r="N1158">
            <v>0</v>
          </cell>
          <cell r="O1158" t="str">
            <v>6519</v>
          </cell>
          <cell r="P1158" t="str">
            <v>6519</v>
          </cell>
          <cell r="Q1158">
            <v>38327</v>
          </cell>
          <cell r="R1158">
            <v>0</v>
          </cell>
          <cell r="S1158" t="str">
            <v>4BTA3.9G3          GDrive</v>
          </cell>
          <cell r="T1158" t="str">
            <v>0230</v>
          </cell>
          <cell r="U1158" t="str">
            <v>1101000</v>
          </cell>
          <cell r="V1158">
            <v>1</v>
          </cell>
          <cell r="W1158" t="str">
            <v>1</v>
          </cell>
          <cell r="X1158" t="str">
            <v>399</v>
          </cell>
          <cell r="Y1158" t="str">
            <v>G Drive</v>
          </cell>
          <cell r="Z1158" t="str">
            <v>RC230 - GDrive Mktg</v>
          </cell>
          <cell r="AA1158" t="str">
            <v>Small</v>
          </cell>
          <cell r="AB1158">
            <v>2230.3552206673844</v>
          </cell>
          <cell r="AC1158" t="str">
            <v xml:space="preserve">  37058</v>
          </cell>
          <cell r="AD1158" t="str">
            <v>J7902-04</v>
          </cell>
          <cell r="AE1158">
            <v>2353.9204500000001</v>
          </cell>
          <cell r="AF1158">
            <v>4.2510000000000003</v>
          </cell>
          <cell r="AG1158">
            <v>26.001000000000001</v>
          </cell>
          <cell r="AH1158">
            <v>0</v>
          </cell>
          <cell r="AI1158">
            <v>0</v>
          </cell>
          <cell r="AJ1158" t="str">
            <v>EUR</v>
          </cell>
          <cell r="AK1158">
            <v>0</v>
          </cell>
          <cell r="AL1158" t="str">
            <v>MISCPN37058</v>
          </cell>
          <cell r="AM1158" t="str">
            <v>4BTA3.9G3 AKSA G DRIVE</v>
          </cell>
        </row>
        <row r="1159">
          <cell r="A1159" t="str">
            <v>DEC04</v>
          </cell>
          <cell r="B1159" t="str">
            <v>CENT</v>
          </cell>
          <cell r="C1159" t="str">
            <v>Middle East</v>
          </cell>
          <cell r="D1159" t="str">
            <v>TR</v>
          </cell>
          <cell r="E1159" t="str">
            <v>GDRIVE</v>
          </cell>
          <cell r="F1159" t="str">
            <v>AKSA Jenerator Sanayi AS</v>
          </cell>
          <cell r="G1159" t="str">
            <v>025305</v>
          </cell>
          <cell r="H1159" t="str">
            <v>4B</v>
          </cell>
          <cell r="I1159">
            <v>1</v>
          </cell>
          <cell r="J1159">
            <v>2230.3552206673844</v>
          </cell>
          <cell r="K1159">
            <v>2384.17245</v>
          </cell>
          <cell r="L1159" t="str">
            <v>21626497</v>
          </cell>
          <cell r="M1159">
            <v>2181.89</v>
          </cell>
          <cell r="N1159">
            <v>0</v>
          </cell>
          <cell r="O1159" t="str">
            <v>6519</v>
          </cell>
          <cell r="P1159" t="str">
            <v>6519</v>
          </cell>
          <cell r="Q1159">
            <v>38317</v>
          </cell>
          <cell r="R1159">
            <v>0</v>
          </cell>
          <cell r="S1159" t="str">
            <v>4BTA3.9G3          GDrive</v>
          </cell>
          <cell r="T1159" t="str">
            <v>0230</v>
          </cell>
          <cell r="U1159" t="str">
            <v>1101000</v>
          </cell>
          <cell r="V1159">
            <v>1</v>
          </cell>
          <cell r="W1159" t="str">
            <v>1</v>
          </cell>
          <cell r="X1159" t="str">
            <v>399</v>
          </cell>
          <cell r="Y1159" t="str">
            <v>G Drive</v>
          </cell>
          <cell r="Z1159" t="str">
            <v>RC230 - GDrive Mktg</v>
          </cell>
          <cell r="AA1159" t="str">
            <v>Small</v>
          </cell>
          <cell r="AB1159">
            <v>2230.3552206673844</v>
          </cell>
          <cell r="AC1159" t="str">
            <v xml:space="preserve">  37058</v>
          </cell>
          <cell r="AD1159" t="str">
            <v>J7902-04</v>
          </cell>
          <cell r="AE1159">
            <v>2353.9204500000001</v>
          </cell>
          <cell r="AF1159">
            <v>4.2510000000000003</v>
          </cell>
          <cell r="AG1159">
            <v>26.001000000000001</v>
          </cell>
          <cell r="AH1159">
            <v>0</v>
          </cell>
          <cell r="AI1159">
            <v>0</v>
          </cell>
          <cell r="AJ1159" t="str">
            <v>EUR</v>
          </cell>
          <cell r="AK1159">
            <v>0</v>
          </cell>
          <cell r="AL1159" t="str">
            <v>MISCPN37058</v>
          </cell>
          <cell r="AM1159" t="str">
            <v>4BTA3.9G3 AKSA G DRIVE</v>
          </cell>
        </row>
        <row r="1160">
          <cell r="A1160" t="str">
            <v>DEC04</v>
          </cell>
          <cell r="B1160" t="str">
            <v>CENT</v>
          </cell>
          <cell r="C1160" t="str">
            <v>Middle East</v>
          </cell>
          <cell r="D1160" t="str">
            <v>TR</v>
          </cell>
          <cell r="E1160" t="str">
            <v>GDRIVE</v>
          </cell>
          <cell r="F1160" t="str">
            <v>AKSA Jenerator Sanayi AS</v>
          </cell>
          <cell r="G1160" t="str">
            <v>025305</v>
          </cell>
          <cell r="H1160" t="str">
            <v>4B</v>
          </cell>
          <cell r="I1160">
            <v>1</v>
          </cell>
          <cell r="J1160">
            <v>2230.3552206673844</v>
          </cell>
          <cell r="K1160">
            <v>2384.17245</v>
          </cell>
          <cell r="L1160" t="str">
            <v>21627572</v>
          </cell>
          <cell r="M1160">
            <v>2181.89</v>
          </cell>
          <cell r="N1160">
            <v>0</v>
          </cell>
          <cell r="O1160" t="str">
            <v>6519</v>
          </cell>
          <cell r="P1160" t="str">
            <v>6519</v>
          </cell>
          <cell r="Q1160">
            <v>38327</v>
          </cell>
          <cell r="R1160">
            <v>0</v>
          </cell>
          <cell r="S1160" t="str">
            <v>4BTA3.9G3          GDrive</v>
          </cell>
          <cell r="T1160" t="str">
            <v>0230</v>
          </cell>
          <cell r="U1160" t="str">
            <v>1101000</v>
          </cell>
          <cell r="V1160">
            <v>1</v>
          </cell>
          <cell r="W1160" t="str">
            <v>1</v>
          </cell>
          <cell r="X1160" t="str">
            <v>399</v>
          </cell>
          <cell r="Y1160" t="str">
            <v>G Drive</v>
          </cell>
          <cell r="Z1160" t="str">
            <v>RC230 - GDrive Mktg</v>
          </cell>
          <cell r="AA1160" t="str">
            <v>Small</v>
          </cell>
          <cell r="AB1160">
            <v>2230.3552206673844</v>
          </cell>
          <cell r="AC1160" t="str">
            <v xml:space="preserve">  37058</v>
          </cell>
          <cell r="AD1160" t="str">
            <v>J7902-04</v>
          </cell>
          <cell r="AE1160">
            <v>2353.9204500000001</v>
          </cell>
          <cell r="AF1160">
            <v>4.2510000000000003</v>
          </cell>
          <cell r="AG1160">
            <v>26.001000000000001</v>
          </cell>
          <cell r="AH1160">
            <v>0</v>
          </cell>
          <cell r="AI1160">
            <v>0</v>
          </cell>
          <cell r="AJ1160" t="str">
            <v>EUR</v>
          </cell>
          <cell r="AK1160">
            <v>0</v>
          </cell>
          <cell r="AL1160" t="str">
            <v>MISCPN37058</v>
          </cell>
          <cell r="AM1160" t="str">
            <v>4BTA3.9G3 AKSA G DRIVE</v>
          </cell>
        </row>
        <row r="1161">
          <cell r="A1161" t="str">
            <v>DEC04</v>
          </cell>
          <cell r="B1161" t="str">
            <v>CENT</v>
          </cell>
          <cell r="C1161" t="str">
            <v>Middle East</v>
          </cell>
          <cell r="D1161" t="str">
            <v>LB</v>
          </cell>
          <cell r="E1161" t="str">
            <v>GDRIVE</v>
          </cell>
          <cell r="F1161" t="str">
            <v>Sakr Power Systems SAL</v>
          </cell>
          <cell r="G1161" t="str">
            <v>025303</v>
          </cell>
          <cell r="H1161" t="str">
            <v>L10</v>
          </cell>
          <cell r="I1161">
            <v>1</v>
          </cell>
          <cell r="J1161">
            <v>6189.4510226049515</v>
          </cell>
          <cell r="K1161">
            <v>6509.7203</v>
          </cell>
          <cell r="L1161" t="str">
            <v>43300259</v>
          </cell>
          <cell r="M1161">
            <v>5384.45</v>
          </cell>
          <cell r="N1161">
            <v>0</v>
          </cell>
          <cell r="O1161" t="str">
            <v>7503</v>
          </cell>
          <cell r="P1161" t="str">
            <v>7503</v>
          </cell>
          <cell r="Q1161">
            <v>38293</v>
          </cell>
          <cell r="R1161">
            <v>0</v>
          </cell>
          <cell r="S1161" t="str">
            <v>LTA10G3            GDrive</v>
          </cell>
          <cell r="T1161" t="str">
            <v>0230</v>
          </cell>
          <cell r="U1161" t="str">
            <v>1101000</v>
          </cell>
          <cell r="V1161">
            <v>1</v>
          </cell>
          <cell r="W1161" t="str">
            <v>1</v>
          </cell>
          <cell r="X1161" t="str">
            <v>399</v>
          </cell>
          <cell r="Y1161" t="str">
            <v>G Drive</v>
          </cell>
          <cell r="Z1161" t="str">
            <v>RC230 - GDrive Mktg</v>
          </cell>
          <cell r="AA1161" t="str">
            <v>Medium</v>
          </cell>
          <cell r="AB1161">
            <v>6189.4510226049515</v>
          </cell>
          <cell r="AC1161" t="str">
            <v xml:space="preserve">  32991</v>
          </cell>
          <cell r="AD1161" t="str">
            <v>3188</v>
          </cell>
          <cell r="AE1161">
            <v>6146.7203</v>
          </cell>
          <cell r="AF1161">
            <v>51</v>
          </cell>
          <cell r="AG1161">
            <v>312</v>
          </cell>
          <cell r="AH1161">
            <v>0</v>
          </cell>
          <cell r="AI1161">
            <v>0</v>
          </cell>
          <cell r="AJ1161" t="str">
            <v>USD</v>
          </cell>
          <cell r="AK1161">
            <v>0</v>
          </cell>
          <cell r="AL1161" t="str">
            <v>MISCPN26860</v>
          </cell>
          <cell r="AM1161" t="str">
            <v>LTA10G3 STANFAST G-DRIVE</v>
          </cell>
        </row>
        <row r="1162">
          <cell r="A1162" t="str">
            <v>DEC04</v>
          </cell>
          <cell r="B1162" t="str">
            <v>CENT</v>
          </cell>
          <cell r="C1162" t="str">
            <v>Middle East</v>
          </cell>
          <cell r="D1162" t="str">
            <v>TR</v>
          </cell>
          <cell r="E1162" t="str">
            <v>GDRIVE</v>
          </cell>
          <cell r="F1162" t="str">
            <v>AKSA Jenerator Sanayi AS</v>
          </cell>
          <cell r="G1162" t="str">
            <v>025305</v>
          </cell>
          <cell r="H1162" t="str">
            <v>4B</v>
          </cell>
          <cell r="I1162">
            <v>1</v>
          </cell>
          <cell r="J1162">
            <v>2230.3552206673844</v>
          </cell>
          <cell r="K1162">
            <v>2384.17245</v>
          </cell>
          <cell r="L1162" t="str">
            <v>46381698</v>
          </cell>
          <cell r="M1162">
            <v>2181.89</v>
          </cell>
          <cell r="N1162">
            <v>0</v>
          </cell>
          <cell r="O1162" t="str">
            <v>6519</v>
          </cell>
          <cell r="P1162" t="str">
            <v>6519</v>
          </cell>
          <cell r="Q1162">
            <v>38100</v>
          </cell>
          <cell r="R1162">
            <v>0</v>
          </cell>
          <cell r="S1162" t="str">
            <v>4BTA3.9G3          GDrive</v>
          </cell>
          <cell r="T1162" t="str">
            <v>0230</v>
          </cell>
          <cell r="U1162" t="str">
            <v>1101000</v>
          </cell>
          <cell r="V1162">
            <v>1</v>
          </cell>
          <cell r="W1162" t="str">
            <v>1</v>
          </cell>
          <cell r="X1162" t="str">
            <v>399</v>
          </cell>
          <cell r="Y1162" t="str">
            <v>G Drive</v>
          </cell>
          <cell r="Z1162" t="str">
            <v>RC230 - GDrive Mktg</v>
          </cell>
          <cell r="AA1162" t="str">
            <v>Small</v>
          </cell>
          <cell r="AB1162">
            <v>2230.3552206673844</v>
          </cell>
          <cell r="AC1162" t="str">
            <v xml:space="preserve">  37058</v>
          </cell>
          <cell r="AD1162" t="str">
            <v>J7902-04</v>
          </cell>
          <cell r="AE1162">
            <v>2353.9204500000001</v>
          </cell>
          <cell r="AF1162">
            <v>4.2510000000000003</v>
          </cell>
          <cell r="AG1162">
            <v>26.001000000000001</v>
          </cell>
          <cell r="AH1162">
            <v>0</v>
          </cell>
          <cell r="AI1162">
            <v>0</v>
          </cell>
          <cell r="AJ1162" t="str">
            <v>EUR</v>
          </cell>
          <cell r="AK1162">
            <v>0</v>
          </cell>
          <cell r="AL1162" t="str">
            <v>MISCPN37058</v>
          </cell>
          <cell r="AM1162" t="str">
            <v>4BTA3.9G3 AKSA G DRIVE</v>
          </cell>
        </row>
        <row r="1163">
          <cell r="A1163" t="str">
            <v>DEC04</v>
          </cell>
          <cell r="B1163" t="str">
            <v>CENT</v>
          </cell>
          <cell r="C1163" t="str">
            <v>Middle East</v>
          </cell>
          <cell r="D1163" t="str">
            <v>TR</v>
          </cell>
          <cell r="E1163" t="str">
            <v>GDRIVE</v>
          </cell>
          <cell r="F1163" t="str">
            <v>AKSA Jenerator Sanayi AS</v>
          </cell>
          <cell r="G1163" t="str">
            <v>025305</v>
          </cell>
          <cell r="H1163" t="str">
            <v>4B</v>
          </cell>
          <cell r="I1163">
            <v>1</v>
          </cell>
          <cell r="J1163">
            <v>2230.3552206673844</v>
          </cell>
          <cell r="K1163">
            <v>2384.17245</v>
          </cell>
          <cell r="L1163" t="str">
            <v>21626494</v>
          </cell>
          <cell r="M1163">
            <v>2181.89</v>
          </cell>
          <cell r="N1163">
            <v>0</v>
          </cell>
          <cell r="O1163" t="str">
            <v>6519</v>
          </cell>
          <cell r="P1163" t="str">
            <v>6519</v>
          </cell>
          <cell r="Q1163">
            <v>38317</v>
          </cell>
          <cell r="R1163">
            <v>0</v>
          </cell>
          <cell r="S1163" t="str">
            <v>4BTA3.9G3          GDrive</v>
          </cell>
          <cell r="T1163" t="str">
            <v>0230</v>
          </cell>
          <cell r="U1163" t="str">
            <v>1101000</v>
          </cell>
          <cell r="V1163">
            <v>1</v>
          </cell>
          <cell r="W1163" t="str">
            <v>1</v>
          </cell>
          <cell r="X1163" t="str">
            <v>399</v>
          </cell>
          <cell r="Y1163" t="str">
            <v>G Drive</v>
          </cell>
          <cell r="Z1163" t="str">
            <v>RC230 - GDrive Mktg</v>
          </cell>
          <cell r="AA1163" t="str">
            <v>Small</v>
          </cell>
          <cell r="AB1163">
            <v>2230.3552206673844</v>
          </cell>
          <cell r="AC1163" t="str">
            <v xml:space="preserve">  37058</v>
          </cell>
          <cell r="AD1163" t="str">
            <v>J7902-04</v>
          </cell>
          <cell r="AE1163">
            <v>2353.9204500000001</v>
          </cell>
          <cell r="AF1163">
            <v>4.2510000000000003</v>
          </cell>
          <cell r="AG1163">
            <v>26.001000000000001</v>
          </cell>
          <cell r="AH1163">
            <v>0</v>
          </cell>
          <cell r="AI1163">
            <v>0</v>
          </cell>
          <cell r="AJ1163" t="str">
            <v>EUR</v>
          </cell>
          <cell r="AK1163">
            <v>0</v>
          </cell>
          <cell r="AL1163" t="str">
            <v>MISCPN37058</v>
          </cell>
          <cell r="AM1163" t="str">
            <v>4BTA3.9G3 AKSA G DRIVE</v>
          </cell>
        </row>
        <row r="1164">
          <cell r="A1164" t="str">
            <v>DEC04</v>
          </cell>
          <cell r="B1164" t="str">
            <v>CENT</v>
          </cell>
          <cell r="C1164" t="str">
            <v>Middle East</v>
          </cell>
          <cell r="D1164" t="str">
            <v>TR</v>
          </cell>
          <cell r="E1164" t="str">
            <v>GDRIVE</v>
          </cell>
          <cell r="F1164" t="str">
            <v>AKSA Jenerator Sanayi AS</v>
          </cell>
          <cell r="G1164" t="str">
            <v>025305</v>
          </cell>
          <cell r="H1164" t="str">
            <v>4B</v>
          </cell>
          <cell r="I1164">
            <v>1</v>
          </cell>
          <cell r="J1164">
            <v>2230.3552206673844</v>
          </cell>
          <cell r="K1164">
            <v>2384.17245</v>
          </cell>
          <cell r="L1164" t="str">
            <v>21627569</v>
          </cell>
          <cell r="M1164">
            <v>2181.89</v>
          </cell>
          <cell r="N1164">
            <v>0</v>
          </cell>
          <cell r="O1164" t="str">
            <v>6519</v>
          </cell>
          <cell r="P1164" t="str">
            <v>6519</v>
          </cell>
          <cell r="Q1164">
            <v>38324</v>
          </cell>
          <cell r="R1164">
            <v>0</v>
          </cell>
          <cell r="S1164" t="str">
            <v>4BTA3.9G3          GDrive</v>
          </cell>
          <cell r="T1164" t="str">
            <v>0230</v>
          </cell>
          <cell r="U1164" t="str">
            <v>1101000</v>
          </cell>
          <cell r="V1164">
            <v>1</v>
          </cell>
          <cell r="W1164" t="str">
            <v>1</v>
          </cell>
          <cell r="X1164" t="str">
            <v>399</v>
          </cell>
          <cell r="Y1164" t="str">
            <v>G Drive</v>
          </cell>
          <cell r="Z1164" t="str">
            <v>RC230 - GDrive Mktg</v>
          </cell>
          <cell r="AA1164" t="str">
            <v>Small</v>
          </cell>
          <cell r="AB1164">
            <v>2230.3552206673844</v>
          </cell>
          <cell r="AC1164" t="str">
            <v xml:space="preserve">  37058</v>
          </cell>
          <cell r="AD1164" t="str">
            <v>J7902-04</v>
          </cell>
          <cell r="AE1164">
            <v>2353.9204500000001</v>
          </cell>
          <cell r="AF1164">
            <v>4.2510000000000003</v>
          </cell>
          <cell r="AG1164">
            <v>26.001000000000001</v>
          </cell>
          <cell r="AH1164">
            <v>0</v>
          </cell>
          <cell r="AI1164">
            <v>0</v>
          </cell>
          <cell r="AJ1164" t="str">
            <v>EUR</v>
          </cell>
          <cell r="AK1164">
            <v>0</v>
          </cell>
          <cell r="AL1164" t="str">
            <v>MISCPN37058</v>
          </cell>
          <cell r="AM1164" t="str">
            <v>4BTA3.9G3 AKSA G DRIVE</v>
          </cell>
        </row>
        <row r="1165">
          <cell r="A1165" t="str">
            <v>DEC04</v>
          </cell>
          <cell r="B1165" t="str">
            <v>CENT</v>
          </cell>
          <cell r="C1165" t="str">
            <v>Middle East</v>
          </cell>
          <cell r="D1165" t="str">
            <v>TR</v>
          </cell>
          <cell r="E1165" t="str">
            <v>GDRIVE</v>
          </cell>
          <cell r="F1165" t="str">
            <v>AKSA Jenerator Sanayi AS</v>
          </cell>
          <cell r="G1165" t="str">
            <v>025305</v>
          </cell>
          <cell r="H1165" t="str">
            <v>4B</v>
          </cell>
          <cell r="I1165">
            <v>1</v>
          </cell>
          <cell r="J1165">
            <v>2230.3552206673844</v>
          </cell>
          <cell r="K1165">
            <v>2384.17245</v>
          </cell>
          <cell r="L1165" t="str">
            <v>21627573</v>
          </cell>
          <cell r="M1165">
            <v>2181.89</v>
          </cell>
          <cell r="N1165">
            <v>0</v>
          </cell>
          <cell r="O1165" t="str">
            <v>6519</v>
          </cell>
          <cell r="P1165" t="str">
            <v>6519</v>
          </cell>
          <cell r="Q1165">
            <v>38327</v>
          </cell>
          <cell r="R1165">
            <v>0</v>
          </cell>
          <cell r="S1165" t="str">
            <v>4BTA3.9G3          GDrive</v>
          </cell>
          <cell r="T1165" t="str">
            <v>0230</v>
          </cell>
          <cell r="U1165" t="str">
            <v>1101000</v>
          </cell>
          <cell r="V1165">
            <v>1</v>
          </cell>
          <cell r="W1165" t="str">
            <v>1</v>
          </cell>
          <cell r="X1165" t="str">
            <v>399</v>
          </cell>
          <cell r="Y1165" t="str">
            <v>G Drive</v>
          </cell>
          <cell r="Z1165" t="str">
            <v>RC230 - GDrive Mktg</v>
          </cell>
          <cell r="AA1165" t="str">
            <v>Small</v>
          </cell>
          <cell r="AB1165">
            <v>2230.3552206673844</v>
          </cell>
          <cell r="AC1165" t="str">
            <v xml:space="preserve">  37058</v>
          </cell>
          <cell r="AD1165" t="str">
            <v>J7902-04</v>
          </cell>
          <cell r="AE1165">
            <v>2353.9204500000001</v>
          </cell>
          <cell r="AF1165">
            <v>4.2510000000000003</v>
          </cell>
          <cell r="AG1165">
            <v>26.001000000000001</v>
          </cell>
          <cell r="AH1165">
            <v>0</v>
          </cell>
          <cell r="AI1165">
            <v>0</v>
          </cell>
          <cell r="AJ1165" t="str">
            <v>EUR</v>
          </cell>
          <cell r="AK1165">
            <v>0</v>
          </cell>
          <cell r="AL1165" t="str">
            <v>MISCPN37058</v>
          </cell>
          <cell r="AM1165" t="str">
            <v>4BTA3.9G3 AKSA G DRIVE</v>
          </cell>
        </row>
        <row r="1166">
          <cell r="A1166" t="str">
            <v>DEC04</v>
          </cell>
          <cell r="B1166" t="str">
            <v>CENT</v>
          </cell>
          <cell r="C1166" t="str">
            <v>Middle East</v>
          </cell>
          <cell r="D1166" t="str">
            <v>TR</v>
          </cell>
          <cell r="E1166" t="str">
            <v>GDRIVE</v>
          </cell>
          <cell r="F1166" t="str">
            <v>AKSA Jenerator Sanayi AS</v>
          </cell>
          <cell r="G1166" t="str">
            <v>025305</v>
          </cell>
          <cell r="H1166" t="str">
            <v>4B</v>
          </cell>
          <cell r="I1166">
            <v>1</v>
          </cell>
          <cell r="J1166">
            <v>2230.3552206673844</v>
          </cell>
          <cell r="K1166">
            <v>2384.17245</v>
          </cell>
          <cell r="L1166" t="str">
            <v>21627567</v>
          </cell>
          <cell r="M1166">
            <v>2181.89</v>
          </cell>
          <cell r="N1166">
            <v>0</v>
          </cell>
          <cell r="O1166" t="str">
            <v>6519</v>
          </cell>
          <cell r="P1166" t="str">
            <v>6519</v>
          </cell>
          <cell r="Q1166">
            <v>38335</v>
          </cell>
          <cell r="R1166">
            <v>0</v>
          </cell>
          <cell r="S1166" t="str">
            <v>4BTA3.9G3          GDrive</v>
          </cell>
          <cell r="T1166" t="str">
            <v>0230</v>
          </cell>
          <cell r="U1166" t="str">
            <v>1101000</v>
          </cell>
          <cell r="V1166">
            <v>1</v>
          </cell>
          <cell r="W1166" t="str">
            <v>1</v>
          </cell>
          <cell r="X1166" t="str">
            <v>399</v>
          </cell>
          <cell r="Y1166" t="str">
            <v>G Drive</v>
          </cell>
          <cell r="Z1166" t="str">
            <v>RC230 - GDrive Mktg</v>
          </cell>
          <cell r="AA1166" t="str">
            <v>Small</v>
          </cell>
          <cell r="AB1166">
            <v>2230.3552206673844</v>
          </cell>
          <cell r="AC1166" t="str">
            <v xml:space="preserve">  37058</v>
          </cell>
          <cell r="AD1166" t="str">
            <v>J7902-04</v>
          </cell>
          <cell r="AE1166">
            <v>2353.9204500000001</v>
          </cell>
          <cell r="AF1166">
            <v>4.2510000000000003</v>
          </cell>
          <cell r="AG1166">
            <v>26.001000000000001</v>
          </cell>
          <cell r="AH1166">
            <v>0</v>
          </cell>
          <cell r="AI1166">
            <v>0</v>
          </cell>
          <cell r="AJ1166" t="str">
            <v>EUR</v>
          </cell>
          <cell r="AK1166">
            <v>0</v>
          </cell>
          <cell r="AL1166" t="str">
            <v>MISCPN37058</v>
          </cell>
          <cell r="AM1166" t="str">
            <v>4BTA3.9G3 AKSA G DRIVE</v>
          </cell>
        </row>
        <row r="1167">
          <cell r="A1167" t="str">
            <v>DEC04</v>
          </cell>
          <cell r="B1167" t="str">
            <v>CENT</v>
          </cell>
          <cell r="C1167" t="str">
            <v>Middle East</v>
          </cell>
          <cell r="D1167" t="str">
            <v>TR</v>
          </cell>
          <cell r="E1167" t="str">
            <v>GDRIVE</v>
          </cell>
          <cell r="F1167" t="str">
            <v>AKSA Jenerator Sanayi AS</v>
          </cell>
          <cell r="G1167" t="str">
            <v>025305</v>
          </cell>
          <cell r="H1167" t="str">
            <v>4B</v>
          </cell>
          <cell r="I1167">
            <v>1</v>
          </cell>
          <cell r="J1167">
            <v>2230.3552206673844</v>
          </cell>
          <cell r="K1167">
            <v>2384.17245</v>
          </cell>
          <cell r="L1167" t="str">
            <v>21627574</v>
          </cell>
          <cell r="M1167">
            <v>2181.89</v>
          </cell>
          <cell r="N1167">
            <v>0</v>
          </cell>
          <cell r="O1167" t="str">
            <v>6519</v>
          </cell>
          <cell r="P1167" t="str">
            <v>6519</v>
          </cell>
          <cell r="Q1167">
            <v>38335</v>
          </cell>
          <cell r="R1167">
            <v>0</v>
          </cell>
          <cell r="S1167" t="str">
            <v>4BTA3.9G3          GDrive</v>
          </cell>
          <cell r="T1167" t="str">
            <v>0230</v>
          </cell>
          <cell r="U1167" t="str">
            <v>1101000</v>
          </cell>
          <cell r="V1167">
            <v>1</v>
          </cell>
          <cell r="W1167" t="str">
            <v>1</v>
          </cell>
          <cell r="X1167" t="str">
            <v>399</v>
          </cell>
          <cell r="Y1167" t="str">
            <v>G Drive</v>
          </cell>
          <cell r="Z1167" t="str">
            <v>RC230 - GDrive Mktg</v>
          </cell>
          <cell r="AA1167" t="str">
            <v>Small</v>
          </cell>
          <cell r="AB1167">
            <v>2230.3552206673844</v>
          </cell>
          <cell r="AC1167" t="str">
            <v xml:space="preserve">  37058</v>
          </cell>
          <cell r="AD1167" t="str">
            <v>J7902-04</v>
          </cell>
          <cell r="AE1167">
            <v>2353.9204500000001</v>
          </cell>
          <cell r="AF1167">
            <v>4.2510000000000003</v>
          </cell>
          <cell r="AG1167">
            <v>26.001000000000001</v>
          </cell>
          <cell r="AH1167">
            <v>0</v>
          </cell>
          <cell r="AI1167">
            <v>0</v>
          </cell>
          <cell r="AJ1167" t="str">
            <v>EUR</v>
          </cell>
          <cell r="AK1167">
            <v>0</v>
          </cell>
          <cell r="AL1167" t="str">
            <v>MISCPN37058</v>
          </cell>
          <cell r="AM1167" t="str">
            <v>4BTA3.9G3 AKSA G DRIVE</v>
          </cell>
        </row>
        <row r="1168">
          <cell r="A1168" t="str">
            <v>DEC04</v>
          </cell>
          <cell r="B1168" t="str">
            <v>CENT</v>
          </cell>
          <cell r="C1168" t="str">
            <v>Middle East</v>
          </cell>
          <cell r="D1168" t="str">
            <v>TR</v>
          </cell>
          <cell r="E1168" t="str">
            <v>GDRIVE</v>
          </cell>
          <cell r="F1168" t="str">
            <v>AKSA Jenerator Sanayi AS</v>
          </cell>
          <cell r="G1168" t="str">
            <v>025305</v>
          </cell>
          <cell r="H1168" t="str">
            <v>4B</v>
          </cell>
          <cell r="I1168">
            <v>1</v>
          </cell>
          <cell r="J1168">
            <v>2230.3552206673844</v>
          </cell>
          <cell r="K1168">
            <v>2384.17245</v>
          </cell>
          <cell r="L1168" t="str">
            <v>21627565</v>
          </cell>
          <cell r="M1168">
            <v>2181.89</v>
          </cell>
          <cell r="N1168">
            <v>0</v>
          </cell>
          <cell r="O1168" t="str">
            <v>6519</v>
          </cell>
          <cell r="P1168" t="str">
            <v>6519</v>
          </cell>
          <cell r="Q1168">
            <v>38324</v>
          </cell>
          <cell r="R1168">
            <v>0</v>
          </cell>
          <cell r="S1168" t="str">
            <v>4BTA3.9G3          GDrive</v>
          </cell>
          <cell r="T1168" t="str">
            <v>0230</v>
          </cell>
          <cell r="U1168" t="str">
            <v>1101000</v>
          </cell>
          <cell r="V1168">
            <v>1</v>
          </cell>
          <cell r="W1168" t="str">
            <v>1</v>
          </cell>
          <cell r="X1168" t="str">
            <v>399</v>
          </cell>
          <cell r="Y1168" t="str">
            <v>G Drive</v>
          </cell>
          <cell r="Z1168" t="str">
            <v>RC230 - GDrive Mktg</v>
          </cell>
          <cell r="AA1168" t="str">
            <v>Small</v>
          </cell>
          <cell r="AB1168">
            <v>2230.3552206673844</v>
          </cell>
          <cell r="AC1168" t="str">
            <v xml:space="preserve">  37058</v>
          </cell>
          <cell r="AD1168" t="str">
            <v>J7902-04</v>
          </cell>
          <cell r="AE1168">
            <v>2353.9204500000001</v>
          </cell>
          <cell r="AF1168">
            <v>4.2510000000000003</v>
          </cell>
          <cell r="AG1168">
            <v>26.001000000000001</v>
          </cell>
          <cell r="AH1168">
            <v>0</v>
          </cell>
          <cell r="AI1168">
            <v>0</v>
          </cell>
          <cell r="AJ1168" t="str">
            <v>EUR</v>
          </cell>
          <cell r="AK1168">
            <v>0</v>
          </cell>
          <cell r="AL1168" t="str">
            <v>MISCPN37058</v>
          </cell>
          <cell r="AM1168" t="str">
            <v>4BTA3.9G3 AKSA G DRIVE</v>
          </cell>
        </row>
        <row r="1169">
          <cell r="A1169" t="str">
            <v>DEC04</v>
          </cell>
          <cell r="B1169" t="str">
            <v>CENT</v>
          </cell>
          <cell r="C1169" t="str">
            <v>Middle East</v>
          </cell>
          <cell r="D1169" t="str">
            <v>TR</v>
          </cell>
          <cell r="E1169" t="str">
            <v>GDRIVE</v>
          </cell>
          <cell r="F1169" t="str">
            <v>AKSA Jenerator Sanayi AS</v>
          </cell>
          <cell r="G1169" t="str">
            <v>025304</v>
          </cell>
          <cell r="H1169" t="str">
            <v>NH</v>
          </cell>
          <cell r="I1169">
            <v>1</v>
          </cell>
          <cell r="J1169">
            <v>7945.6404736275563</v>
          </cell>
          <cell r="K1169">
            <v>7644.9</v>
          </cell>
          <cell r="L1169" t="str">
            <v>25297536</v>
          </cell>
          <cell r="M1169">
            <v>7614.65</v>
          </cell>
          <cell r="N1169">
            <v>0</v>
          </cell>
          <cell r="O1169" t="str">
            <v>7514</v>
          </cell>
          <cell r="P1169" t="str">
            <v>7514</v>
          </cell>
          <cell r="Q1169">
            <v>38289</v>
          </cell>
          <cell r="R1169">
            <v>0</v>
          </cell>
          <cell r="S1169" t="str">
            <v>NTA855G4           GDrive</v>
          </cell>
          <cell r="T1169" t="str">
            <v>0230</v>
          </cell>
          <cell r="U1169" t="str">
            <v>1101000</v>
          </cell>
          <cell r="V1169">
            <v>1</v>
          </cell>
          <cell r="W1169" t="str">
            <v>1</v>
          </cell>
          <cell r="X1169" t="str">
            <v>399</v>
          </cell>
          <cell r="Y1169" t="str">
            <v>G Drive</v>
          </cell>
          <cell r="Z1169" t="str">
            <v>RC230 - GDrive Mktg</v>
          </cell>
          <cell r="AA1169" t="str">
            <v>Medium</v>
          </cell>
          <cell r="AB1169">
            <v>7945.6404736275563</v>
          </cell>
          <cell r="AC1169" t="str">
            <v xml:space="preserve">  33365</v>
          </cell>
          <cell r="AD1169" t="str">
            <v>J7656-04</v>
          </cell>
          <cell r="AE1169">
            <v>7614.65</v>
          </cell>
          <cell r="AF1169">
            <v>4.25</v>
          </cell>
          <cell r="AG1169">
            <v>26</v>
          </cell>
          <cell r="AH1169">
            <v>0</v>
          </cell>
          <cell r="AI1169">
            <v>0</v>
          </cell>
          <cell r="AJ1169" t="str">
            <v>EUR</v>
          </cell>
          <cell r="AK1169">
            <v>0</v>
          </cell>
          <cell r="AL1169" t="str">
            <v>MISCPN07GD321</v>
          </cell>
          <cell r="AM1169" t="str">
            <v>07GD321-AKSA NTA855G4</v>
          </cell>
        </row>
        <row r="1170">
          <cell r="A1170" t="str">
            <v>DEC04</v>
          </cell>
          <cell r="B1170" t="str">
            <v>CENT</v>
          </cell>
          <cell r="C1170" t="str">
            <v>Middle East</v>
          </cell>
          <cell r="D1170" t="str">
            <v>TR</v>
          </cell>
          <cell r="E1170" t="str">
            <v>GDRIVE</v>
          </cell>
          <cell r="F1170" t="str">
            <v>AKSA Jenerator Sanayi AS</v>
          </cell>
          <cell r="G1170" t="str">
            <v>025304</v>
          </cell>
          <cell r="H1170" t="str">
            <v>NH</v>
          </cell>
          <cell r="I1170">
            <v>1</v>
          </cell>
          <cell r="J1170">
            <v>7945.6404736275563</v>
          </cell>
          <cell r="K1170">
            <v>7644.9</v>
          </cell>
          <cell r="L1170" t="str">
            <v>25296940</v>
          </cell>
          <cell r="M1170">
            <v>7614.65</v>
          </cell>
          <cell r="N1170">
            <v>0</v>
          </cell>
          <cell r="O1170" t="str">
            <v>7514</v>
          </cell>
          <cell r="P1170" t="str">
            <v>7514</v>
          </cell>
          <cell r="Q1170">
            <v>38274</v>
          </cell>
          <cell r="R1170">
            <v>0</v>
          </cell>
          <cell r="S1170" t="str">
            <v>NTA855G4           GDrive</v>
          </cell>
          <cell r="T1170" t="str">
            <v>0230</v>
          </cell>
          <cell r="U1170" t="str">
            <v>1101000</v>
          </cell>
          <cell r="V1170">
            <v>1</v>
          </cell>
          <cell r="W1170" t="str">
            <v>1</v>
          </cell>
          <cell r="X1170" t="str">
            <v>399</v>
          </cell>
          <cell r="Y1170" t="str">
            <v>G Drive</v>
          </cell>
          <cell r="Z1170" t="str">
            <v>RC230 - GDrive Mktg</v>
          </cell>
          <cell r="AA1170" t="str">
            <v>Medium</v>
          </cell>
          <cell r="AB1170">
            <v>7945.6404736275563</v>
          </cell>
          <cell r="AC1170" t="str">
            <v xml:space="preserve">  33365</v>
          </cell>
          <cell r="AD1170" t="str">
            <v>J7656-04</v>
          </cell>
          <cell r="AE1170">
            <v>7614.65</v>
          </cell>
          <cell r="AF1170">
            <v>4.25</v>
          </cell>
          <cell r="AG1170">
            <v>26</v>
          </cell>
          <cell r="AH1170">
            <v>0</v>
          </cell>
          <cell r="AI1170">
            <v>0</v>
          </cell>
          <cell r="AJ1170" t="str">
            <v>EUR</v>
          </cell>
          <cell r="AK1170">
            <v>0</v>
          </cell>
          <cell r="AL1170" t="str">
            <v>MISCPN07GD321</v>
          </cell>
          <cell r="AM1170" t="str">
            <v>07GD321-AKSA NTA855G4</v>
          </cell>
        </row>
        <row r="1171">
          <cell r="A1171" t="str">
            <v>DEC04</v>
          </cell>
          <cell r="B1171" t="str">
            <v>CENT</v>
          </cell>
          <cell r="C1171" t="str">
            <v>Middle East</v>
          </cell>
          <cell r="D1171" t="str">
            <v>TR</v>
          </cell>
          <cell r="E1171" t="str">
            <v>GDRIVE</v>
          </cell>
          <cell r="F1171" t="str">
            <v>AKSA Jenerator Sanayi AS</v>
          </cell>
          <cell r="G1171" t="str">
            <v>025304</v>
          </cell>
          <cell r="H1171" t="str">
            <v>NH</v>
          </cell>
          <cell r="I1171">
            <v>1</v>
          </cell>
          <cell r="J1171">
            <v>7945.6404736275563</v>
          </cell>
          <cell r="K1171">
            <v>7644.9</v>
          </cell>
          <cell r="L1171" t="str">
            <v>25297537</v>
          </cell>
          <cell r="M1171">
            <v>7614.65</v>
          </cell>
          <cell r="N1171">
            <v>0</v>
          </cell>
          <cell r="O1171" t="str">
            <v>7514</v>
          </cell>
          <cell r="P1171" t="str">
            <v>7514</v>
          </cell>
          <cell r="Q1171">
            <v>38289</v>
          </cell>
          <cell r="R1171">
            <v>0</v>
          </cell>
          <cell r="S1171" t="str">
            <v>NTA855G4           GDrive</v>
          </cell>
          <cell r="T1171" t="str">
            <v>0230</v>
          </cell>
          <cell r="U1171" t="str">
            <v>1101000</v>
          </cell>
          <cell r="V1171">
            <v>1</v>
          </cell>
          <cell r="W1171" t="str">
            <v>1</v>
          </cell>
          <cell r="X1171" t="str">
            <v>399</v>
          </cell>
          <cell r="Y1171" t="str">
            <v>G Drive</v>
          </cell>
          <cell r="Z1171" t="str">
            <v>RC230 - GDrive Mktg</v>
          </cell>
          <cell r="AA1171" t="str">
            <v>Medium</v>
          </cell>
          <cell r="AB1171">
            <v>7945.6404736275563</v>
          </cell>
          <cell r="AC1171" t="str">
            <v xml:space="preserve">  33365</v>
          </cell>
          <cell r="AD1171" t="str">
            <v>J7656-04</v>
          </cell>
          <cell r="AE1171">
            <v>7614.65</v>
          </cell>
          <cell r="AF1171">
            <v>4.25</v>
          </cell>
          <cell r="AG1171">
            <v>26</v>
          </cell>
          <cell r="AH1171">
            <v>0</v>
          </cell>
          <cell r="AI1171">
            <v>0</v>
          </cell>
          <cell r="AJ1171" t="str">
            <v>EUR</v>
          </cell>
          <cell r="AK1171">
            <v>0</v>
          </cell>
          <cell r="AL1171" t="str">
            <v>MISCPN07GD321</v>
          </cell>
          <cell r="AM1171" t="str">
            <v>07GD321-AKSA NTA855G4</v>
          </cell>
        </row>
        <row r="1172">
          <cell r="A1172" t="str">
            <v>DEC04</v>
          </cell>
          <cell r="B1172" t="str">
            <v>CENT</v>
          </cell>
          <cell r="C1172" t="str">
            <v>Middle East</v>
          </cell>
          <cell r="D1172" t="str">
            <v>TR</v>
          </cell>
          <cell r="E1172" t="str">
            <v>GDRIVE</v>
          </cell>
          <cell r="F1172" t="str">
            <v>AKSA Jenerator Sanayi AS</v>
          </cell>
          <cell r="G1172" t="str">
            <v>025304</v>
          </cell>
          <cell r="H1172" t="str">
            <v>NH</v>
          </cell>
          <cell r="I1172">
            <v>1</v>
          </cell>
          <cell r="J1172">
            <v>7945.6404736275563</v>
          </cell>
          <cell r="K1172">
            <v>7644.9</v>
          </cell>
          <cell r="L1172" t="str">
            <v>25297625</v>
          </cell>
          <cell r="M1172">
            <v>7614.65</v>
          </cell>
          <cell r="N1172">
            <v>0</v>
          </cell>
          <cell r="O1172" t="str">
            <v>7514</v>
          </cell>
          <cell r="P1172" t="str">
            <v>7514</v>
          </cell>
          <cell r="Q1172">
            <v>38294</v>
          </cell>
          <cell r="R1172">
            <v>0</v>
          </cell>
          <cell r="S1172" t="str">
            <v>NTA855G4           GDrive</v>
          </cell>
          <cell r="T1172" t="str">
            <v>0230</v>
          </cell>
          <cell r="U1172" t="str">
            <v>1101000</v>
          </cell>
          <cell r="V1172">
            <v>1</v>
          </cell>
          <cell r="W1172" t="str">
            <v>1</v>
          </cell>
          <cell r="X1172" t="str">
            <v>399</v>
          </cell>
          <cell r="Y1172" t="str">
            <v>G Drive</v>
          </cell>
          <cell r="Z1172" t="str">
            <v>RC230 - GDrive Mktg</v>
          </cell>
          <cell r="AA1172" t="str">
            <v>Medium</v>
          </cell>
          <cell r="AB1172">
            <v>7945.6404736275563</v>
          </cell>
          <cell r="AC1172" t="str">
            <v xml:space="preserve">  33365</v>
          </cell>
          <cell r="AD1172" t="str">
            <v>J7656-04</v>
          </cell>
          <cell r="AE1172">
            <v>7614.65</v>
          </cell>
          <cell r="AF1172">
            <v>4.25</v>
          </cell>
          <cell r="AG1172">
            <v>26</v>
          </cell>
          <cell r="AH1172">
            <v>0</v>
          </cell>
          <cell r="AI1172">
            <v>0</v>
          </cell>
          <cell r="AJ1172" t="str">
            <v>EUR</v>
          </cell>
          <cell r="AK1172">
            <v>0</v>
          </cell>
          <cell r="AL1172" t="str">
            <v>MISCPN07GD321</v>
          </cell>
          <cell r="AM1172" t="str">
            <v>07GD321-AKSA NTA855G4</v>
          </cell>
        </row>
        <row r="1173">
          <cell r="A1173" t="str">
            <v>DEC04</v>
          </cell>
          <cell r="B1173" t="str">
            <v>CENT</v>
          </cell>
          <cell r="C1173" t="str">
            <v>Middle East</v>
          </cell>
          <cell r="D1173" t="str">
            <v>LB</v>
          </cell>
          <cell r="E1173" t="str">
            <v>GDRIVE</v>
          </cell>
          <cell r="F1173" t="str">
            <v>Sakr Power Systems SAL</v>
          </cell>
          <cell r="G1173" t="str">
            <v>025303</v>
          </cell>
          <cell r="H1173" t="str">
            <v>L10</v>
          </cell>
          <cell r="I1173">
            <v>1</v>
          </cell>
          <cell r="J1173">
            <v>6189.4510226049515</v>
          </cell>
          <cell r="K1173">
            <v>6509.7203</v>
          </cell>
          <cell r="L1173" t="str">
            <v>43300248</v>
          </cell>
          <cell r="M1173">
            <v>5384.45</v>
          </cell>
          <cell r="N1173">
            <v>0</v>
          </cell>
          <cell r="O1173" t="str">
            <v>7503</v>
          </cell>
          <cell r="P1173" t="str">
            <v>7503</v>
          </cell>
          <cell r="Q1173">
            <v>38293</v>
          </cell>
          <cell r="R1173">
            <v>0</v>
          </cell>
          <cell r="S1173" t="str">
            <v>LTA10G3            GDrive</v>
          </cell>
          <cell r="T1173" t="str">
            <v>0230</v>
          </cell>
          <cell r="U1173" t="str">
            <v>1101000</v>
          </cell>
          <cell r="V1173">
            <v>1</v>
          </cell>
          <cell r="W1173" t="str">
            <v>1</v>
          </cell>
          <cell r="X1173" t="str">
            <v>399</v>
          </cell>
          <cell r="Y1173" t="str">
            <v>G Drive</v>
          </cell>
          <cell r="Z1173" t="str">
            <v>RC230 - GDrive Mktg</v>
          </cell>
          <cell r="AA1173" t="str">
            <v>Medium</v>
          </cell>
          <cell r="AB1173">
            <v>6189.4510226049515</v>
          </cell>
          <cell r="AC1173" t="str">
            <v xml:space="preserve">  32991</v>
          </cell>
          <cell r="AD1173" t="str">
            <v>3188</v>
          </cell>
          <cell r="AE1173">
            <v>6146.7203</v>
          </cell>
          <cell r="AF1173">
            <v>51</v>
          </cell>
          <cell r="AG1173">
            <v>312</v>
          </cell>
          <cell r="AH1173">
            <v>0</v>
          </cell>
          <cell r="AI1173">
            <v>0</v>
          </cell>
          <cell r="AJ1173" t="str">
            <v>USD</v>
          </cell>
          <cell r="AK1173">
            <v>0</v>
          </cell>
          <cell r="AL1173" t="str">
            <v>MISCPN26860</v>
          </cell>
          <cell r="AM1173" t="str">
            <v>LTA10G3 STANFAST G-DRIVE</v>
          </cell>
        </row>
        <row r="1174">
          <cell r="A1174" t="str">
            <v>DEC04</v>
          </cell>
          <cell r="B1174" t="str">
            <v>CENT</v>
          </cell>
          <cell r="C1174" t="str">
            <v>Middle East</v>
          </cell>
          <cell r="D1174" t="str">
            <v>TR</v>
          </cell>
          <cell r="E1174" t="str">
            <v>GDRIVE</v>
          </cell>
          <cell r="F1174" t="str">
            <v>AKSA Jenerator Sanayi AS</v>
          </cell>
          <cell r="G1174" t="str">
            <v>025305</v>
          </cell>
          <cell r="H1174" t="str">
            <v>4B</v>
          </cell>
          <cell r="I1174">
            <v>1</v>
          </cell>
          <cell r="J1174">
            <v>2230.3552206673844</v>
          </cell>
          <cell r="K1174">
            <v>2384.17245</v>
          </cell>
          <cell r="L1174" t="str">
            <v>21627576</v>
          </cell>
          <cell r="M1174">
            <v>2181.89</v>
          </cell>
          <cell r="N1174">
            <v>0</v>
          </cell>
          <cell r="O1174" t="str">
            <v>6519</v>
          </cell>
          <cell r="P1174" t="str">
            <v>6519</v>
          </cell>
          <cell r="Q1174">
            <v>38327</v>
          </cell>
          <cell r="R1174">
            <v>0</v>
          </cell>
          <cell r="S1174" t="str">
            <v>4BTA3.9G3          GDrive</v>
          </cell>
          <cell r="T1174" t="str">
            <v>0230</v>
          </cell>
          <cell r="U1174" t="str">
            <v>1101000</v>
          </cell>
          <cell r="V1174">
            <v>1</v>
          </cell>
          <cell r="W1174" t="str">
            <v>1</v>
          </cell>
          <cell r="X1174" t="str">
            <v>399</v>
          </cell>
          <cell r="Y1174" t="str">
            <v>G Drive</v>
          </cell>
          <cell r="Z1174" t="str">
            <v>RC230 - GDrive Mktg</v>
          </cell>
          <cell r="AA1174" t="str">
            <v>Small</v>
          </cell>
          <cell r="AB1174">
            <v>2230.3552206673844</v>
          </cell>
          <cell r="AC1174" t="str">
            <v xml:space="preserve">  37058</v>
          </cell>
          <cell r="AD1174" t="str">
            <v>J7902-04</v>
          </cell>
          <cell r="AE1174">
            <v>2353.9204500000001</v>
          </cell>
          <cell r="AF1174">
            <v>4.2510000000000003</v>
          </cell>
          <cell r="AG1174">
            <v>26.001000000000001</v>
          </cell>
          <cell r="AH1174">
            <v>0</v>
          </cell>
          <cell r="AI1174">
            <v>0</v>
          </cell>
          <cell r="AJ1174" t="str">
            <v>EUR</v>
          </cell>
          <cell r="AK1174">
            <v>0</v>
          </cell>
          <cell r="AL1174" t="str">
            <v>MISCPN37058</v>
          </cell>
          <cell r="AM1174" t="str">
            <v>4BTA3.9G3 AKSA G DRIVE</v>
          </cell>
        </row>
        <row r="1175">
          <cell r="A1175" t="str">
            <v>DEC04</v>
          </cell>
          <cell r="B1175" t="str">
            <v>CENT</v>
          </cell>
          <cell r="C1175" t="str">
            <v>Middle East</v>
          </cell>
          <cell r="D1175" t="str">
            <v>TR</v>
          </cell>
          <cell r="E1175" t="str">
            <v>GDRIVE</v>
          </cell>
          <cell r="F1175" t="str">
            <v>AKSA Jenerator Sanayi AS</v>
          </cell>
          <cell r="G1175" t="str">
            <v>025305</v>
          </cell>
          <cell r="H1175" t="str">
            <v>4B</v>
          </cell>
          <cell r="I1175">
            <v>1</v>
          </cell>
          <cell r="J1175">
            <v>2230.3552206673844</v>
          </cell>
          <cell r="K1175">
            <v>2384.17245</v>
          </cell>
          <cell r="L1175" t="str">
            <v>21626491</v>
          </cell>
          <cell r="M1175">
            <v>2181.89</v>
          </cell>
          <cell r="N1175">
            <v>0</v>
          </cell>
          <cell r="O1175" t="str">
            <v>6519</v>
          </cell>
          <cell r="P1175" t="str">
            <v>6519</v>
          </cell>
          <cell r="Q1175">
            <v>38317</v>
          </cell>
          <cell r="R1175">
            <v>0</v>
          </cell>
          <cell r="S1175" t="str">
            <v>4BTA3.9G3          GDrive</v>
          </cell>
          <cell r="T1175" t="str">
            <v>0230</v>
          </cell>
          <cell r="U1175" t="str">
            <v>1101000</v>
          </cell>
          <cell r="V1175">
            <v>1</v>
          </cell>
          <cell r="W1175" t="str">
            <v>1</v>
          </cell>
          <cell r="X1175" t="str">
            <v>399</v>
          </cell>
          <cell r="Y1175" t="str">
            <v>G Drive</v>
          </cell>
          <cell r="Z1175" t="str">
            <v>RC230 - GDrive Mktg</v>
          </cell>
          <cell r="AA1175" t="str">
            <v>Small</v>
          </cell>
          <cell r="AB1175">
            <v>2230.3552206673844</v>
          </cell>
          <cell r="AC1175" t="str">
            <v xml:space="preserve">  37058</v>
          </cell>
          <cell r="AD1175" t="str">
            <v>J7902-04</v>
          </cell>
          <cell r="AE1175">
            <v>2353.9204500000001</v>
          </cell>
          <cell r="AF1175">
            <v>4.2510000000000003</v>
          </cell>
          <cell r="AG1175">
            <v>26.001000000000001</v>
          </cell>
          <cell r="AH1175">
            <v>0</v>
          </cell>
          <cell r="AI1175">
            <v>0</v>
          </cell>
          <cell r="AJ1175" t="str">
            <v>EUR</v>
          </cell>
          <cell r="AK1175">
            <v>0</v>
          </cell>
          <cell r="AL1175" t="str">
            <v>MISCPN37058</v>
          </cell>
          <cell r="AM1175" t="str">
            <v>4BTA3.9G3 AKSA G DRIVE</v>
          </cell>
        </row>
        <row r="1176">
          <cell r="A1176" t="str">
            <v>DEC04</v>
          </cell>
          <cell r="B1176" t="str">
            <v>CENT</v>
          </cell>
          <cell r="C1176" t="str">
            <v>Middle East</v>
          </cell>
          <cell r="D1176" t="str">
            <v>TR</v>
          </cell>
          <cell r="E1176" t="str">
            <v>GDRIVE</v>
          </cell>
          <cell r="F1176" t="str">
            <v>AKSA Jenerator Sanayi AS</v>
          </cell>
          <cell r="G1176" t="str">
            <v>025305</v>
          </cell>
          <cell r="H1176" t="str">
            <v>4B</v>
          </cell>
          <cell r="I1176">
            <v>1</v>
          </cell>
          <cell r="J1176">
            <v>2230.3552206673844</v>
          </cell>
          <cell r="K1176">
            <v>2384.17245</v>
          </cell>
          <cell r="L1176" t="str">
            <v>21626484</v>
          </cell>
          <cell r="M1176">
            <v>2181.89</v>
          </cell>
          <cell r="N1176">
            <v>0</v>
          </cell>
          <cell r="O1176" t="str">
            <v>6519</v>
          </cell>
          <cell r="P1176" t="str">
            <v>6519</v>
          </cell>
          <cell r="Q1176">
            <v>38317</v>
          </cell>
          <cell r="R1176">
            <v>0</v>
          </cell>
          <cell r="S1176" t="str">
            <v>4BTA3.9G3          GDrive</v>
          </cell>
          <cell r="T1176" t="str">
            <v>0230</v>
          </cell>
          <cell r="U1176" t="str">
            <v>1101000</v>
          </cell>
          <cell r="V1176">
            <v>1</v>
          </cell>
          <cell r="W1176" t="str">
            <v>1</v>
          </cell>
          <cell r="X1176" t="str">
            <v>399</v>
          </cell>
          <cell r="Y1176" t="str">
            <v>G Drive</v>
          </cell>
          <cell r="Z1176" t="str">
            <v>RC230 - GDrive Mktg</v>
          </cell>
          <cell r="AA1176" t="str">
            <v>Small</v>
          </cell>
          <cell r="AB1176">
            <v>2230.3552206673844</v>
          </cell>
          <cell r="AC1176" t="str">
            <v xml:space="preserve">  37058</v>
          </cell>
          <cell r="AD1176" t="str">
            <v>J7902-04</v>
          </cell>
          <cell r="AE1176">
            <v>2353.9204500000001</v>
          </cell>
          <cell r="AF1176">
            <v>4.2510000000000003</v>
          </cell>
          <cell r="AG1176">
            <v>26.001000000000001</v>
          </cell>
          <cell r="AH1176">
            <v>0</v>
          </cell>
          <cell r="AI1176">
            <v>0</v>
          </cell>
          <cell r="AJ1176" t="str">
            <v>EUR</v>
          </cell>
          <cell r="AK1176">
            <v>0</v>
          </cell>
          <cell r="AL1176" t="str">
            <v>MISCPN37058</v>
          </cell>
          <cell r="AM1176" t="str">
            <v>4BTA3.9G3 AKSA G DRIVE</v>
          </cell>
        </row>
        <row r="1177">
          <cell r="A1177" t="str">
            <v>DEC04</v>
          </cell>
          <cell r="B1177" t="str">
            <v>CENT</v>
          </cell>
          <cell r="C1177" t="str">
            <v>Middle East</v>
          </cell>
          <cell r="D1177" t="str">
            <v>TR</v>
          </cell>
          <cell r="E1177" t="str">
            <v>GDRIVE</v>
          </cell>
          <cell r="F1177" t="str">
            <v>AKSA Jenerator Sanayi AS</v>
          </cell>
          <cell r="G1177" t="str">
            <v>025310</v>
          </cell>
          <cell r="H1177" t="str">
            <v>L10</v>
          </cell>
          <cell r="I1177">
            <v>1</v>
          </cell>
          <cell r="J1177">
            <v>6891.7976318622168</v>
          </cell>
          <cell r="K1177">
            <v>5405.52</v>
          </cell>
          <cell r="L1177" t="str">
            <v>43300229</v>
          </cell>
          <cell r="M1177">
            <v>5375.27</v>
          </cell>
          <cell r="N1177">
            <v>0</v>
          </cell>
          <cell r="O1177" t="str">
            <v>7502</v>
          </cell>
          <cell r="P1177" t="str">
            <v>7502</v>
          </cell>
          <cell r="Q1177">
            <v>38288</v>
          </cell>
          <cell r="R1177">
            <v>0</v>
          </cell>
          <cell r="S1177" t="str">
            <v>LTA10G2            GDrive</v>
          </cell>
          <cell r="T1177" t="str">
            <v>0230</v>
          </cell>
          <cell r="U1177" t="str">
            <v>1101000</v>
          </cell>
          <cell r="V1177">
            <v>1</v>
          </cell>
          <cell r="W1177" t="str">
            <v>1</v>
          </cell>
          <cell r="X1177" t="str">
            <v>399</v>
          </cell>
          <cell r="Y1177" t="str">
            <v>G Drive</v>
          </cell>
          <cell r="Z1177" t="str">
            <v>RC230 - GDrive Mktg</v>
          </cell>
          <cell r="AA1177" t="str">
            <v>Medium</v>
          </cell>
          <cell r="AB1177">
            <v>6891.7976318622168</v>
          </cell>
          <cell r="AC1177" t="str">
            <v xml:space="preserve">  37491</v>
          </cell>
          <cell r="AD1177" t="str">
            <v>J7936-04</v>
          </cell>
          <cell r="AE1177">
            <v>5375.27</v>
          </cell>
          <cell r="AF1177">
            <v>4.25</v>
          </cell>
          <cell r="AG1177">
            <v>26</v>
          </cell>
          <cell r="AH1177">
            <v>0</v>
          </cell>
          <cell r="AI1177">
            <v>0</v>
          </cell>
          <cell r="AJ1177" t="str">
            <v>EUR</v>
          </cell>
          <cell r="AK1177">
            <v>0</v>
          </cell>
          <cell r="AL1177" t="str">
            <v>MISCPN07GD110</v>
          </cell>
          <cell r="AM1177" t="str">
            <v>07GD110-AKSA LTA10G2</v>
          </cell>
        </row>
        <row r="1178">
          <cell r="A1178" t="str">
            <v>DEC04</v>
          </cell>
          <cell r="B1178" t="str">
            <v>CENT</v>
          </cell>
          <cell r="C1178" t="str">
            <v>Middle East</v>
          </cell>
          <cell r="D1178" t="str">
            <v>TR</v>
          </cell>
          <cell r="E1178" t="str">
            <v>GDRIVE</v>
          </cell>
          <cell r="F1178" t="str">
            <v>AKSA Jenerator Sanayi AS</v>
          </cell>
          <cell r="G1178" t="str">
            <v>025309</v>
          </cell>
          <cell r="H1178" t="str">
            <v>B3.3</v>
          </cell>
          <cell r="I1178">
            <v>1</v>
          </cell>
          <cell r="J1178">
            <v>1435.7911733046285</v>
          </cell>
          <cell r="K1178">
            <v>1755.93335</v>
          </cell>
          <cell r="L1178" t="str">
            <v>68021442</v>
          </cell>
          <cell r="M1178">
            <v>1500</v>
          </cell>
          <cell r="N1178">
            <v>0</v>
          </cell>
          <cell r="O1178" t="str">
            <v>6501</v>
          </cell>
          <cell r="P1178" t="str">
            <v>6501</v>
          </cell>
          <cell r="Q1178">
            <v>38254</v>
          </cell>
          <cell r="R1178">
            <v>0</v>
          </cell>
          <cell r="S1178" t="str">
            <v>B3.3G1             GDrive</v>
          </cell>
          <cell r="T1178" t="str">
            <v>0230</v>
          </cell>
          <cell r="U1178" t="str">
            <v>1101000</v>
          </cell>
          <cell r="V1178">
            <v>1</v>
          </cell>
          <cell r="W1178" t="str">
            <v>1</v>
          </cell>
          <cell r="X1178" t="str">
            <v>399</v>
          </cell>
          <cell r="Y1178" t="str">
            <v>G Drive</v>
          </cell>
          <cell r="Z1178" t="str">
            <v>RC230 - GDrive Mktg</v>
          </cell>
          <cell r="AA1178" t="str">
            <v>Small</v>
          </cell>
          <cell r="AB1178">
            <v>1995.68</v>
          </cell>
          <cell r="AC1178" t="str">
            <v xml:space="preserve">  37039</v>
          </cell>
          <cell r="AD1178" t="str">
            <v>J7899-04</v>
          </cell>
          <cell r="AE1178">
            <v>1725.6813499999998</v>
          </cell>
          <cell r="AF1178">
            <v>4.2510000000000003</v>
          </cell>
          <cell r="AG1178">
            <v>26.001000000000001</v>
          </cell>
          <cell r="AH1178">
            <v>0</v>
          </cell>
          <cell r="AI1178">
            <v>0</v>
          </cell>
          <cell r="AJ1178" t="str">
            <v>EUR</v>
          </cell>
          <cell r="AK1178">
            <v>0</v>
          </cell>
          <cell r="AL1178" t="str">
            <v>MISCPN37039</v>
          </cell>
          <cell r="AM1178" t="str">
            <v>B3.3G1 ENGINE AND KIT LOOSE</v>
          </cell>
        </row>
        <row r="1179">
          <cell r="A1179" t="str">
            <v>DEC04</v>
          </cell>
          <cell r="B1179" t="str">
            <v>CENT</v>
          </cell>
          <cell r="C1179" t="str">
            <v>Middle East</v>
          </cell>
          <cell r="D1179" t="str">
            <v>TR</v>
          </cell>
          <cell r="E1179" t="str">
            <v>GDRIVE</v>
          </cell>
          <cell r="F1179" t="str">
            <v>AKSA Jenerator Sanayi AS</v>
          </cell>
          <cell r="G1179" t="str">
            <v>025309</v>
          </cell>
          <cell r="H1179" t="str">
            <v>B3.3</v>
          </cell>
          <cell r="I1179">
            <v>1</v>
          </cell>
          <cell r="J1179">
            <v>1435.7911733046285</v>
          </cell>
          <cell r="K1179">
            <v>1755.93335</v>
          </cell>
          <cell r="L1179" t="str">
            <v>68021443</v>
          </cell>
          <cell r="M1179">
            <v>1500</v>
          </cell>
          <cell r="N1179">
            <v>0</v>
          </cell>
          <cell r="O1179" t="str">
            <v>6501</v>
          </cell>
          <cell r="P1179" t="str">
            <v>6501</v>
          </cell>
          <cell r="Q1179">
            <v>38254</v>
          </cell>
          <cell r="R1179">
            <v>0</v>
          </cell>
          <cell r="S1179" t="str">
            <v>B3.3G1             GDrive</v>
          </cell>
          <cell r="T1179" t="str">
            <v>0230</v>
          </cell>
          <cell r="U1179" t="str">
            <v>1101000</v>
          </cell>
          <cell r="V1179">
            <v>1</v>
          </cell>
          <cell r="W1179" t="str">
            <v>1</v>
          </cell>
          <cell r="X1179" t="str">
            <v>399</v>
          </cell>
          <cell r="Y1179" t="str">
            <v>G Drive</v>
          </cell>
          <cell r="Z1179" t="str">
            <v>RC230 - GDrive Mktg</v>
          </cell>
          <cell r="AA1179" t="str">
            <v>Small</v>
          </cell>
          <cell r="AB1179">
            <v>1995.68</v>
          </cell>
          <cell r="AC1179" t="str">
            <v xml:space="preserve">  37039</v>
          </cell>
          <cell r="AD1179" t="str">
            <v>J7899-04</v>
          </cell>
          <cell r="AE1179">
            <v>1725.6813499999998</v>
          </cell>
          <cell r="AF1179">
            <v>4.2510000000000003</v>
          </cell>
          <cell r="AG1179">
            <v>26.001000000000001</v>
          </cell>
          <cell r="AH1179">
            <v>0</v>
          </cell>
          <cell r="AI1179">
            <v>0</v>
          </cell>
          <cell r="AJ1179" t="str">
            <v>EUR</v>
          </cell>
          <cell r="AK1179">
            <v>0</v>
          </cell>
          <cell r="AL1179" t="str">
            <v>MISCPN37039</v>
          </cell>
          <cell r="AM1179" t="str">
            <v>B3.3G1 ENGINE AND KIT LOOSE</v>
          </cell>
        </row>
        <row r="1180">
          <cell r="A1180" t="str">
            <v>DEC04</v>
          </cell>
          <cell r="B1180" t="str">
            <v>CENT</v>
          </cell>
          <cell r="C1180" t="str">
            <v>Middle East</v>
          </cell>
          <cell r="D1180" t="str">
            <v>TR</v>
          </cell>
          <cell r="E1180" t="str">
            <v>GDRIVE</v>
          </cell>
          <cell r="F1180" t="str">
            <v>AKSA Jenerator Sanayi AS</v>
          </cell>
          <cell r="G1180" t="str">
            <v>025308</v>
          </cell>
          <cell r="H1180" t="str">
            <v>L10</v>
          </cell>
          <cell r="I1180">
            <v>1</v>
          </cell>
          <cell r="J1180">
            <v>6891.7976318622168</v>
          </cell>
          <cell r="K1180">
            <v>5405.52</v>
          </cell>
          <cell r="L1180" t="str">
            <v>43300217</v>
          </cell>
          <cell r="M1180">
            <v>5375.27</v>
          </cell>
          <cell r="N1180">
            <v>0</v>
          </cell>
          <cell r="O1180" t="str">
            <v>7502</v>
          </cell>
          <cell r="P1180" t="str">
            <v>7502</v>
          </cell>
          <cell r="Q1180">
            <v>38288</v>
          </cell>
          <cell r="R1180">
            <v>0</v>
          </cell>
          <cell r="S1180" t="str">
            <v>LTA10G2            GDrive</v>
          </cell>
          <cell r="T1180" t="str">
            <v>0230</v>
          </cell>
          <cell r="U1180" t="str">
            <v>1101000</v>
          </cell>
          <cell r="V1180">
            <v>1</v>
          </cell>
          <cell r="W1180" t="str">
            <v>1</v>
          </cell>
          <cell r="X1180" t="str">
            <v>399</v>
          </cell>
          <cell r="Y1180" t="str">
            <v>G Drive</v>
          </cell>
          <cell r="Z1180" t="str">
            <v>RC230 - GDrive Mktg</v>
          </cell>
          <cell r="AA1180" t="str">
            <v>Medium</v>
          </cell>
          <cell r="AB1180">
            <v>6891.7976318622168</v>
          </cell>
          <cell r="AC1180" t="str">
            <v xml:space="preserve">  35709</v>
          </cell>
          <cell r="AD1180" t="str">
            <v>J7820-04</v>
          </cell>
          <cell r="AE1180">
            <v>5375.27</v>
          </cell>
          <cell r="AF1180">
            <v>4.25</v>
          </cell>
          <cell r="AG1180">
            <v>26</v>
          </cell>
          <cell r="AH1180">
            <v>0</v>
          </cell>
          <cell r="AI1180">
            <v>0</v>
          </cell>
          <cell r="AJ1180" t="str">
            <v>EUR</v>
          </cell>
          <cell r="AK1180">
            <v>0</v>
          </cell>
          <cell r="AL1180" t="str">
            <v>MISCPN07GD110</v>
          </cell>
          <cell r="AM1180" t="str">
            <v>07GD110-AKSA LTA10G2</v>
          </cell>
        </row>
        <row r="1181">
          <cell r="A1181" t="str">
            <v>DEC04</v>
          </cell>
          <cell r="B1181" t="str">
            <v>CENT</v>
          </cell>
          <cell r="C1181" t="str">
            <v>Middle East</v>
          </cell>
          <cell r="D1181" t="str">
            <v>TR</v>
          </cell>
          <cell r="E1181" t="str">
            <v>GDRIVE</v>
          </cell>
          <cell r="F1181" t="str">
            <v>AKSA Jenerator Sanayi AS</v>
          </cell>
          <cell r="G1181" t="str">
            <v>025307</v>
          </cell>
          <cell r="H1181" t="str">
            <v>L10</v>
          </cell>
          <cell r="I1181">
            <v>1</v>
          </cell>
          <cell r="J1181">
            <v>5321.8514531754572</v>
          </cell>
          <cell r="K1181">
            <v>5405.52</v>
          </cell>
          <cell r="L1181" t="str">
            <v>43300225</v>
          </cell>
          <cell r="M1181">
            <v>5375.27</v>
          </cell>
          <cell r="N1181">
            <v>0</v>
          </cell>
          <cell r="O1181" t="str">
            <v>7502</v>
          </cell>
          <cell r="P1181" t="str">
            <v>7502</v>
          </cell>
          <cell r="Q1181">
            <v>38288</v>
          </cell>
          <cell r="R1181">
            <v>0</v>
          </cell>
          <cell r="S1181" t="str">
            <v>LTA10G2            GDrive</v>
          </cell>
          <cell r="T1181" t="str">
            <v>0230</v>
          </cell>
          <cell r="U1181" t="str">
            <v>1101000</v>
          </cell>
          <cell r="V1181">
            <v>1</v>
          </cell>
          <cell r="W1181" t="str">
            <v>1</v>
          </cell>
          <cell r="X1181" t="str">
            <v>399</v>
          </cell>
          <cell r="Y1181" t="str">
            <v>G Drive</v>
          </cell>
          <cell r="Z1181" t="str">
            <v>RC230 - GDrive Mktg</v>
          </cell>
          <cell r="AA1181" t="str">
            <v>Medium</v>
          </cell>
          <cell r="AB1181">
            <v>5321.8514531754572</v>
          </cell>
          <cell r="AC1181" t="str">
            <v xml:space="preserve">  33929</v>
          </cell>
          <cell r="AD1181" t="str">
            <v>J7762-04</v>
          </cell>
          <cell r="AE1181">
            <v>5375.27</v>
          </cell>
          <cell r="AF1181">
            <v>4.25</v>
          </cell>
          <cell r="AG1181">
            <v>26</v>
          </cell>
          <cell r="AH1181">
            <v>0</v>
          </cell>
          <cell r="AI1181">
            <v>0</v>
          </cell>
          <cell r="AJ1181" t="str">
            <v>USD</v>
          </cell>
          <cell r="AK1181">
            <v>0</v>
          </cell>
          <cell r="AL1181" t="str">
            <v>MISCPN07GD110</v>
          </cell>
          <cell r="AM1181" t="str">
            <v>07GD110-AKSA LTA10G2</v>
          </cell>
        </row>
        <row r="1182">
          <cell r="A1182" t="str">
            <v>DEC04</v>
          </cell>
          <cell r="B1182" t="str">
            <v>CENT</v>
          </cell>
          <cell r="C1182" t="str">
            <v>Middle East</v>
          </cell>
          <cell r="D1182" t="str">
            <v>TR</v>
          </cell>
          <cell r="E1182" t="str">
            <v>GDRIVE</v>
          </cell>
          <cell r="F1182" t="str">
            <v>AKSA Jenerator Sanayi AS</v>
          </cell>
          <cell r="G1182" t="str">
            <v>025306</v>
          </cell>
          <cell r="H1182" t="str">
            <v>NH</v>
          </cell>
          <cell r="I1182">
            <v>1</v>
          </cell>
          <cell r="J1182">
            <v>7945.6404736275563</v>
          </cell>
          <cell r="K1182">
            <v>7644.9</v>
          </cell>
          <cell r="L1182" t="str">
            <v>25298049</v>
          </cell>
          <cell r="M1182">
            <v>7614.65</v>
          </cell>
          <cell r="N1182">
            <v>0</v>
          </cell>
          <cell r="O1182" t="str">
            <v>7514</v>
          </cell>
          <cell r="P1182" t="str">
            <v>7514</v>
          </cell>
          <cell r="Q1182">
            <v>38309</v>
          </cell>
          <cell r="R1182">
            <v>0</v>
          </cell>
          <cell r="S1182" t="str">
            <v>NTA855G4           GDrive</v>
          </cell>
          <cell r="T1182" t="str">
            <v>0230</v>
          </cell>
          <cell r="U1182" t="str">
            <v>1101000</v>
          </cell>
          <cell r="V1182">
            <v>1</v>
          </cell>
          <cell r="W1182" t="str">
            <v>1</v>
          </cell>
          <cell r="X1182" t="str">
            <v>399</v>
          </cell>
          <cell r="Y1182" t="str">
            <v>G Drive</v>
          </cell>
          <cell r="Z1182" t="str">
            <v>RC230 - GDrive Mktg</v>
          </cell>
          <cell r="AA1182" t="str">
            <v>Medium</v>
          </cell>
          <cell r="AB1182">
            <v>7945.6404736275563</v>
          </cell>
          <cell r="AC1182" t="str">
            <v xml:space="preserve">  33366</v>
          </cell>
          <cell r="AD1182" t="str">
            <v>J7656-04</v>
          </cell>
          <cell r="AE1182">
            <v>7614.65</v>
          </cell>
          <cell r="AF1182">
            <v>4.25</v>
          </cell>
          <cell r="AG1182">
            <v>26</v>
          </cell>
          <cell r="AH1182">
            <v>0</v>
          </cell>
          <cell r="AI1182">
            <v>0</v>
          </cell>
          <cell r="AJ1182" t="str">
            <v>EUR</v>
          </cell>
          <cell r="AK1182">
            <v>0</v>
          </cell>
          <cell r="AL1182" t="str">
            <v>MISCPN07GD321</v>
          </cell>
          <cell r="AM1182" t="str">
            <v>07GD321-AKSA NTA855G4</v>
          </cell>
        </row>
        <row r="1183">
          <cell r="A1183" t="str">
            <v>DEC04</v>
          </cell>
          <cell r="B1183" t="str">
            <v>CENT</v>
          </cell>
          <cell r="C1183" t="str">
            <v>Middle East</v>
          </cell>
          <cell r="D1183" t="str">
            <v>TR</v>
          </cell>
          <cell r="E1183" t="str">
            <v>GDRIVE</v>
          </cell>
          <cell r="F1183" t="str">
            <v>AKSA Jenerator Sanayi AS</v>
          </cell>
          <cell r="G1183" t="str">
            <v>025305</v>
          </cell>
          <cell r="H1183" t="str">
            <v>4B</v>
          </cell>
          <cell r="I1183">
            <v>1</v>
          </cell>
          <cell r="J1183">
            <v>2230.3552206673844</v>
          </cell>
          <cell r="K1183">
            <v>2384.17245</v>
          </cell>
          <cell r="L1183" t="str">
            <v>21626485</v>
          </cell>
          <cell r="M1183">
            <v>2181.89</v>
          </cell>
          <cell r="N1183">
            <v>0</v>
          </cell>
          <cell r="O1183" t="str">
            <v>6519</v>
          </cell>
          <cell r="P1183" t="str">
            <v>6519</v>
          </cell>
          <cell r="Q1183">
            <v>38317</v>
          </cell>
          <cell r="R1183">
            <v>0</v>
          </cell>
          <cell r="S1183" t="str">
            <v>4BTA3.9G3          GDrive</v>
          </cell>
          <cell r="T1183" t="str">
            <v>0230</v>
          </cell>
          <cell r="U1183" t="str">
            <v>1101000</v>
          </cell>
          <cell r="V1183">
            <v>1</v>
          </cell>
          <cell r="W1183" t="str">
            <v>1</v>
          </cell>
          <cell r="X1183" t="str">
            <v>399</v>
          </cell>
          <cell r="Y1183" t="str">
            <v>G Drive</v>
          </cell>
          <cell r="Z1183" t="str">
            <v>RC230 - GDrive Mktg</v>
          </cell>
          <cell r="AA1183" t="str">
            <v>Small</v>
          </cell>
          <cell r="AB1183">
            <v>2230.3552206673844</v>
          </cell>
          <cell r="AC1183" t="str">
            <v xml:space="preserve">  37058</v>
          </cell>
          <cell r="AD1183" t="str">
            <v>J7902-04</v>
          </cell>
          <cell r="AE1183">
            <v>2353.9204500000001</v>
          </cell>
          <cell r="AF1183">
            <v>4.2510000000000003</v>
          </cell>
          <cell r="AG1183">
            <v>26.001000000000001</v>
          </cell>
          <cell r="AH1183">
            <v>0</v>
          </cell>
          <cell r="AI1183">
            <v>0</v>
          </cell>
          <cell r="AJ1183" t="str">
            <v>EUR</v>
          </cell>
          <cell r="AK1183">
            <v>0</v>
          </cell>
          <cell r="AL1183" t="str">
            <v>MISCPN37058</v>
          </cell>
          <cell r="AM1183" t="str">
            <v>4BTA3.9G3 AKSA G DRIVE</v>
          </cell>
        </row>
        <row r="1184">
          <cell r="A1184" t="str">
            <v>DEC04</v>
          </cell>
          <cell r="B1184" t="str">
            <v>CENT</v>
          </cell>
          <cell r="C1184" t="str">
            <v>Middle East</v>
          </cell>
          <cell r="D1184" t="str">
            <v>TR</v>
          </cell>
          <cell r="E1184" t="str">
            <v>GDRIVE</v>
          </cell>
          <cell r="F1184" t="str">
            <v>AKSA Jenerator Sanayi AS</v>
          </cell>
          <cell r="G1184" t="str">
            <v>025305</v>
          </cell>
          <cell r="H1184" t="str">
            <v>4B</v>
          </cell>
          <cell r="I1184">
            <v>1</v>
          </cell>
          <cell r="J1184">
            <v>2230.3552206673844</v>
          </cell>
          <cell r="K1184">
            <v>2384.17245</v>
          </cell>
          <cell r="L1184" t="str">
            <v>21626498</v>
          </cell>
          <cell r="M1184">
            <v>2181.89</v>
          </cell>
          <cell r="N1184">
            <v>0</v>
          </cell>
          <cell r="O1184" t="str">
            <v>6519</v>
          </cell>
          <cell r="P1184" t="str">
            <v>6519</v>
          </cell>
          <cell r="Q1184">
            <v>38322</v>
          </cell>
          <cell r="R1184">
            <v>0</v>
          </cell>
          <cell r="S1184" t="str">
            <v>4BTA3.9G3          GDrive</v>
          </cell>
          <cell r="T1184" t="str">
            <v>0230</v>
          </cell>
          <cell r="U1184" t="str">
            <v>1101000</v>
          </cell>
          <cell r="V1184">
            <v>1</v>
          </cell>
          <cell r="W1184" t="str">
            <v>1</v>
          </cell>
          <cell r="X1184" t="str">
            <v>399</v>
          </cell>
          <cell r="Y1184" t="str">
            <v>G Drive</v>
          </cell>
          <cell r="Z1184" t="str">
            <v>RC230 - GDrive Mktg</v>
          </cell>
          <cell r="AA1184" t="str">
            <v>Small</v>
          </cell>
          <cell r="AB1184">
            <v>2230.3552206673844</v>
          </cell>
          <cell r="AC1184" t="str">
            <v xml:space="preserve">  37058</v>
          </cell>
          <cell r="AD1184" t="str">
            <v>J7902-04</v>
          </cell>
          <cell r="AE1184">
            <v>2353.9204500000001</v>
          </cell>
          <cell r="AF1184">
            <v>4.2510000000000003</v>
          </cell>
          <cell r="AG1184">
            <v>26.001000000000001</v>
          </cell>
          <cell r="AH1184">
            <v>0</v>
          </cell>
          <cell r="AI1184">
            <v>0</v>
          </cell>
          <cell r="AJ1184" t="str">
            <v>EUR</v>
          </cell>
          <cell r="AK1184">
            <v>0</v>
          </cell>
          <cell r="AL1184" t="str">
            <v>MISCPN37058</v>
          </cell>
          <cell r="AM1184" t="str">
            <v>4BTA3.9G3 AKSA G DRIVE</v>
          </cell>
        </row>
        <row r="1185">
          <cell r="A1185" t="str">
            <v>DEC04</v>
          </cell>
          <cell r="B1185" t="str">
            <v>CENT</v>
          </cell>
          <cell r="C1185" t="str">
            <v>Middle East</v>
          </cell>
          <cell r="D1185" t="str">
            <v>TR</v>
          </cell>
          <cell r="E1185" t="str">
            <v>GDRIVE</v>
          </cell>
          <cell r="F1185" t="str">
            <v>AKSA Jenerator Sanayi AS</v>
          </cell>
          <cell r="G1185" t="str">
            <v>025305</v>
          </cell>
          <cell r="H1185" t="str">
            <v>4B</v>
          </cell>
          <cell r="I1185">
            <v>1</v>
          </cell>
          <cell r="J1185">
            <v>2230.3552206673844</v>
          </cell>
          <cell r="K1185">
            <v>2384.17245</v>
          </cell>
          <cell r="L1185" t="str">
            <v>21627568</v>
          </cell>
          <cell r="M1185">
            <v>2181.89</v>
          </cell>
          <cell r="N1185">
            <v>0</v>
          </cell>
          <cell r="O1185" t="str">
            <v>6519</v>
          </cell>
          <cell r="P1185" t="str">
            <v>6519</v>
          </cell>
          <cell r="Q1185">
            <v>38324</v>
          </cell>
          <cell r="R1185">
            <v>0</v>
          </cell>
          <cell r="S1185" t="str">
            <v>4BTA3.9G3          GDrive</v>
          </cell>
          <cell r="T1185" t="str">
            <v>0230</v>
          </cell>
          <cell r="U1185" t="str">
            <v>1101000</v>
          </cell>
          <cell r="V1185">
            <v>1</v>
          </cell>
          <cell r="W1185" t="str">
            <v>1</v>
          </cell>
          <cell r="X1185" t="str">
            <v>399</v>
          </cell>
          <cell r="Y1185" t="str">
            <v>G Drive</v>
          </cell>
          <cell r="Z1185" t="str">
            <v>RC230 - GDrive Mktg</v>
          </cell>
          <cell r="AA1185" t="str">
            <v>Small</v>
          </cell>
          <cell r="AB1185">
            <v>2230.3552206673844</v>
          </cell>
          <cell r="AC1185" t="str">
            <v xml:space="preserve">  37058</v>
          </cell>
          <cell r="AD1185" t="str">
            <v>J7902-04</v>
          </cell>
          <cell r="AE1185">
            <v>2353.9204500000001</v>
          </cell>
          <cell r="AF1185">
            <v>4.2510000000000003</v>
          </cell>
          <cell r="AG1185">
            <v>26.001000000000001</v>
          </cell>
          <cell r="AH1185">
            <v>0</v>
          </cell>
          <cell r="AI1185">
            <v>0</v>
          </cell>
          <cell r="AJ1185" t="str">
            <v>EUR</v>
          </cell>
          <cell r="AK1185">
            <v>0</v>
          </cell>
          <cell r="AL1185" t="str">
            <v>MISCPN37058</v>
          </cell>
          <cell r="AM1185" t="str">
            <v>4BTA3.9G3 AKSA G DRIVE</v>
          </cell>
        </row>
        <row r="1186">
          <cell r="A1186" t="str">
            <v>DEC04</v>
          </cell>
          <cell r="B1186" t="str">
            <v>CENT</v>
          </cell>
          <cell r="C1186" t="str">
            <v>Middle East</v>
          </cell>
          <cell r="D1186" t="str">
            <v>LB</v>
          </cell>
          <cell r="E1186" t="str">
            <v>GDRIVE</v>
          </cell>
          <cell r="F1186" t="str">
            <v>Sakr Power Systems SAL</v>
          </cell>
          <cell r="G1186" t="str">
            <v>025303</v>
          </cell>
          <cell r="H1186" t="str">
            <v>L10</v>
          </cell>
          <cell r="I1186">
            <v>1</v>
          </cell>
          <cell r="J1186">
            <v>6189.4510226049515</v>
          </cell>
          <cell r="K1186">
            <v>6509.7203</v>
          </cell>
          <cell r="L1186" t="str">
            <v>43300261</v>
          </cell>
          <cell r="M1186">
            <v>5384.45</v>
          </cell>
          <cell r="N1186">
            <v>0</v>
          </cell>
          <cell r="O1186" t="str">
            <v>7503</v>
          </cell>
          <cell r="P1186" t="str">
            <v>7503</v>
          </cell>
          <cell r="Q1186">
            <v>38302</v>
          </cell>
          <cell r="R1186">
            <v>0</v>
          </cell>
          <cell r="S1186" t="str">
            <v>LTA10G3            GDrive</v>
          </cell>
          <cell r="T1186" t="str">
            <v>0230</v>
          </cell>
          <cell r="U1186" t="str">
            <v>1101000</v>
          </cell>
          <cell r="V1186">
            <v>1</v>
          </cell>
          <cell r="W1186" t="str">
            <v>1</v>
          </cell>
          <cell r="X1186" t="str">
            <v>399</v>
          </cell>
          <cell r="Y1186" t="str">
            <v>G Drive</v>
          </cell>
          <cell r="Z1186" t="str">
            <v>RC230 - GDrive Mktg</v>
          </cell>
          <cell r="AA1186" t="str">
            <v>Medium</v>
          </cell>
          <cell r="AB1186">
            <v>6189.4510226049515</v>
          </cell>
          <cell r="AC1186" t="str">
            <v xml:space="preserve">  32991</v>
          </cell>
          <cell r="AD1186" t="str">
            <v>3188</v>
          </cell>
          <cell r="AE1186">
            <v>6146.7203</v>
          </cell>
          <cell r="AF1186">
            <v>51</v>
          </cell>
          <cell r="AG1186">
            <v>312</v>
          </cell>
          <cell r="AH1186">
            <v>0</v>
          </cell>
          <cell r="AI1186">
            <v>0</v>
          </cell>
          <cell r="AJ1186" t="str">
            <v>USD</v>
          </cell>
          <cell r="AK1186">
            <v>0</v>
          </cell>
          <cell r="AL1186" t="str">
            <v>MISCPN26860</v>
          </cell>
          <cell r="AM1186" t="str">
            <v>LTA10G3 STANFAST G-DRIVE</v>
          </cell>
        </row>
        <row r="1187">
          <cell r="A1187" t="str">
            <v>DEC04</v>
          </cell>
          <cell r="B1187" t="str">
            <v>CENT</v>
          </cell>
          <cell r="C1187" t="str">
            <v>Middle East</v>
          </cell>
          <cell r="D1187" t="str">
            <v>TR</v>
          </cell>
          <cell r="E1187" t="str">
            <v>GDRIVE</v>
          </cell>
          <cell r="F1187" t="str">
            <v>AKSA Jenerator Sanayi AS</v>
          </cell>
          <cell r="G1187" t="str">
            <v>025293</v>
          </cell>
          <cell r="H1187" t="str">
            <v>NH</v>
          </cell>
          <cell r="I1187">
            <v>1</v>
          </cell>
          <cell r="J1187">
            <v>7945.6404736275563</v>
          </cell>
          <cell r="K1187">
            <v>7644.9</v>
          </cell>
          <cell r="L1187" t="str">
            <v>25297057</v>
          </cell>
          <cell r="M1187">
            <v>7614.65</v>
          </cell>
          <cell r="N1187">
            <v>0</v>
          </cell>
          <cell r="O1187" t="str">
            <v>7514</v>
          </cell>
          <cell r="P1187" t="str">
            <v>7514</v>
          </cell>
          <cell r="Q1187">
            <v>38296</v>
          </cell>
          <cell r="R1187">
            <v>0</v>
          </cell>
          <cell r="S1187" t="str">
            <v>NTA855G4           GDrive</v>
          </cell>
          <cell r="T1187" t="str">
            <v>0230</v>
          </cell>
          <cell r="U1187" t="str">
            <v>1101000</v>
          </cell>
          <cell r="V1187">
            <v>1</v>
          </cell>
          <cell r="W1187" t="str">
            <v>1</v>
          </cell>
          <cell r="X1187" t="str">
            <v>399</v>
          </cell>
          <cell r="Y1187" t="str">
            <v>G Drive</v>
          </cell>
          <cell r="Z1187" t="str">
            <v>RC230 - GDrive Mktg</v>
          </cell>
          <cell r="AA1187" t="str">
            <v>Medium</v>
          </cell>
          <cell r="AB1187">
            <v>7945.6404736275563</v>
          </cell>
          <cell r="AC1187" t="str">
            <v xml:space="preserve">  33366</v>
          </cell>
          <cell r="AD1187" t="str">
            <v>J7656-04</v>
          </cell>
          <cell r="AE1187">
            <v>7614.65</v>
          </cell>
          <cell r="AF1187">
            <v>4.25</v>
          </cell>
          <cell r="AG1187">
            <v>26</v>
          </cell>
          <cell r="AH1187">
            <v>0</v>
          </cell>
          <cell r="AI1187">
            <v>0</v>
          </cell>
          <cell r="AJ1187" t="str">
            <v>EUR</v>
          </cell>
          <cell r="AK1187">
            <v>0</v>
          </cell>
          <cell r="AL1187" t="str">
            <v>MISCPN07GD321</v>
          </cell>
          <cell r="AM1187" t="str">
            <v>07GD321-AKSA NTA855G4</v>
          </cell>
        </row>
        <row r="1188">
          <cell r="A1188" t="str">
            <v>DEC04</v>
          </cell>
          <cell r="B1188" t="str">
            <v>CENT</v>
          </cell>
          <cell r="C1188" t="str">
            <v>Middle East</v>
          </cell>
          <cell r="D1188" t="str">
            <v>TR</v>
          </cell>
          <cell r="E1188" t="str">
            <v>GDRIVE</v>
          </cell>
          <cell r="F1188" t="str">
            <v>AKSA Jenerator Sanayi AS</v>
          </cell>
          <cell r="G1188" t="str">
            <v>025293</v>
          </cell>
          <cell r="H1188" t="str">
            <v>NH</v>
          </cell>
          <cell r="I1188">
            <v>1</v>
          </cell>
          <cell r="J1188">
            <v>7945.6404736275563</v>
          </cell>
          <cell r="K1188">
            <v>7644.9</v>
          </cell>
          <cell r="L1188" t="str">
            <v>25298979</v>
          </cell>
          <cell r="M1188">
            <v>7614.65</v>
          </cell>
          <cell r="N1188">
            <v>0</v>
          </cell>
          <cell r="O1188" t="str">
            <v>7514</v>
          </cell>
          <cell r="P1188" t="str">
            <v>7514</v>
          </cell>
          <cell r="Q1188">
            <v>38342</v>
          </cell>
          <cell r="R1188">
            <v>0</v>
          </cell>
          <cell r="S1188" t="str">
            <v>NTA855G4           GDrive</v>
          </cell>
          <cell r="T1188" t="str">
            <v>0230</v>
          </cell>
          <cell r="U1188" t="str">
            <v>1101000</v>
          </cell>
          <cell r="V1188">
            <v>1</v>
          </cell>
          <cell r="W1188" t="str">
            <v>1</v>
          </cell>
          <cell r="X1188" t="str">
            <v>399</v>
          </cell>
          <cell r="Y1188" t="str">
            <v>G Drive</v>
          </cell>
          <cell r="Z1188" t="str">
            <v>RC230 - GDrive Mktg</v>
          </cell>
          <cell r="AA1188" t="str">
            <v>Medium</v>
          </cell>
          <cell r="AB1188">
            <v>7945.6404736275563</v>
          </cell>
          <cell r="AC1188" t="str">
            <v xml:space="preserve">  33366</v>
          </cell>
          <cell r="AD1188" t="str">
            <v>J7656-04</v>
          </cell>
          <cell r="AE1188">
            <v>7614.65</v>
          </cell>
          <cell r="AF1188">
            <v>4.25</v>
          </cell>
          <cell r="AG1188">
            <v>26</v>
          </cell>
          <cell r="AH1188">
            <v>0</v>
          </cell>
          <cell r="AI1188">
            <v>0</v>
          </cell>
          <cell r="AJ1188" t="str">
            <v>EUR</v>
          </cell>
          <cell r="AK1188">
            <v>0</v>
          </cell>
          <cell r="AL1188" t="str">
            <v>MISCPN07GD321</v>
          </cell>
          <cell r="AM1188" t="str">
            <v>07GD321-AKSA NTA855G4</v>
          </cell>
        </row>
        <row r="1189">
          <cell r="A1189" t="str">
            <v>DEC04</v>
          </cell>
          <cell r="B1189" t="str">
            <v>CENT</v>
          </cell>
          <cell r="C1189" t="str">
            <v>Middle East</v>
          </cell>
          <cell r="D1189" t="str">
            <v>TR</v>
          </cell>
          <cell r="E1189" t="str">
            <v>GDRIVE</v>
          </cell>
          <cell r="F1189" t="str">
            <v>AKSA Jenerator Sanayi AS</v>
          </cell>
          <cell r="G1189" t="str">
            <v>025293</v>
          </cell>
          <cell r="H1189" t="str">
            <v>NH</v>
          </cell>
          <cell r="I1189">
            <v>1</v>
          </cell>
          <cell r="J1189">
            <v>7945.6404736275563</v>
          </cell>
          <cell r="K1189">
            <v>7644.9</v>
          </cell>
          <cell r="L1189" t="str">
            <v>25297602</v>
          </cell>
          <cell r="M1189">
            <v>7614.65</v>
          </cell>
          <cell r="N1189">
            <v>0</v>
          </cell>
          <cell r="O1189" t="str">
            <v>7514</v>
          </cell>
          <cell r="P1189" t="str">
            <v>7514</v>
          </cell>
          <cell r="Q1189">
            <v>38294</v>
          </cell>
          <cell r="R1189">
            <v>0</v>
          </cell>
          <cell r="S1189" t="str">
            <v>NTA855G4           GDrive</v>
          </cell>
          <cell r="T1189" t="str">
            <v>0230</v>
          </cell>
          <cell r="U1189" t="str">
            <v>1101000</v>
          </cell>
          <cell r="V1189">
            <v>1</v>
          </cell>
          <cell r="W1189" t="str">
            <v>1</v>
          </cell>
          <cell r="X1189" t="str">
            <v>399</v>
          </cell>
          <cell r="Y1189" t="str">
            <v>G Drive</v>
          </cell>
          <cell r="Z1189" t="str">
            <v>RC230 - GDrive Mktg</v>
          </cell>
          <cell r="AA1189" t="str">
            <v>Medium</v>
          </cell>
          <cell r="AB1189">
            <v>7945.6404736275563</v>
          </cell>
          <cell r="AC1189" t="str">
            <v xml:space="preserve">  33366</v>
          </cell>
          <cell r="AD1189" t="str">
            <v>J7656-04</v>
          </cell>
          <cell r="AE1189">
            <v>7614.65</v>
          </cell>
          <cell r="AF1189">
            <v>4.25</v>
          </cell>
          <cell r="AG1189">
            <v>26</v>
          </cell>
          <cell r="AH1189">
            <v>0</v>
          </cell>
          <cell r="AI1189">
            <v>0</v>
          </cell>
          <cell r="AJ1189" t="str">
            <v>EUR</v>
          </cell>
          <cell r="AK1189">
            <v>0</v>
          </cell>
          <cell r="AL1189" t="str">
            <v>MISCPN07GD321</v>
          </cell>
          <cell r="AM1189" t="str">
            <v>07GD321-AKSA NTA855G4</v>
          </cell>
        </row>
        <row r="1190">
          <cell r="A1190" t="str">
            <v>DEC04</v>
          </cell>
          <cell r="B1190" t="str">
            <v>CENT</v>
          </cell>
          <cell r="C1190" t="str">
            <v>Middle East</v>
          </cell>
          <cell r="D1190" t="str">
            <v>TR</v>
          </cell>
          <cell r="E1190" t="str">
            <v>GDRIVE</v>
          </cell>
          <cell r="F1190" t="str">
            <v>AKSA Jenerator Sanayi AS</v>
          </cell>
          <cell r="G1190" t="str">
            <v>025293</v>
          </cell>
          <cell r="H1190" t="str">
            <v>NH</v>
          </cell>
          <cell r="I1190">
            <v>1</v>
          </cell>
          <cell r="J1190">
            <v>7945.6404736275563</v>
          </cell>
          <cell r="K1190">
            <v>7644.9</v>
          </cell>
          <cell r="L1190" t="str">
            <v>25297032</v>
          </cell>
          <cell r="M1190">
            <v>7614.65</v>
          </cell>
          <cell r="N1190">
            <v>0</v>
          </cell>
          <cell r="O1190" t="str">
            <v>7514</v>
          </cell>
          <cell r="P1190" t="str">
            <v>7514</v>
          </cell>
          <cell r="Q1190">
            <v>38296</v>
          </cell>
          <cell r="R1190">
            <v>0</v>
          </cell>
          <cell r="S1190" t="str">
            <v>NTA855G4           GDrive</v>
          </cell>
          <cell r="T1190" t="str">
            <v>0230</v>
          </cell>
          <cell r="U1190" t="str">
            <v>1101000</v>
          </cell>
          <cell r="V1190">
            <v>1</v>
          </cell>
          <cell r="W1190" t="str">
            <v>1</v>
          </cell>
          <cell r="X1190" t="str">
            <v>399</v>
          </cell>
          <cell r="Y1190" t="str">
            <v>G Drive</v>
          </cell>
          <cell r="Z1190" t="str">
            <v>RC230 - GDrive Mktg</v>
          </cell>
          <cell r="AA1190" t="str">
            <v>Medium</v>
          </cell>
          <cell r="AB1190">
            <v>7945.6404736275563</v>
          </cell>
          <cell r="AC1190" t="str">
            <v xml:space="preserve">  33366</v>
          </cell>
          <cell r="AD1190" t="str">
            <v>J7656-04</v>
          </cell>
          <cell r="AE1190">
            <v>7614.65</v>
          </cell>
          <cell r="AF1190">
            <v>4.25</v>
          </cell>
          <cell r="AG1190">
            <v>26</v>
          </cell>
          <cell r="AH1190">
            <v>0</v>
          </cell>
          <cell r="AI1190">
            <v>0</v>
          </cell>
          <cell r="AJ1190" t="str">
            <v>EUR</v>
          </cell>
          <cell r="AK1190">
            <v>0</v>
          </cell>
          <cell r="AL1190" t="str">
            <v>MISCPN07GD321</v>
          </cell>
          <cell r="AM1190" t="str">
            <v>07GD321-AKSA NTA855G4</v>
          </cell>
        </row>
        <row r="1191">
          <cell r="A1191" t="str">
            <v>DEC04</v>
          </cell>
          <cell r="B1191" t="str">
            <v>CENT</v>
          </cell>
          <cell r="C1191" t="str">
            <v>Middle East</v>
          </cell>
          <cell r="D1191" t="str">
            <v>TR</v>
          </cell>
          <cell r="E1191" t="str">
            <v>GDRIVE</v>
          </cell>
          <cell r="F1191" t="str">
            <v>AKSA Jenerator Sanayi AS</v>
          </cell>
          <cell r="G1191" t="str">
            <v>025293</v>
          </cell>
          <cell r="H1191" t="str">
            <v>NH</v>
          </cell>
          <cell r="I1191">
            <v>1</v>
          </cell>
          <cell r="J1191">
            <v>7945.6404736275563</v>
          </cell>
          <cell r="K1191">
            <v>7644.9</v>
          </cell>
          <cell r="L1191" t="str">
            <v>25298612</v>
          </cell>
          <cell r="M1191">
            <v>7614.65</v>
          </cell>
          <cell r="N1191">
            <v>0</v>
          </cell>
          <cell r="O1191" t="str">
            <v>7514</v>
          </cell>
          <cell r="P1191" t="str">
            <v>7514</v>
          </cell>
          <cell r="Q1191">
            <v>38324</v>
          </cell>
          <cell r="R1191">
            <v>0</v>
          </cell>
          <cell r="S1191" t="str">
            <v>NTA855G4           GDrive</v>
          </cell>
          <cell r="T1191" t="str">
            <v>0230</v>
          </cell>
          <cell r="U1191" t="str">
            <v>1101000</v>
          </cell>
          <cell r="V1191">
            <v>1</v>
          </cell>
          <cell r="W1191" t="str">
            <v>1</v>
          </cell>
          <cell r="X1191" t="str">
            <v>399</v>
          </cell>
          <cell r="Y1191" t="str">
            <v>G Drive</v>
          </cell>
          <cell r="Z1191" t="str">
            <v>RC230 - GDrive Mktg</v>
          </cell>
          <cell r="AA1191" t="str">
            <v>Medium</v>
          </cell>
          <cell r="AB1191">
            <v>7945.6404736275563</v>
          </cell>
          <cell r="AC1191" t="str">
            <v xml:space="preserve">  33366</v>
          </cell>
          <cell r="AD1191" t="str">
            <v>J7656-04</v>
          </cell>
          <cell r="AE1191">
            <v>7614.65</v>
          </cell>
          <cell r="AF1191">
            <v>4.25</v>
          </cell>
          <cell r="AG1191">
            <v>26</v>
          </cell>
          <cell r="AH1191">
            <v>0</v>
          </cell>
          <cell r="AI1191">
            <v>0</v>
          </cell>
          <cell r="AJ1191" t="str">
            <v>EUR</v>
          </cell>
          <cell r="AK1191">
            <v>0</v>
          </cell>
          <cell r="AL1191" t="str">
            <v>MISCPN07GD321</v>
          </cell>
          <cell r="AM1191" t="str">
            <v>07GD321-AKSA NTA855G4</v>
          </cell>
        </row>
        <row r="1192">
          <cell r="A1192" t="str">
            <v>DEC04</v>
          </cell>
          <cell r="B1192" t="str">
            <v>CENT</v>
          </cell>
          <cell r="C1192" t="str">
            <v>Middle East</v>
          </cell>
          <cell r="D1192" t="str">
            <v>TR</v>
          </cell>
          <cell r="E1192" t="str">
            <v>GDRIVE</v>
          </cell>
          <cell r="F1192" t="str">
            <v>AKSA Jenerator Sanayi AS</v>
          </cell>
          <cell r="G1192" t="str">
            <v>025293</v>
          </cell>
          <cell r="H1192" t="str">
            <v>NH</v>
          </cell>
          <cell r="I1192">
            <v>1</v>
          </cell>
          <cell r="J1192">
            <v>7945.6404736275563</v>
          </cell>
          <cell r="K1192">
            <v>7644.9</v>
          </cell>
          <cell r="L1192" t="str">
            <v>25297033</v>
          </cell>
          <cell r="M1192">
            <v>7614.65</v>
          </cell>
          <cell r="N1192">
            <v>0</v>
          </cell>
          <cell r="O1192" t="str">
            <v>7514</v>
          </cell>
          <cell r="P1192" t="str">
            <v>7514</v>
          </cell>
          <cell r="Q1192">
            <v>38296</v>
          </cell>
          <cell r="R1192">
            <v>0</v>
          </cell>
          <cell r="S1192" t="str">
            <v>NTA855G4           GDrive</v>
          </cell>
          <cell r="T1192" t="str">
            <v>0230</v>
          </cell>
          <cell r="U1192" t="str">
            <v>1101000</v>
          </cell>
          <cell r="V1192">
            <v>1</v>
          </cell>
          <cell r="W1192" t="str">
            <v>1</v>
          </cell>
          <cell r="X1192" t="str">
            <v>399</v>
          </cell>
          <cell r="Y1192" t="str">
            <v>G Drive</v>
          </cell>
          <cell r="Z1192" t="str">
            <v>RC230 - GDrive Mktg</v>
          </cell>
          <cell r="AA1192" t="str">
            <v>Medium</v>
          </cell>
          <cell r="AB1192">
            <v>7945.6404736275563</v>
          </cell>
          <cell r="AC1192" t="str">
            <v xml:space="preserve">  33366</v>
          </cell>
          <cell r="AD1192" t="str">
            <v>J7656-04</v>
          </cell>
          <cell r="AE1192">
            <v>7614.65</v>
          </cell>
          <cell r="AF1192">
            <v>4.25</v>
          </cell>
          <cell r="AG1192">
            <v>26</v>
          </cell>
          <cell r="AH1192">
            <v>0</v>
          </cell>
          <cell r="AI1192">
            <v>0</v>
          </cell>
          <cell r="AJ1192" t="str">
            <v>EUR</v>
          </cell>
          <cell r="AK1192">
            <v>0</v>
          </cell>
          <cell r="AL1192" t="str">
            <v>MISCPN07GD321</v>
          </cell>
          <cell r="AM1192" t="str">
            <v>07GD321-AKSA NTA855G4</v>
          </cell>
        </row>
        <row r="1193">
          <cell r="A1193" t="str">
            <v>DEC04</v>
          </cell>
          <cell r="B1193" t="str">
            <v>CENT</v>
          </cell>
          <cell r="C1193" t="str">
            <v>Middle East</v>
          </cell>
          <cell r="D1193" t="str">
            <v>TR</v>
          </cell>
          <cell r="E1193" t="str">
            <v>GDRIVE</v>
          </cell>
          <cell r="F1193" t="str">
            <v>AKSA Jenerator Sanayi AS</v>
          </cell>
          <cell r="G1193" t="str">
            <v>025293</v>
          </cell>
          <cell r="H1193" t="str">
            <v>NH</v>
          </cell>
          <cell r="I1193">
            <v>1</v>
          </cell>
          <cell r="J1193">
            <v>7945.6404736275563</v>
          </cell>
          <cell r="K1193">
            <v>7644.9</v>
          </cell>
          <cell r="L1193" t="str">
            <v>25298978</v>
          </cell>
          <cell r="M1193">
            <v>7614.65</v>
          </cell>
          <cell r="N1193">
            <v>0</v>
          </cell>
          <cell r="O1193" t="str">
            <v>7514</v>
          </cell>
          <cell r="P1193" t="str">
            <v>7514</v>
          </cell>
          <cell r="Q1193">
            <v>38342</v>
          </cell>
          <cell r="R1193">
            <v>0</v>
          </cell>
          <cell r="S1193" t="str">
            <v>NTA855G4           GDrive</v>
          </cell>
          <cell r="T1193" t="str">
            <v>0230</v>
          </cell>
          <cell r="U1193" t="str">
            <v>1101000</v>
          </cell>
          <cell r="V1193">
            <v>1</v>
          </cell>
          <cell r="W1193" t="str">
            <v>1</v>
          </cell>
          <cell r="X1193" t="str">
            <v>399</v>
          </cell>
          <cell r="Y1193" t="str">
            <v>G Drive</v>
          </cell>
          <cell r="Z1193" t="str">
            <v>RC230 - GDrive Mktg</v>
          </cell>
          <cell r="AA1193" t="str">
            <v>Medium</v>
          </cell>
          <cell r="AB1193">
            <v>7945.6404736275563</v>
          </cell>
          <cell r="AC1193" t="str">
            <v xml:space="preserve">  33366</v>
          </cell>
          <cell r="AD1193" t="str">
            <v>J7656-04</v>
          </cell>
          <cell r="AE1193">
            <v>7614.65</v>
          </cell>
          <cell r="AF1193">
            <v>4.25</v>
          </cell>
          <cell r="AG1193">
            <v>26</v>
          </cell>
          <cell r="AH1193">
            <v>0</v>
          </cell>
          <cell r="AI1193">
            <v>0</v>
          </cell>
          <cell r="AJ1193" t="str">
            <v>EUR</v>
          </cell>
          <cell r="AK1193">
            <v>0</v>
          </cell>
          <cell r="AL1193" t="str">
            <v>MISCPN07GD321</v>
          </cell>
          <cell r="AM1193" t="str">
            <v>07GD321-AKSA NTA855G4</v>
          </cell>
        </row>
        <row r="1194">
          <cell r="A1194" t="str">
            <v>DEC04</v>
          </cell>
          <cell r="B1194" t="str">
            <v>CENT</v>
          </cell>
          <cell r="C1194" t="str">
            <v>Middle East</v>
          </cell>
          <cell r="D1194" t="str">
            <v>TR</v>
          </cell>
          <cell r="E1194" t="str">
            <v>GDRIVE</v>
          </cell>
          <cell r="F1194" t="str">
            <v>AKSA Jenerator Sanayi AS</v>
          </cell>
          <cell r="G1194" t="str">
            <v>025293</v>
          </cell>
          <cell r="H1194" t="str">
            <v>NH</v>
          </cell>
          <cell r="I1194">
            <v>1</v>
          </cell>
          <cell r="J1194">
            <v>7945.6404736275563</v>
          </cell>
          <cell r="K1194">
            <v>7644.9</v>
          </cell>
          <cell r="L1194" t="str">
            <v>25298143</v>
          </cell>
          <cell r="M1194">
            <v>7614.65</v>
          </cell>
          <cell r="N1194">
            <v>0</v>
          </cell>
          <cell r="O1194" t="str">
            <v>7514</v>
          </cell>
          <cell r="P1194" t="str">
            <v>7514</v>
          </cell>
          <cell r="Q1194">
            <v>38315</v>
          </cell>
          <cell r="R1194">
            <v>0</v>
          </cell>
          <cell r="S1194" t="str">
            <v>NTA855G4           GDrive</v>
          </cell>
          <cell r="T1194" t="str">
            <v>0230</v>
          </cell>
          <cell r="U1194" t="str">
            <v>1101000</v>
          </cell>
          <cell r="V1194">
            <v>1</v>
          </cell>
          <cell r="W1194" t="str">
            <v>1</v>
          </cell>
          <cell r="X1194" t="str">
            <v>399</v>
          </cell>
          <cell r="Y1194" t="str">
            <v>G Drive</v>
          </cell>
          <cell r="Z1194" t="str">
            <v>RC230 - GDrive Mktg</v>
          </cell>
          <cell r="AA1194" t="str">
            <v>Medium</v>
          </cell>
          <cell r="AB1194">
            <v>7945.6404736275563</v>
          </cell>
          <cell r="AC1194" t="str">
            <v xml:space="preserve">  33366</v>
          </cell>
          <cell r="AD1194" t="str">
            <v>J7656-04</v>
          </cell>
          <cell r="AE1194">
            <v>7614.65</v>
          </cell>
          <cell r="AF1194">
            <v>4.25</v>
          </cell>
          <cell r="AG1194">
            <v>26</v>
          </cell>
          <cell r="AH1194">
            <v>0</v>
          </cell>
          <cell r="AI1194">
            <v>0</v>
          </cell>
          <cell r="AJ1194" t="str">
            <v>EUR</v>
          </cell>
          <cell r="AK1194">
            <v>0</v>
          </cell>
          <cell r="AL1194" t="str">
            <v>MISCPN07GD321</v>
          </cell>
          <cell r="AM1194" t="str">
            <v>07GD321-AKSA NTA855G4</v>
          </cell>
        </row>
        <row r="1195">
          <cell r="A1195" t="str">
            <v>DEC04</v>
          </cell>
          <cell r="B1195" t="str">
            <v>CENT</v>
          </cell>
          <cell r="C1195" t="str">
            <v>Middle East</v>
          </cell>
          <cell r="D1195" t="str">
            <v>TR</v>
          </cell>
          <cell r="E1195" t="str">
            <v>GDRIVE</v>
          </cell>
          <cell r="F1195" t="str">
            <v>AKSA Jenerator Sanayi AS</v>
          </cell>
          <cell r="G1195" t="str">
            <v>025293</v>
          </cell>
          <cell r="H1195" t="str">
            <v>NH</v>
          </cell>
          <cell r="I1195">
            <v>1</v>
          </cell>
          <cell r="J1195">
            <v>7945.6404736275563</v>
          </cell>
          <cell r="K1195">
            <v>7644.9</v>
          </cell>
          <cell r="L1195" t="str">
            <v>25297772</v>
          </cell>
          <cell r="M1195">
            <v>7614.65</v>
          </cell>
          <cell r="N1195">
            <v>0</v>
          </cell>
          <cell r="O1195" t="str">
            <v>7514</v>
          </cell>
          <cell r="P1195" t="str">
            <v>7514</v>
          </cell>
          <cell r="Q1195">
            <v>38300</v>
          </cell>
          <cell r="R1195">
            <v>0</v>
          </cell>
          <cell r="S1195" t="str">
            <v>NTA855G4           GDrive</v>
          </cell>
          <cell r="T1195" t="str">
            <v>0230</v>
          </cell>
          <cell r="U1195" t="str">
            <v>1101000</v>
          </cell>
          <cell r="V1195">
            <v>1</v>
          </cell>
          <cell r="W1195" t="str">
            <v>1</v>
          </cell>
          <cell r="X1195" t="str">
            <v>399</v>
          </cell>
          <cell r="Y1195" t="str">
            <v>G Drive</v>
          </cell>
          <cell r="Z1195" t="str">
            <v>RC230 - GDrive Mktg</v>
          </cell>
          <cell r="AA1195" t="str">
            <v>Medium</v>
          </cell>
          <cell r="AB1195">
            <v>7945.6404736275563</v>
          </cell>
          <cell r="AC1195" t="str">
            <v xml:space="preserve">  33366</v>
          </cell>
          <cell r="AD1195" t="str">
            <v>J7656-04</v>
          </cell>
          <cell r="AE1195">
            <v>7614.65</v>
          </cell>
          <cell r="AF1195">
            <v>4.25</v>
          </cell>
          <cell r="AG1195">
            <v>26</v>
          </cell>
          <cell r="AH1195">
            <v>0</v>
          </cell>
          <cell r="AI1195">
            <v>0</v>
          </cell>
          <cell r="AJ1195" t="str">
            <v>EUR</v>
          </cell>
          <cell r="AK1195">
            <v>0</v>
          </cell>
          <cell r="AL1195" t="str">
            <v>MISCPN07GD321</v>
          </cell>
          <cell r="AM1195" t="str">
            <v>07GD321-AKSA NTA855G4</v>
          </cell>
        </row>
        <row r="1196">
          <cell r="A1196" t="str">
            <v>DEC04</v>
          </cell>
          <cell r="B1196" t="str">
            <v>CENT</v>
          </cell>
          <cell r="C1196" t="str">
            <v>Middle East</v>
          </cell>
          <cell r="D1196" t="str">
            <v>TR</v>
          </cell>
          <cell r="E1196" t="str">
            <v>GDRIVE</v>
          </cell>
          <cell r="F1196" t="str">
            <v>AKSA Jenerator Sanayi AS</v>
          </cell>
          <cell r="G1196" t="str">
            <v>025293</v>
          </cell>
          <cell r="H1196" t="str">
            <v>NH</v>
          </cell>
          <cell r="I1196">
            <v>1</v>
          </cell>
          <cell r="J1196">
            <v>7945.6404736275563</v>
          </cell>
          <cell r="K1196">
            <v>7644.9</v>
          </cell>
          <cell r="L1196" t="str">
            <v>25298980</v>
          </cell>
          <cell r="M1196">
            <v>7614.65</v>
          </cell>
          <cell r="N1196">
            <v>0</v>
          </cell>
          <cell r="O1196" t="str">
            <v>7514</v>
          </cell>
          <cell r="P1196" t="str">
            <v>7514</v>
          </cell>
          <cell r="Q1196">
            <v>38342</v>
          </cell>
          <cell r="R1196">
            <v>0</v>
          </cell>
          <cell r="S1196" t="str">
            <v>NTA855G4           GDrive</v>
          </cell>
          <cell r="T1196" t="str">
            <v>0230</v>
          </cell>
          <cell r="U1196" t="str">
            <v>1101000</v>
          </cell>
          <cell r="V1196">
            <v>1</v>
          </cell>
          <cell r="W1196" t="str">
            <v>1</v>
          </cell>
          <cell r="X1196" t="str">
            <v>399</v>
          </cell>
          <cell r="Y1196" t="str">
            <v>G Drive</v>
          </cell>
          <cell r="Z1196" t="str">
            <v>RC230 - GDrive Mktg</v>
          </cell>
          <cell r="AA1196" t="str">
            <v>Medium</v>
          </cell>
          <cell r="AB1196">
            <v>7945.6404736275563</v>
          </cell>
          <cell r="AC1196" t="str">
            <v xml:space="preserve">  33366</v>
          </cell>
          <cell r="AD1196" t="str">
            <v>J7656-04</v>
          </cell>
          <cell r="AE1196">
            <v>7614.65</v>
          </cell>
          <cell r="AF1196">
            <v>4.25</v>
          </cell>
          <cell r="AG1196">
            <v>26</v>
          </cell>
          <cell r="AH1196">
            <v>0</v>
          </cell>
          <cell r="AI1196">
            <v>0</v>
          </cell>
          <cell r="AJ1196" t="str">
            <v>EUR</v>
          </cell>
          <cell r="AK1196">
            <v>0</v>
          </cell>
          <cell r="AL1196" t="str">
            <v>MISCPN07GD321</v>
          </cell>
          <cell r="AM1196" t="str">
            <v>07GD321-AKSA NTA855G4</v>
          </cell>
        </row>
        <row r="1197">
          <cell r="A1197" t="str">
            <v>DEC04</v>
          </cell>
          <cell r="B1197" t="str">
            <v>CENT</v>
          </cell>
          <cell r="C1197" t="str">
            <v>Middle East</v>
          </cell>
          <cell r="D1197" t="str">
            <v>LB</v>
          </cell>
          <cell r="E1197" t="str">
            <v>GDRIVE</v>
          </cell>
          <cell r="F1197" t="str">
            <v>Sakr Power Systems SAL</v>
          </cell>
          <cell r="G1197" t="str">
            <v>025303</v>
          </cell>
          <cell r="H1197" t="str">
            <v>L10</v>
          </cell>
          <cell r="I1197">
            <v>1</v>
          </cell>
          <cell r="J1197">
            <v>6189.4510226049515</v>
          </cell>
          <cell r="K1197">
            <v>6509.7203</v>
          </cell>
          <cell r="L1197" t="str">
            <v>43300249</v>
          </cell>
          <cell r="M1197">
            <v>5384.45</v>
          </cell>
          <cell r="N1197">
            <v>0</v>
          </cell>
          <cell r="O1197" t="str">
            <v>7503</v>
          </cell>
          <cell r="P1197" t="str">
            <v>7503</v>
          </cell>
          <cell r="Q1197">
            <v>38293</v>
          </cell>
          <cell r="R1197">
            <v>0</v>
          </cell>
          <cell r="S1197" t="str">
            <v>LTA10G3            GDrive</v>
          </cell>
          <cell r="T1197" t="str">
            <v>0230</v>
          </cell>
          <cell r="U1197" t="str">
            <v>1101000</v>
          </cell>
          <cell r="V1197">
            <v>1</v>
          </cell>
          <cell r="W1197" t="str">
            <v>1</v>
          </cell>
          <cell r="X1197" t="str">
            <v>399</v>
          </cell>
          <cell r="Y1197" t="str">
            <v>G Drive</v>
          </cell>
          <cell r="Z1197" t="str">
            <v>RC230 - GDrive Mktg</v>
          </cell>
          <cell r="AA1197" t="str">
            <v>Medium</v>
          </cell>
          <cell r="AB1197">
            <v>6189.4510226049515</v>
          </cell>
          <cell r="AC1197" t="str">
            <v xml:space="preserve">  32991</v>
          </cell>
          <cell r="AD1197" t="str">
            <v>3188</v>
          </cell>
          <cell r="AE1197">
            <v>6146.7203</v>
          </cell>
          <cell r="AF1197">
            <v>51</v>
          </cell>
          <cell r="AG1197">
            <v>312</v>
          </cell>
          <cell r="AH1197">
            <v>0</v>
          </cell>
          <cell r="AI1197">
            <v>0</v>
          </cell>
          <cell r="AJ1197" t="str">
            <v>USD</v>
          </cell>
          <cell r="AK1197">
            <v>0</v>
          </cell>
          <cell r="AL1197" t="str">
            <v>MISCPN26860</v>
          </cell>
          <cell r="AM1197" t="str">
            <v>LTA10G3 STANFAST G-DRIVE</v>
          </cell>
        </row>
        <row r="1198">
          <cell r="A1198" t="str">
            <v>DEC04</v>
          </cell>
          <cell r="B1198" t="str">
            <v>CENT</v>
          </cell>
          <cell r="C1198" t="str">
            <v>Middle East</v>
          </cell>
          <cell r="D1198" t="str">
            <v>TR</v>
          </cell>
          <cell r="E1198" t="str">
            <v>GDRIVE</v>
          </cell>
          <cell r="F1198" t="str">
            <v>AKSA Jenerator Sanayi AS</v>
          </cell>
          <cell r="G1198" t="str">
            <v>025293</v>
          </cell>
          <cell r="H1198" t="str">
            <v>NH</v>
          </cell>
          <cell r="I1198">
            <v>1</v>
          </cell>
          <cell r="J1198">
            <v>7945.6404736275563</v>
          </cell>
          <cell r="K1198">
            <v>7644.9</v>
          </cell>
          <cell r="L1198" t="str">
            <v>25298610</v>
          </cell>
          <cell r="M1198">
            <v>7614.65</v>
          </cell>
          <cell r="N1198">
            <v>0</v>
          </cell>
          <cell r="O1198" t="str">
            <v>7514</v>
          </cell>
          <cell r="P1198" t="str">
            <v>7514</v>
          </cell>
          <cell r="Q1198">
            <v>38324</v>
          </cell>
          <cell r="R1198">
            <v>0</v>
          </cell>
          <cell r="S1198" t="str">
            <v>NTA855G4           GDrive</v>
          </cell>
          <cell r="T1198" t="str">
            <v>0230</v>
          </cell>
          <cell r="U1198" t="str">
            <v>1101000</v>
          </cell>
          <cell r="V1198">
            <v>1</v>
          </cell>
          <cell r="W1198" t="str">
            <v>1</v>
          </cell>
          <cell r="X1198" t="str">
            <v>399</v>
          </cell>
          <cell r="Y1198" t="str">
            <v>G Drive</v>
          </cell>
          <cell r="Z1198" t="str">
            <v>RC230 - GDrive Mktg</v>
          </cell>
          <cell r="AA1198" t="str">
            <v>Medium</v>
          </cell>
          <cell r="AB1198">
            <v>7945.6404736275563</v>
          </cell>
          <cell r="AC1198" t="str">
            <v xml:space="preserve">  33366</v>
          </cell>
          <cell r="AD1198" t="str">
            <v>J7656-04</v>
          </cell>
          <cell r="AE1198">
            <v>7614.65</v>
          </cell>
          <cell r="AF1198">
            <v>4.25</v>
          </cell>
          <cell r="AG1198">
            <v>26</v>
          </cell>
          <cell r="AH1198">
            <v>0</v>
          </cell>
          <cell r="AI1198">
            <v>0</v>
          </cell>
          <cell r="AJ1198" t="str">
            <v>EUR</v>
          </cell>
          <cell r="AK1198">
            <v>0</v>
          </cell>
          <cell r="AL1198" t="str">
            <v>MISCPN07GD321</v>
          </cell>
          <cell r="AM1198" t="str">
            <v>07GD321-AKSA NTA855G4</v>
          </cell>
        </row>
        <row r="1199">
          <cell r="A1199" t="str">
            <v>DEC04</v>
          </cell>
          <cell r="B1199" t="str">
            <v>CENT</v>
          </cell>
          <cell r="C1199" t="str">
            <v>Middle East</v>
          </cell>
          <cell r="D1199" t="str">
            <v>TR</v>
          </cell>
          <cell r="E1199" t="str">
            <v>GDRIVE</v>
          </cell>
          <cell r="F1199" t="str">
            <v>AKSA Jenerator Sanayi AS</v>
          </cell>
          <cell r="G1199" t="str">
            <v>025293</v>
          </cell>
          <cell r="H1199" t="str">
            <v>NH</v>
          </cell>
          <cell r="I1199">
            <v>1</v>
          </cell>
          <cell r="J1199">
            <v>7945.6404736275563</v>
          </cell>
          <cell r="K1199">
            <v>7644.9</v>
          </cell>
          <cell r="L1199" t="str">
            <v>25298317</v>
          </cell>
          <cell r="M1199">
            <v>7614.65</v>
          </cell>
          <cell r="N1199">
            <v>0</v>
          </cell>
          <cell r="O1199" t="str">
            <v>7514</v>
          </cell>
          <cell r="P1199" t="str">
            <v>7514</v>
          </cell>
          <cell r="Q1199">
            <v>38324</v>
          </cell>
          <cell r="R1199">
            <v>0</v>
          </cell>
          <cell r="S1199" t="str">
            <v>NTA855G4           GDrive</v>
          </cell>
          <cell r="T1199" t="str">
            <v>0230</v>
          </cell>
          <cell r="U1199" t="str">
            <v>1101000</v>
          </cell>
          <cell r="V1199">
            <v>1</v>
          </cell>
          <cell r="W1199" t="str">
            <v>1</v>
          </cell>
          <cell r="X1199" t="str">
            <v>399</v>
          </cell>
          <cell r="Y1199" t="str">
            <v>G Drive</v>
          </cell>
          <cell r="Z1199" t="str">
            <v>RC230 - GDrive Mktg</v>
          </cell>
          <cell r="AA1199" t="str">
            <v>Medium</v>
          </cell>
          <cell r="AB1199">
            <v>7945.6404736275563</v>
          </cell>
          <cell r="AC1199" t="str">
            <v xml:space="preserve">  33366</v>
          </cell>
          <cell r="AD1199" t="str">
            <v>J7656-04</v>
          </cell>
          <cell r="AE1199">
            <v>7614.65</v>
          </cell>
          <cell r="AF1199">
            <v>4.25</v>
          </cell>
          <cell r="AG1199">
            <v>26</v>
          </cell>
          <cell r="AH1199">
            <v>0</v>
          </cell>
          <cell r="AI1199">
            <v>0</v>
          </cell>
          <cell r="AJ1199" t="str">
            <v>EUR</v>
          </cell>
          <cell r="AK1199">
            <v>0</v>
          </cell>
          <cell r="AL1199" t="str">
            <v>MISCPN07GD321</v>
          </cell>
          <cell r="AM1199" t="str">
            <v>07GD321-AKSA NTA855G4</v>
          </cell>
        </row>
        <row r="1200">
          <cell r="A1200" t="str">
            <v>DEC04</v>
          </cell>
          <cell r="B1200" t="str">
            <v>CENT</v>
          </cell>
          <cell r="C1200" t="str">
            <v>Western Europe</v>
          </cell>
          <cell r="D1200" t="str">
            <v>BE</v>
          </cell>
          <cell r="E1200" t="str">
            <v>GDRIVE</v>
          </cell>
          <cell r="F1200" t="str">
            <v>Meridiana Ltd - Guernsey</v>
          </cell>
          <cell r="G1200" t="str">
            <v>025145</v>
          </cell>
          <cell r="H1200" t="str">
            <v>NH</v>
          </cell>
          <cell r="I1200">
            <v>1</v>
          </cell>
          <cell r="J1200">
            <v>6954.79</v>
          </cell>
          <cell r="K1200">
            <v>7732.93</v>
          </cell>
          <cell r="L1200" t="str">
            <v>25297581</v>
          </cell>
          <cell r="M1200">
            <v>6475.62</v>
          </cell>
          <cell r="N1200">
            <v>0</v>
          </cell>
          <cell r="O1200" t="str">
            <v>7511</v>
          </cell>
          <cell r="P1200" t="str">
            <v>7511</v>
          </cell>
          <cell r="Q1200">
            <v>38289</v>
          </cell>
          <cell r="R1200">
            <v>0</v>
          </cell>
          <cell r="S1200" t="str">
            <v>NT855G6            GDrive</v>
          </cell>
          <cell r="T1200" t="str">
            <v>0230</v>
          </cell>
          <cell r="U1200" t="str">
            <v>1101000</v>
          </cell>
          <cell r="V1200">
            <v>1</v>
          </cell>
          <cell r="W1200" t="str">
            <v>1</v>
          </cell>
          <cell r="X1200" t="str">
            <v>399</v>
          </cell>
          <cell r="Y1200" t="str">
            <v>G Drive</v>
          </cell>
          <cell r="Z1200" t="str">
            <v>RC230 - GDrive Mktg</v>
          </cell>
          <cell r="AA1200" t="str">
            <v>Medium</v>
          </cell>
          <cell r="AB1200">
            <v>6623.79</v>
          </cell>
          <cell r="AC1200" t="str">
            <v xml:space="preserve">  33219</v>
          </cell>
          <cell r="AD1200" t="str">
            <v>UTD/4200</v>
          </cell>
          <cell r="AE1200">
            <v>7369.93</v>
          </cell>
          <cell r="AF1200">
            <v>51</v>
          </cell>
          <cell r="AG1200">
            <v>312</v>
          </cell>
          <cell r="AH1200">
            <v>0</v>
          </cell>
          <cell r="AI1200">
            <v>0</v>
          </cell>
          <cell r="AJ1200" t="str">
            <v>USD</v>
          </cell>
          <cell r="AK1200">
            <v>0</v>
          </cell>
          <cell r="AL1200" t="str">
            <v>MISCPN26592</v>
          </cell>
          <cell r="AM1200" t="str">
            <v>NT855G6 STANFAST G-DRIVE</v>
          </cell>
        </row>
        <row r="1201">
          <cell r="A1201" t="str">
            <v>DEC04</v>
          </cell>
          <cell r="B1201" t="str">
            <v>CENT</v>
          </cell>
          <cell r="C1201" t="str">
            <v>Middle East</v>
          </cell>
          <cell r="D1201" t="str">
            <v>TR</v>
          </cell>
          <cell r="E1201" t="str">
            <v>GDRIVE</v>
          </cell>
          <cell r="F1201" t="str">
            <v>AKSA Jenerator Sanayi AS</v>
          </cell>
          <cell r="G1201" t="str">
            <v>025293</v>
          </cell>
          <cell r="H1201" t="str">
            <v>NH</v>
          </cell>
          <cell r="I1201">
            <v>1</v>
          </cell>
          <cell r="J1201">
            <v>7945.6404736275563</v>
          </cell>
          <cell r="K1201">
            <v>7644.9</v>
          </cell>
          <cell r="L1201" t="str">
            <v>25298613</v>
          </cell>
          <cell r="M1201">
            <v>7614.65</v>
          </cell>
          <cell r="N1201">
            <v>0</v>
          </cell>
          <cell r="O1201" t="str">
            <v>7514</v>
          </cell>
          <cell r="P1201" t="str">
            <v>7514</v>
          </cell>
          <cell r="Q1201">
            <v>38324</v>
          </cell>
          <cell r="R1201">
            <v>0</v>
          </cell>
          <cell r="S1201" t="str">
            <v>NTA855G4           GDrive</v>
          </cell>
          <cell r="T1201" t="str">
            <v>0230</v>
          </cell>
          <cell r="U1201" t="str">
            <v>1101000</v>
          </cell>
          <cell r="V1201">
            <v>1</v>
          </cell>
          <cell r="W1201" t="str">
            <v>1</v>
          </cell>
          <cell r="X1201" t="str">
            <v>399</v>
          </cell>
          <cell r="Y1201" t="str">
            <v>G Drive</v>
          </cell>
          <cell r="Z1201" t="str">
            <v>RC230 - GDrive Mktg</v>
          </cell>
          <cell r="AA1201" t="str">
            <v>Medium</v>
          </cell>
          <cell r="AB1201">
            <v>7945.6404736275563</v>
          </cell>
          <cell r="AC1201" t="str">
            <v xml:space="preserve">  33366</v>
          </cell>
          <cell r="AD1201" t="str">
            <v>J7656-04</v>
          </cell>
          <cell r="AE1201">
            <v>7614.65</v>
          </cell>
          <cell r="AF1201">
            <v>4.25</v>
          </cell>
          <cell r="AG1201">
            <v>26</v>
          </cell>
          <cell r="AH1201">
            <v>0</v>
          </cell>
          <cell r="AI1201">
            <v>0</v>
          </cell>
          <cell r="AJ1201" t="str">
            <v>EUR</v>
          </cell>
          <cell r="AK1201">
            <v>0</v>
          </cell>
          <cell r="AL1201" t="str">
            <v>MISCPN07GD321</v>
          </cell>
          <cell r="AM1201" t="str">
            <v>07GD321-AKSA NTA855G4</v>
          </cell>
        </row>
        <row r="1202">
          <cell r="A1202" t="str">
            <v>DEC04</v>
          </cell>
          <cell r="B1202" t="str">
            <v>CENT</v>
          </cell>
          <cell r="C1202" t="str">
            <v>Middle East</v>
          </cell>
          <cell r="D1202" t="str">
            <v>TR</v>
          </cell>
          <cell r="E1202" t="str">
            <v>GDRIVE</v>
          </cell>
          <cell r="F1202" t="str">
            <v>AKSA Jenerator Sanayi AS</v>
          </cell>
          <cell r="G1202" t="str">
            <v>025300</v>
          </cell>
          <cell r="H1202" t="str">
            <v>NH</v>
          </cell>
          <cell r="I1202">
            <v>1</v>
          </cell>
          <cell r="J1202">
            <v>7178.9558665231425</v>
          </cell>
          <cell r="K1202">
            <v>6284.88</v>
          </cell>
          <cell r="L1202" t="str">
            <v>25298296</v>
          </cell>
          <cell r="M1202">
            <v>6254.63</v>
          </cell>
          <cell r="N1202">
            <v>0</v>
          </cell>
          <cell r="O1202" t="str">
            <v>7511</v>
          </cell>
          <cell r="P1202" t="str">
            <v>7511</v>
          </cell>
          <cell r="Q1202">
            <v>38322</v>
          </cell>
          <cell r="R1202">
            <v>0</v>
          </cell>
          <cell r="S1202" t="str">
            <v>NT855G6            GDrive</v>
          </cell>
          <cell r="T1202" t="str">
            <v>0230</v>
          </cell>
          <cell r="U1202" t="str">
            <v>1101000</v>
          </cell>
          <cell r="V1202">
            <v>1</v>
          </cell>
          <cell r="W1202" t="str">
            <v>1</v>
          </cell>
          <cell r="X1202" t="str">
            <v>399</v>
          </cell>
          <cell r="Y1202" t="str">
            <v>G Drive</v>
          </cell>
          <cell r="Z1202" t="str">
            <v>RC230 - GDrive Mktg</v>
          </cell>
          <cell r="AA1202" t="str">
            <v>Medium</v>
          </cell>
          <cell r="AB1202">
            <v>7178.9558665231425</v>
          </cell>
          <cell r="AC1202" t="str">
            <v xml:space="preserve">  33376</v>
          </cell>
          <cell r="AD1202" t="str">
            <v>J7655-04</v>
          </cell>
          <cell r="AE1202">
            <v>6254.63</v>
          </cell>
          <cell r="AF1202">
            <v>4.25</v>
          </cell>
          <cell r="AG1202">
            <v>26</v>
          </cell>
          <cell r="AH1202">
            <v>0</v>
          </cell>
          <cell r="AI1202">
            <v>0</v>
          </cell>
          <cell r="AJ1202" t="str">
            <v>EUR</v>
          </cell>
          <cell r="AK1202">
            <v>0</v>
          </cell>
          <cell r="AL1202" t="str">
            <v>MISCPN07GD320</v>
          </cell>
          <cell r="AM1202" t="str">
            <v>07GD320-AKSA NT855G6</v>
          </cell>
        </row>
        <row r="1203">
          <cell r="A1203" t="str">
            <v>DEC04</v>
          </cell>
          <cell r="B1203" t="str">
            <v>CENT</v>
          </cell>
          <cell r="C1203" t="str">
            <v>Middle East</v>
          </cell>
          <cell r="D1203" t="str">
            <v>LB</v>
          </cell>
          <cell r="E1203" t="str">
            <v>GDRIVE</v>
          </cell>
          <cell r="F1203" t="str">
            <v>Sakr Power Systems SAL</v>
          </cell>
          <cell r="G1203" t="str">
            <v>025303</v>
          </cell>
          <cell r="H1203" t="str">
            <v>L10</v>
          </cell>
          <cell r="I1203">
            <v>1</v>
          </cell>
          <cell r="J1203">
            <v>6189.4510226049515</v>
          </cell>
          <cell r="K1203">
            <v>6509.7203</v>
          </cell>
          <cell r="L1203" t="str">
            <v>43300260</v>
          </cell>
          <cell r="M1203">
            <v>5384.45</v>
          </cell>
          <cell r="N1203">
            <v>0</v>
          </cell>
          <cell r="O1203" t="str">
            <v>7503</v>
          </cell>
          <cell r="P1203" t="str">
            <v>7503</v>
          </cell>
          <cell r="Q1203">
            <v>38302</v>
          </cell>
          <cell r="R1203">
            <v>0</v>
          </cell>
          <cell r="S1203" t="str">
            <v>LTA10G3            GDrive</v>
          </cell>
          <cell r="T1203" t="str">
            <v>0230</v>
          </cell>
          <cell r="U1203" t="str">
            <v>1101000</v>
          </cell>
          <cell r="V1203">
            <v>1</v>
          </cell>
          <cell r="W1203" t="str">
            <v>1</v>
          </cell>
          <cell r="X1203" t="str">
            <v>399</v>
          </cell>
          <cell r="Y1203" t="str">
            <v>G Drive</v>
          </cell>
          <cell r="Z1203" t="str">
            <v>RC230 - GDrive Mktg</v>
          </cell>
          <cell r="AA1203" t="str">
            <v>Medium</v>
          </cell>
          <cell r="AB1203">
            <v>6189.4510226049515</v>
          </cell>
          <cell r="AC1203" t="str">
            <v xml:space="preserve">  32991</v>
          </cell>
          <cell r="AD1203" t="str">
            <v>3188</v>
          </cell>
          <cell r="AE1203">
            <v>6146.7203</v>
          </cell>
          <cell r="AF1203">
            <v>51</v>
          </cell>
          <cell r="AG1203">
            <v>312</v>
          </cell>
          <cell r="AH1203">
            <v>0</v>
          </cell>
          <cell r="AI1203">
            <v>0</v>
          </cell>
          <cell r="AJ1203" t="str">
            <v>USD</v>
          </cell>
          <cell r="AK1203">
            <v>0</v>
          </cell>
          <cell r="AL1203" t="str">
            <v>MISCPN26860</v>
          </cell>
          <cell r="AM1203" t="str">
            <v>LTA10G3 STANFAST G-DRIVE</v>
          </cell>
        </row>
        <row r="1204">
          <cell r="A1204" t="str">
            <v>DEC04</v>
          </cell>
          <cell r="B1204" t="str">
            <v>CENT</v>
          </cell>
          <cell r="C1204" t="str">
            <v>Middle East</v>
          </cell>
          <cell r="D1204" t="str">
            <v>TR</v>
          </cell>
          <cell r="E1204" t="str">
            <v>GDRIVE</v>
          </cell>
          <cell r="F1204" t="str">
            <v>AKSA Jenerator Sanayi AS</v>
          </cell>
          <cell r="G1204" t="str">
            <v>025302</v>
          </cell>
          <cell r="H1204" t="str">
            <v>NH</v>
          </cell>
          <cell r="I1204">
            <v>1</v>
          </cell>
          <cell r="J1204">
            <v>7178.9558665231425</v>
          </cell>
          <cell r="K1204">
            <v>6284.88</v>
          </cell>
          <cell r="L1204" t="str">
            <v>25298474</v>
          </cell>
          <cell r="M1204">
            <v>6254.63</v>
          </cell>
          <cell r="N1204">
            <v>0</v>
          </cell>
          <cell r="O1204" t="str">
            <v>7511</v>
          </cell>
          <cell r="P1204" t="str">
            <v>7511</v>
          </cell>
          <cell r="Q1204">
            <v>38322</v>
          </cell>
          <cell r="R1204">
            <v>0</v>
          </cell>
          <cell r="S1204" t="str">
            <v>NT855G6            GDrive</v>
          </cell>
          <cell r="T1204" t="str">
            <v>0230</v>
          </cell>
          <cell r="U1204" t="str">
            <v>1101000</v>
          </cell>
          <cell r="V1204">
            <v>1</v>
          </cell>
          <cell r="W1204" t="str">
            <v>1</v>
          </cell>
          <cell r="X1204" t="str">
            <v>399</v>
          </cell>
          <cell r="Y1204" t="str">
            <v>G Drive</v>
          </cell>
          <cell r="Z1204" t="str">
            <v>RC230 - GDrive Mktg</v>
          </cell>
          <cell r="AA1204" t="str">
            <v>Medium</v>
          </cell>
          <cell r="AB1204">
            <v>7178.9558665231425</v>
          </cell>
          <cell r="AC1204" t="str">
            <v xml:space="preserve">  33376</v>
          </cell>
          <cell r="AD1204" t="str">
            <v>J7655-04</v>
          </cell>
          <cell r="AE1204">
            <v>6254.63</v>
          </cell>
          <cell r="AF1204">
            <v>4.25</v>
          </cell>
          <cell r="AG1204">
            <v>26</v>
          </cell>
          <cell r="AH1204">
            <v>0</v>
          </cell>
          <cell r="AI1204">
            <v>0</v>
          </cell>
          <cell r="AJ1204" t="str">
            <v>EUR</v>
          </cell>
          <cell r="AK1204">
            <v>0</v>
          </cell>
          <cell r="AL1204" t="str">
            <v>MISCPN07GD320</v>
          </cell>
          <cell r="AM1204" t="str">
            <v>07GD320-AKSA NT855G6</v>
          </cell>
        </row>
        <row r="1205">
          <cell r="A1205" t="str">
            <v>DEC04</v>
          </cell>
          <cell r="B1205" t="str">
            <v>CENT</v>
          </cell>
          <cell r="C1205" t="str">
            <v>Middle East</v>
          </cell>
          <cell r="D1205" t="str">
            <v>TR</v>
          </cell>
          <cell r="E1205" t="str">
            <v>GDRIVE</v>
          </cell>
          <cell r="F1205" t="str">
            <v>AKSA Jenerator Sanayi AS</v>
          </cell>
          <cell r="G1205" t="str">
            <v>025301</v>
          </cell>
          <cell r="H1205" t="str">
            <v>NH</v>
          </cell>
          <cell r="I1205">
            <v>1</v>
          </cell>
          <cell r="J1205">
            <v>7178.9558665231425</v>
          </cell>
          <cell r="K1205">
            <v>6284.88</v>
          </cell>
          <cell r="L1205" t="str">
            <v>25298649</v>
          </cell>
          <cell r="M1205">
            <v>6254.63</v>
          </cell>
          <cell r="N1205">
            <v>0</v>
          </cell>
          <cell r="O1205" t="str">
            <v>7511</v>
          </cell>
          <cell r="P1205" t="str">
            <v>7511</v>
          </cell>
          <cell r="Q1205">
            <v>38324</v>
          </cell>
          <cell r="R1205">
            <v>0</v>
          </cell>
          <cell r="S1205" t="str">
            <v>NT855G6            GDrive</v>
          </cell>
          <cell r="T1205" t="str">
            <v>0230</v>
          </cell>
          <cell r="U1205" t="str">
            <v>1101000</v>
          </cell>
          <cell r="V1205">
            <v>1</v>
          </cell>
          <cell r="W1205" t="str">
            <v>1</v>
          </cell>
          <cell r="X1205" t="str">
            <v>399</v>
          </cell>
          <cell r="Y1205" t="str">
            <v>G Drive</v>
          </cell>
          <cell r="Z1205" t="str">
            <v>RC230 - GDrive Mktg</v>
          </cell>
          <cell r="AA1205" t="str">
            <v>Medium</v>
          </cell>
          <cell r="AB1205">
            <v>7178.9558665231425</v>
          </cell>
          <cell r="AC1205" t="str">
            <v xml:space="preserve">  33377</v>
          </cell>
          <cell r="AD1205" t="str">
            <v>J7655-04</v>
          </cell>
          <cell r="AE1205">
            <v>6254.63</v>
          </cell>
          <cell r="AF1205">
            <v>4.25</v>
          </cell>
          <cell r="AG1205">
            <v>26</v>
          </cell>
          <cell r="AH1205">
            <v>0</v>
          </cell>
          <cell r="AI1205">
            <v>0</v>
          </cell>
          <cell r="AJ1205" t="str">
            <v>EUR</v>
          </cell>
          <cell r="AK1205">
            <v>0</v>
          </cell>
          <cell r="AL1205" t="str">
            <v>MISCPN07GD320</v>
          </cell>
          <cell r="AM1205" t="str">
            <v>07GD320-AKSA NT855G6</v>
          </cell>
        </row>
        <row r="1206">
          <cell r="A1206" t="str">
            <v>DEC04</v>
          </cell>
          <cell r="B1206" t="str">
            <v>CENT</v>
          </cell>
          <cell r="C1206" t="str">
            <v>Middle East</v>
          </cell>
          <cell r="D1206" t="str">
            <v>TR</v>
          </cell>
          <cell r="E1206" t="str">
            <v>GDRIVE</v>
          </cell>
          <cell r="F1206" t="str">
            <v>AKSA Jenerator Sanayi AS</v>
          </cell>
          <cell r="G1206" t="str">
            <v>025300</v>
          </cell>
          <cell r="H1206" t="str">
            <v>NH</v>
          </cell>
          <cell r="I1206">
            <v>1</v>
          </cell>
          <cell r="J1206">
            <v>7178.9558665231425</v>
          </cell>
          <cell r="K1206">
            <v>6284.88</v>
          </cell>
          <cell r="L1206" t="str">
            <v>25298981</v>
          </cell>
          <cell r="M1206">
            <v>6254.63</v>
          </cell>
          <cell r="N1206">
            <v>0</v>
          </cell>
          <cell r="O1206" t="str">
            <v>7511</v>
          </cell>
          <cell r="P1206" t="str">
            <v>7511</v>
          </cell>
          <cell r="Q1206">
            <v>38342</v>
          </cell>
          <cell r="R1206">
            <v>0</v>
          </cell>
          <cell r="S1206" t="str">
            <v>NT855G6            GDrive</v>
          </cell>
          <cell r="T1206" t="str">
            <v>0230</v>
          </cell>
          <cell r="U1206" t="str">
            <v>1101000</v>
          </cell>
          <cell r="V1206">
            <v>1</v>
          </cell>
          <cell r="W1206" t="str">
            <v>1</v>
          </cell>
          <cell r="X1206" t="str">
            <v>399</v>
          </cell>
          <cell r="Y1206" t="str">
            <v>G Drive</v>
          </cell>
          <cell r="Z1206" t="str">
            <v>RC230 - GDrive Mktg</v>
          </cell>
          <cell r="AA1206" t="str">
            <v>Medium</v>
          </cell>
          <cell r="AB1206">
            <v>7178.9558665231425</v>
          </cell>
          <cell r="AC1206" t="str">
            <v xml:space="preserve">  33376</v>
          </cell>
          <cell r="AD1206" t="str">
            <v>J7655-04</v>
          </cell>
          <cell r="AE1206">
            <v>6254.63</v>
          </cell>
          <cell r="AF1206">
            <v>4.25</v>
          </cell>
          <cell r="AG1206">
            <v>26</v>
          </cell>
          <cell r="AH1206">
            <v>0</v>
          </cell>
          <cell r="AI1206">
            <v>0</v>
          </cell>
          <cell r="AJ1206" t="str">
            <v>EUR</v>
          </cell>
          <cell r="AK1206">
            <v>0</v>
          </cell>
          <cell r="AL1206" t="str">
            <v>MISCPN07GD320</v>
          </cell>
          <cell r="AM1206" t="str">
            <v>07GD320-AKSA NT855G6</v>
          </cell>
        </row>
        <row r="1207">
          <cell r="A1207" t="str">
            <v>DEC04</v>
          </cell>
          <cell r="B1207" t="str">
            <v>CENT</v>
          </cell>
          <cell r="C1207" t="str">
            <v>Middle East</v>
          </cell>
          <cell r="D1207" t="str">
            <v>TR</v>
          </cell>
          <cell r="E1207" t="str">
            <v>GDRIVE</v>
          </cell>
          <cell r="F1207" t="str">
            <v>AKSA Jenerator Sanayi AS</v>
          </cell>
          <cell r="G1207" t="str">
            <v>025300</v>
          </cell>
          <cell r="H1207" t="str">
            <v>NH</v>
          </cell>
          <cell r="I1207">
            <v>1</v>
          </cell>
          <cell r="J1207">
            <v>7178.9558665231425</v>
          </cell>
          <cell r="K1207">
            <v>6284.88</v>
          </cell>
          <cell r="L1207" t="str">
            <v>25297709</v>
          </cell>
          <cell r="M1207">
            <v>6254.63</v>
          </cell>
          <cell r="N1207">
            <v>0</v>
          </cell>
          <cell r="O1207" t="str">
            <v>7511</v>
          </cell>
          <cell r="P1207" t="str">
            <v>7511</v>
          </cell>
          <cell r="Q1207">
            <v>38300</v>
          </cell>
          <cell r="R1207">
            <v>0</v>
          </cell>
          <cell r="S1207" t="str">
            <v>NT855G6            GDrive</v>
          </cell>
          <cell r="T1207" t="str">
            <v>0230</v>
          </cell>
          <cell r="U1207" t="str">
            <v>1101000</v>
          </cell>
          <cell r="V1207">
            <v>1</v>
          </cell>
          <cell r="W1207" t="str">
            <v>1</v>
          </cell>
          <cell r="X1207" t="str">
            <v>399</v>
          </cell>
          <cell r="Y1207" t="str">
            <v>G Drive</v>
          </cell>
          <cell r="Z1207" t="str">
            <v>RC230 - GDrive Mktg</v>
          </cell>
          <cell r="AA1207" t="str">
            <v>Medium</v>
          </cell>
          <cell r="AB1207">
            <v>7178.9558665231425</v>
          </cell>
          <cell r="AC1207" t="str">
            <v xml:space="preserve">  33376</v>
          </cell>
          <cell r="AD1207" t="str">
            <v>J7655-04</v>
          </cell>
          <cell r="AE1207">
            <v>6254.63</v>
          </cell>
          <cell r="AF1207">
            <v>4.25</v>
          </cell>
          <cell r="AG1207">
            <v>26</v>
          </cell>
          <cell r="AH1207">
            <v>0</v>
          </cell>
          <cell r="AI1207">
            <v>0</v>
          </cell>
          <cell r="AJ1207" t="str">
            <v>EUR</v>
          </cell>
          <cell r="AK1207">
            <v>0</v>
          </cell>
          <cell r="AL1207" t="str">
            <v>MISCPN07GD320</v>
          </cell>
          <cell r="AM1207" t="str">
            <v>07GD320-AKSA NT855G6</v>
          </cell>
        </row>
        <row r="1208">
          <cell r="A1208" t="str">
            <v>DEC04</v>
          </cell>
          <cell r="B1208" t="str">
            <v>CENT</v>
          </cell>
          <cell r="C1208" t="str">
            <v>Middle East</v>
          </cell>
          <cell r="D1208" t="str">
            <v>TR</v>
          </cell>
          <cell r="E1208" t="str">
            <v>GDRIVE</v>
          </cell>
          <cell r="F1208" t="str">
            <v>AKSA Jenerator Sanayi AS</v>
          </cell>
          <cell r="G1208" t="str">
            <v>025300</v>
          </cell>
          <cell r="H1208" t="str">
            <v>NH</v>
          </cell>
          <cell r="I1208">
            <v>1</v>
          </cell>
          <cell r="J1208">
            <v>7178.9558665231425</v>
          </cell>
          <cell r="K1208">
            <v>6284.88</v>
          </cell>
          <cell r="L1208" t="str">
            <v>25297707</v>
          </cell>
          <cell r="M1208">
            <v>6254.63</v>
          </cell>
          <cell r="N1208">
            <v>0</v>
          </cell>
          <cell r="O1208" t="str">
            <v>7511</v>
          </cell>
          <cell r="P1208" t="str">
            <v>7511</v>
          </cell>
          <cell r="Q1208">
            <v>38300</v>
          </cell>
          <cell r="R1208">
            <v>0</v>
          </cell>
          <cell r="S1208" t="str">
            <v>NT855G6            GDrive</v>
          </cell>
          <cell r="T1208" t="str">
            <v>0230</v>
          </cell>
          <cell r="U1208" t="str">
            <v>1101000</v>
          </cell>
          <cell r="V1208">
            <v>1</v>
          </cell>
          <cell r="W1208" t="str">
            <v>1</v>
          </cell>
          <cell r="X1208" t="str">
            <v>399</v>
          </cell>
          <cell r="Y1208" t="str">
            <v>G Drive</v>
          </cell>
          <cell r="Z1208" t="str">
            <v>RC230 - GDrive Mktg</v>
          </cell>
          <cell r="AA1208" t="str">
            <v>Medium</v>
          </cell>
          <cell r="AB1208">
            <v>7178.9558665231425</v>
          </cell>
          <cell r="AC1208" t="str">
            <v xml:space="preserve">  33376</v>
          </cell>
          <cell r="AD1208" t="str">
            <v>J7655-04</v>
          </cell>
          <cell r="AE1208">
            <v>6254.63</v>
          </cell>
          <cell r="AF1208">
            <v>4.25</v>
          </cell>
          <cell r="AG1208">
            <v>26</v>
          </cell>
          <cell r="AH1208">
            <v>0</v>
          </cell>
          <cell r="AI1208">
            <v>0</v>
          </cell>
          <cell r="AJ1208" t="str">
            <v>EUR</v>
          </cell>
          <cell r="AK1208">
            <v>0</v>
          </cell>
          <cell r="AL1208" t="str">
            <v>MISCPN07GD320</v>
          </cell>
          <cell r="AM1208" t="str">
            <v>07GD320-AKSA NT855G6</v>
          </cell>
        </row>
        <row r="1209">
          <cell r="A1209" t="str">
            <v>DEC04</v>
          </cell>
          <cell r="B1209" t="str">
            <v>CENT</v>
          </cell>
          <cell r="C1209" t="str">
            <v>Middle East</v>
          </cell>
          <cell r="D1209" t="str">
            <v>TR</v>
          </cell>
          <cell r="E1209" t="str">
            <v>GDRIVE</v>
          </cell>
          <cell r="F1209" t="str">
            <v>AKSA Jenerator Sanayi AS</v>
          </cell>
          <cell r="G1209" t="str">
            <v>025300</v>
          </cell>
          <cell r="H1209" t="str">
            <v>NH</v>
          </cell>
          <cell r="I1209">
            <v>1</v>
          </cell>
          <cell r="J1209">
            <v>7178.9558665231425</v>
          </cell>
          <cell r="K1209">
            <v>6284.88</v>
          </cell>
          <cell r="L1209" t="str">
            <v>25298233</v>
          </cell>
          <cell r="M1209">
            <v>6254.63</v>
          </cell>
          <cell r="N1209">
            <v>0</v>
          </cell>
          <cell r="O1209" t="str">
            <v>7511</v>
          </cell>
          <cell r="P1209" t="str">
            <v>7511</v>
          </cell>
          <cell r="Q1209">
            <v>38314</v>
          </cell>
          <cell r="R1209">
            <v>0</v>
          </cell>
          <cell r="S1209" t="str">
            <v>NT855G6            GDrive</v>
          </cell>
          <cell r="T1209" t="str">
            <v>0230</v>
          </cell>
          <cell r="U1209" t="str">
            <v>1101000</v>
          </cell>
          <cell r="V1209">
            <v>1</v>
          </cell>
          <cell r="W1209" t="str">
            <v>1</v>
          </cell>
          <cell r="X1209" t="str">
            <v>399</v>
          </cell>
          <cell r="Y1209" t="str">
            <v>G Drive</v>
          </cell>
          <cell r="Z1209" t="str">
            <v>RC230 - GDrive Mktg</v>
          </cell>
          <cell r="AA1209" t="str">
            <v>Medium</v>
          </cell>
          <cell r="AB1209">
            <v>7178.9558665231425</v>
          </cell>
          <cell r="AC1209" t="str">
            <v xml:space="preserve">  33376</v>
          </cell>
          <cell r="AD1209" t="str">
            <v>J7655-04</v>
          </cell>
          <cell r="AE1209">
            <v>6254.63</v>
          </cell>
          <cell r="AF1209">
            <v>4.25</v>
          </cell>
          <cell r="AG1209">
            <v>26</v>
          </cell>
          <cell r="AH1209">
            <v>0</v>
          </cell>
          <cell r="AI1209">
            <v>0</v>
          </cell>
          <cell r="AJ1209" t="str">
            <v>EUR</v>
          </cell>
          <cell r="AK1209">
            <v>0</v>
          </cell>
          <cell r="AL1209" t="str">
            <v>MISCPN07GD320</v>
          </cell>
          <cell r="AM1209" t="str">
            <v>07GD320-AKSA NT855G6</v>
          </cell>
        </row>
        <row r="1210">
          <cell r="A1210" t="str">
            <v>DEC04</v>
          </cell>
          <cell r="B1210" t="str">
            <v>CENT</v>
          </cell>
          <cell r="C1210" t="str">
            <v>Middle East</v>
          </cell>
          <cell r="D1210" t="str">
            <v>TR</v>
          </cell>
          <cell r="E1210" t="str">
            <v>GDRIVE</v>
          </cell>
          <cell r="F1210" t="str">
            <v>AKSA Jenerator Sanayi AS</v>
          </cell>
          <cell r="G1210" t="str">
            <v>025300</v>
          </cell>
          <cell r="H1210" t="str">
            <v>NH</v>
          </cell>
          <cell r="I1210">
            <v>1</v>
          </cell>
          <cell r="J1210">
            <v>7178.9558665231425</v>
          </cell>
          <cell r="K1210">
            <v>6284.88</v>
          </cell>
          <cell r="L1210" t="str">
            <v>25297146</v>
          </cell>
          <cell r="M1210">
            <v>6254.63</v>
          </cell>
          <cell r="N1210">
            <v>0</v>
          </cell>
          <cell r="O1210" t="str">
            <v>7511</v>
          </cell>
          <cell r="P1210" t="str">
            <v>7511</v>
          </cell>
          <cell r="Q1210">
            <v>38274</v>
          </cell>
          <cell r="R1210">
            <v>0</v>
          </cell>
          <cell r="S1210" t="str">
            <v>NT855G6            GDrive</v>
          </cell>
          <cell r="T1210" t="str">
            <v>0230</v>
          </cell>
          <cell r="U1210" t="str">
            <v>1101000</v>
          </cell>
          <cell r="V1210">
            <v>1</v>
          </cell>
          <cell r="W1210" t="str">
            <v>1</v>
          </cell>
          <cell r="X1210" t="str">
            <v>399</v>
          </cell>
          <cell r="Y1210" t="str">
            <v>G Drive</v>
          </cell>
          <cell r="Z1210" t="str">
            <v>RC230 - GDrive Mktg</v>
          </cell>
          <cell r="AA1210" t="str">
            <v>Medium</v>
          </cell>
          <cell r="AB1210">
            <v>7178.9558665231425</v>
          </cell>
          <cell r="AC1210" t="str">
            <v xml:space="preserve">  33376</v>
          </cell>
          <cell r="AD1210" t="str">
            <v>J7655-04</v>
          </cell>
          <cell r="AE1210">
            <v>6254.63</v>
          </cell>
          <cell r="AF1210">
            <v>4.25</v>
          </cell>
          <cell r="AG1210">
            <v>26</v>
          </cell>
          <cell r="AH1210">
            <v>0</v>
          </cell>
          <cell r="AI1210">
            <v>0</v>
          </cell>
          <cell r="AJ1210" t="str">
            <v>EUR</v>
          </cell>
          <cell r="AK1210">
            <v>0</v>
          </cell>
          <cell r="AL1210" t="str">
            <v>MISCPN07GD320</v>
          </cell>
          <cell r="AM1210" t="str">
            <v>07GD320-AKSA NT855G6</v>
          </cell>
        </row>
        <row r="1211">
          <cell r="A1211" t="str">
            <v>DEC04</v>
          </cell>
          <cell r="B1211" t="str">
            <v>CENT</v>
          </cell>
          <cell r="C1211" t="str">
            <v>Middle East</v>
          </cell>
          <cell r="D1211" t="str">
            <v>TR</v>
          </cell>
          <cell r="E1211" t="str">
            <v>GDRIVE</v>
          </cell>
          <cell r="F1211" t="str">
            <v>AKSA Jenerator Sanayi AS</v>
          </cell>
          <cell r="G1211" t="str">
            <v>025300</v>
          </cell>
          <cell r="H1211" t="str">
            <v>NH</v>
          </cell>
          <cell r="I1211">
            <v>1</v>
          </cell>
          <cell r="J1211">
            <v>7178.9558665231425</v>
          </cell>
          <cell r="K1211">
            <v>6284.88</v>
          </cell>
          <cell r="L1211" t="str">
            <v>25297145</v>
          </cell>
          <cell r="M1211">
            <v>6254.63</v>
          </cell>
          <cell r="N1211">
            <v>0</v>
          </cell>
          <cell r="O1211" t="str">
            <v>7511</v>
          </cell>
          <cell r="P1211" t="str">
            <v>7511</v>
          </cell>
          <cell r="Q1211">
            <v>38274</v>
          </cell>
          <cell r="R1211">
            <v>0</v>
          </cell>
          <cell r="S1211" t="str">
            <v>NT855G6            GDrive</v>
          </cell>
          <cell r="T1211" t="str">
            <v>0230</v>
          </cell>
          <cell r="U1211" t="str">
            <v>1101000</v>
          </cell>
          <cell r="V1211">
            <v>1</v>
          </cell>
          <cell r="W1211" t="str">
            <v>1</v>
          </cell>
          <cell r="X1211" t="str">
            <v>399</v>
          </cell>
          <cell r="Y1211" t="str">
            <v>G Drive</v>
          </cell>
          <cell r="Z1211" t="str">
            <v>RC230 - GDrive Mktg</v>
          </cell>
          <cell r="AA1211" t="str">
            <v>Medium</v>
          </cell>
          <cell r="AB1211">
            <v>7178.9558665231425</v>
          </cell>
          <cell r="AC1211" t="str">
            <v xml:space="preserve">  33376</v>
          </cell>
          <cell r="AD1211" t="str">
            <v>J7655-04</v>
          </cell>
          <cell r="AE1211">
            <v>6254.63</v>
          </cell>
          <cell r="AF1211">
            <v>4.25</v>
          </cell>
          <cell r="AG1211">
            <v>26</v>
          </cell>
          <cell r="AH1211">
            <v>0</v>
          </cell>
          <cell r="AI1211">
            <v>0</v>
          </cell>
          <cell r="AJ1211" t="str">
            <v>EUR</v>
          </cell>
          <cell r="AK1211">
            <v>0</v>
          </cell>
          <cell r="AL1211" t="str">
            <v>MISCPN07GD320</v>
          </cell>
          <cell r="AM1211" t="str">
            <v>07GD320-AKSA NT855G6</v>
          </cell>
        </row>
        <row r="1212">
          <cell r="A1212" t="str">
            <v>DEC04</v>
          </cell>
          <cell r="B1212" t="str">
            <v>CENT</v>
          </cell>
          <cell r="C1212" t="str">
            <v>Middle East</v>
          </cell>
          <cell r="D1212" t="str">
            <v>TR</v>
          </cell>
          <cell r="E1212" t="str">
            <v>GDRIVE</v>
          </cell>
          <cell r="F1212" t="str">
            <v>AKSA Jenerator Sanayi AS</v>
          </cell>
          <cell r="G1212" t="str">
            <v>025300</v>
          </cell>
          <cell r="H1212" t="str">
            <v>NH</v>
          </cell>
          <cell r="I1212">
            <v>1</v>
          </cell>
          <cell r="J1212">
            <v>7178.9558665231425</v>
          </cell>
          <cell r="K1212">
            <v>6284.88</v>
          </cell>
          <cell r="L1212" t="str">
            <v>25298471</v>
          </cell>
          <cell r="M1212">
            <v>6254.63</v>
          </cell>
          <cell r="N1212">
            <v>0</v>
          </cell>
          <cell r="O1212" t="str">
            <v>7511</v>
          </cell>
          <cell r="P1212" t="str">
            <v>7511</v>
          </cell>
          <cell r="Q1212">
            <v>38322</v>
          </cell>
          <cell r="R1212">
            <v>0</v>
          </cell>
          <cell r="S1212" t="str">
            <v>NT855G6            GDrive</v>
          </cell>
          <cell r="T1212" t="str">
            <v>0230</v>
          </cell>
          <cell r="U1212" t="str">
            <v>1101000</v>
          </cell>
          <cell r="V1212">
            <v>1</v>
          </cell>
          <cell r="W1212" t="str">
            <v>1</v>
          </cell>
          <cell r="X1212" t="str">
            <v>399</v>
          </cell>
          <cell r="Y1212" t="str">
            <v>G Drive</v>
          </cell>
          <cell r="Z1212" t="str">
            <v>RC230 - GDrive Mktg</v>
          </cell>
          <cell r="AA1212" t="str">
            <v>Medium</v>
          </cell>
          <cell r="AB1212">
            <v>7178.9558665231425</v>
          </cell>
          <cell r="AC1212" t="str">
            <v xml:space="preserve">  33376</v>
          </cell>
          <cell r="AD1212" t="str">
            <v>J7655-04</v>
          </cell>
          <cell r="AE1212">
            <v>6254.63</v>
          </cell>
          <cell r="AF1212">
            <v>4.25</v>
          </cell>
          <cell r="AG1212">
            <v>26</v>
          </cell>
          <cell r="AH1212">
            <v>0</v>
          </cell>
          <cell r="AI1212">
            <v>0</v>
          </cell>
          <cell r="AJ1212" t="str">
            <v>EUR</v>
          </cell>
          <cell r="AK1212">
            <v>0</v>
          </cell>
          <cell r="AL1212" t="str">
            <v>MISCPN07GD320</v>
          </cell>
          <cell r="AM1212" t="str">
            <v>07GD320-AKSA NT855G6</v>
          </cell>
        </row>
        <row r="1213">
          <cell r="A1213" t="str">
            <v>DEC04</v>
          </cell>
          <cell r="B1213" t="str">
            <v>CENT</v>
          </cell>
          <cell r="C1213" t="str">
            <v>Middle East</v>
          </cell>
          <cell r="D1213" t="str">
            <v>LB</v>
          </cell>
          <cell r="E1213" t="str">
            <v>GDRIVE</v>
          </cell>
          <cell r="F1213" t="str">
            <v>Sakr Power Systems SAL</v>
          </cell>
          <cell r="G1213" t="str">
            <v>025299</v>
          </cell>
          <cell r="H1213" t="str">
            <v>QSX15</v>
          </cell>
          <cell r="I1213">
            <v>1</v>
          </cell>
          <cell r="J1213">
            <v>11033.369214208826</v>
          </cell>
          <cell r="K1213">
            <v>9966.7106999999996</v>
          </cell>
          <cell r="L1213" t="str">
            <v>79063935</v>
          </cell>
          <cell r="M1213">
            <v>9739.9500000000007</v>
          </cell>
          <cell r="N1213">
            <v>0</v>
          </cell>
          <cell r="O1213" t="str">
            <v>7523</v>
          </cell>
          <cell r="P1213" t="str">
            <v>7523</v>
          </cell>
          <cell r="Q1213">
            <v>38254</v>
          </cell>
          <cell r="R1213">
            <v>0</v>
          </cell>
          <cell r="S1213" t="str">
            <v>QSX15G8            GDrive</v>
          </cell>
          <cell r="T1213" t="str">
            <v>0230</v>
          </cell>
          <cell r="U1213" t="str">
            <v>1101000</v>
          </cell>
          <cell r="V1213">
            <v>1</v>
          </cell>
          <cell r="W1213" t="str">
            <v>1</v>
          </cell>
          <cell r="X1213" t="str">
            <v>399</v>
          </cell>
          <cell r="Y1213" t="str">
            <v>G Drive</v>
          </cell>
          <cell r="Z1213" t="str">
            <v>RC230 - GDrive Mktg</v>
          </cell>
          <cell r="AA1213" t="str">
            <v>Medium</v>
          </cell>
          <cell r="AB1213">
            <v>11033.369214208826</v>
          </cell>
          <cell r="AC1213" t="str">
            <v xml:space="preserve">  33002</v>
          </cell>
          <cell r="AD1213" t="str">
            <v>3188</v>
          </cell>
          <cell r="AE1213">
            <v>9936.4602000000014</v>
          </cell>
          <cell r="AF1213">
            <v>4.2502500000000003</v>
          </cell>
          <cell r="AG1213">
            <v>26.000250000000001</v>
          </cell>
          <cell r="AH1213">
            <v>0</v>
          </cell>
          <cell r="AI1213">
            <v>0</v>
          </cell>
          <cell r="AJ1213" t="str">
            <v>USD</v>
          </cell>
          <cell r="AK1213">
            <v>0</v>
          </cell>
          <cell r="AL1213" t="str">
            <v>MISCPN32802</v>
          </cell>
          <cell r="AM1213" t="str">
            <v>QSX15G8 G DRIVE AC UPFIT</v>
          </cell>
        </row>
        <row r="1214">
          <cell r="A1214" t="str">
            <v>DEC04</v>
          </cell>
          <cell r="B1214" t="str">
            <v>CENT</v>
          </cell>
          <cell r="C1214" t="str">
            <v>Middle East</v>
          </cell>
          <cell r="D1214" t="str">
            <v>LB</v>
          </cell>
          <cell r="E1214" t="str">
            <v>GDRIVE</v>
          </cell>
          <cell r="F1214" t="str">
            <v>Sakr Power Systems SAL</v>
          </cell>
          <cell r="G1214" t="str">
            <v>025299</v>
          </cell>
          <cell r="H1214" t="str">
            <v>QSX15</v>
          </cell>
          <cell r="I1214">
            <v>1</v>
          </cell>
          <cell r="J1214">
            <v>11033.369214208826</v>
          </cell>
          <cell r="K1214">
            <v>9966.7106999999996</v>
          </cell>
          <cell r="L1214" t="str">
            <v>79070735</v>
          </cell>
          <cell r="M1214">
            <v>9739.9500000000007</v>
          </cell>
          <cell r="N1214">
            <v>0</v>
          </cell>
          <cell r="O1214" t="str">
            <v>7523</v>
          </cell>
          <cell r="P1214" t="str">
            <v>7523</v>
          </cell>
          <cell r="Q1214">
            <v>38296</v>
          </cell>
          <cell r="R1214">
            <v>0</v>
          </cell>
          <cell r="S1214" t="str">
            <v>QSX15G8            GDrive</v>
          </cell>
          <cell r="T1214" t="str">
            <v>0230</v>
          </cell>
          <cell r="U1214" t="str">
            <v>1101000</v>
          </cell>
          <cell r="V1214">
            <v>1</v>
          </cell>
          <cell r="W1214" t="str">
            <v>1</v>
          </cell>
          <cell r="X1214" t="str">
            <v>399</v>
          </cell>
          <cell r="Y1214" t="str">
            <v>G Drive</v>
          </cell>
          <cell r="Z1214" t="str">
            <v>RC230 - GDrive Mktg</v>
          </cell>
          <cell r="AA1214" t="str">
            <v>Medium</v>
          </cell>
          <cell r="AB1214">
            <v>11033.369214208826</v>
          </cell>
          <cell r="AC1214" t="str">
            <v xml:space="preserve">  33002</v>
          </cell>
          <cell r="AD1214" t="str">
            <v>3188</v>
          </cell>
          <cell r="AE1214">
            <v>9936.4602000000014</v>
          </cell>
          <cell r="AF1214">
            <v>4.2502500000000003</v>
          </cell>
          <cell r="AG1214">
            <v>26.000250000000001</v>
          </cell>
          <cell r="AH1214">
            <v>0</v>
          </cell>
          <cell r="AI1214">
            <v>0</v>
          </cell>
          <cell r="AJ1214" t="str">
            <v>USD</v>
          </cell>
          <cell r="AK1214">
            <v>0</v>
          </cell>
          <cell r="AL1214" t="str">
            <v>MISCPN32802</v>
          </cell>
          <cell r="AM1214" t="str">
            <v>QSX15G8 G DRIVE AC UPFIT</v>
          </cell>
        </row>
        <row r="1215">
          <cell r="A1215" t="str">
            <v>DEC04</v>
          </cell>
          <cell r="B1215" t="str">
            <v>CENT</v>
          </cell>
          <cell r="C1215" t="str">
            <v>Middle East</v>
          </cell>
          <cell r="D1215" t="str">
            <v>LB</v>
          </cell>
          <cell r="E1215" t="str">
            <v>GDRIVE</v>
          </cell>
          <cell r="F1215" t="str">
            <v>Sakr Power Systems SAL</v>
          </cell>
          <cell r="G1215" t="str">
            <v>025299</v>
          </cell>
          <cell r="H1215" t="str">
            <v>QSX15</v>
          </cell>
          <cell r="I1215">
            <v>1</v>
          </cell>
          <cell r="J1215">
            <v>11033.369214208826</v>
          </cell>
          <cell r="K1215">
            <v>9966.7106999999996</v>
          </cell>
          <cell r="L1215" t="str">
            <v>79065335</v>
          </cell>
          <cell r="M1215">
            <v>9739.9500000000007</v>
          </cell>
          <cell r="N1215">
            <v>0</v>
          </cell>
          <cell r="O1215" t="str">
            <v>7523</v>
          </cell>
          <cell r="P1215" t="str">
            <v>7523</v>
          </cell>
          <cell r="Q1215">
            <v>38272</v>
          </cell>
          <cell r="R1215">
            <v>0</v>
          </cell>
          <cell r="S1215" t="str">
            <v>QSX15G8            GDrive</v>
          </cell>
          <cell r="T1215" t="str">
            <v>0230</v>
          </cell>
          <cell r="U1215" t="str">
            <v>1101000</v>
          </cell>
          <cell r="V1215">
            <v>1</v>
          </cell>
          <cell r="W1215" t="str">
            <v>1</v>
          </cell>
          <cell r="X1215" t="str">
            <v>399</v>
          </cell>
          <cell r="Y1215" t="str">
            <v>G Drive</v>
          </cell>
          <cell r="Z1215" t="str">
            <v>RC230 - GDrive Mktg</v>
          </cell>
          <cell r="AA1215" t="str">
            <v>Medium</v>
          </cell>
          <cell r="AB1215">
            <v>11033.369214208826</v>
          </cell>
          <cell r="AC1215" t="str">
            <v xml:space="preserve">  33002</v>
          </cell>
          <cell r="AD1215" t="str">
            <v>3188</v>
          </cell>
          <cell r="AE1215">
            <v>9936.4602000000014</v>
          </cell>
          <cell r="AF1215">
            <v>4.2502500000000003</v>
          </cell>
          <cell r="AG1215">
            <v>26.000250000000001</v>
          </cell>
          <cell r="AH1215">
            <v>0</v>
          </cell>
          <cell r="AI1215">
            <v>0</v>
          </cell>
          <cell r="AJ1215" t="str">
            <v>USD</v>
          </cell>
          <cell r="AK1215">
            <v>0</v>
          </cell>
          <cell r="AL1215" t="str">
            <v>MISCPN32802</v>
          </cell>
          <cell r="AM1215" t="str">
            <v>QSX15G8 G DRIVE AC UPFIT</v>
          </cell>
        </row>
        <row r="1216">
          <cell r="A1216" t="str">
            <v>DEC04</v>
          </cell>
          <cell r="B1216" t="str">
            <v>CENT</v>
          </cell>
          <cell r="C1216" t="str">
            <v>Middle East</v>
          </cell>
          <cell r="D1216" t="str">
            <v>LB</v>
          </cell>
          <cell r="E1216" t="str">
            <v>GDRIVE</v>
          </cell>
          <cell r="F1216" t="str">
            <v>Sakr Power Systems SAL</v>
          </cell>
          <cell r="G1216" t="str">
            <v>025299</v>
          </cell>
          <cell r="H1216" t="str">
            <v>QSX15</v>
          </cell>
          <cell r="I1216">
            <v>1</v>
          </cell>
          <cell r="J1216">
            <v>11033.369214208826</v>
          </cell>
          <cell r="K1216">
            <v>9966.7106999999996</v>
          </cell>
          <cell r="L1216" t="str">
            <v>79065334</v>
          </cell>
          <cell r="M1216">
            <v>9739.9500000000007</v>
          </cell>
          <cell r="N1216">
            <v>0</v>
          </cell>
          <cell r="O1216" t="str">
            <v>7523</v>
          </cell>
          <cell r="P1216" t="str">
            <v>7523</v>
          </cell>
          <cell r="Q1216">
            <v>38272</v>
          </cell>
          <cell r="R1216">
            <v>0</v>
          </cell>
          <cell r="S1216" t="str">
            <v>QSX15G8            GDrive</v>
          </cell>
          <cell r="T1216" t="str">
            <v>0230</v>
          </cell>
          <cell r="U1216" t="str">
            <v>1101000</v>
          </cell>
          <cell r="V1216">
            <v>1</v>
          </cell>
          <cell r="W1216" t="str">
            <v>1</v>
          </cell>
          <cell r="X1216" t="str">
            <v>399</v>
          </cell>
          <cell r="Y1216" t="str">
            <v>G Drive</v>
          </cell>
          <cell r="Z1216" t="str">
            <v>RC230 - GDrive Mktg</v>
          </cell>
          <cell r="AA1216" t="str">
            <v>Medium</v>
          </cell>
          <cell r="AB1216">
            <v>11033.369214208826</v>
          </cell>
          <cell r="AC1216" t="str">
            <v xml:space="preserve">  33002</v>
          </cell>
          <cell r="AD1216" t="str">
            <v>3188</v>
          </cell>
          <cell r="AE1216">
            <v>9936.4602000000014</v>
          </cell>
          <cell r="AF1216">
            <v>4.2502500000000003</v>
          </cell>
          <cell r="AG1216">
            <v>26.000250000000001</v>
          </cell>
          <cell r="AH1216">
            <v>0</v>
          </cell>
          <cell r="AI1216">
            <v>0</v>
          </cell>
          <cell r="AJ1216" t="str">
            <v>USD</v>
          </cell>
          <cell r="AK1216">
            <v>0</v>
          </cell>
          <cell r="AL1216" t="str">
            <v>MISCPN32802</v>
          </cell>
          <cell r="AM1216" t="str">
            <v>QSX15G8 G DRIVE AC UPFIT</v>
          </cell>
        </row>
        <row r="1217">
          <cell r="A1217" t="str">
            <v>DEC04</v>
          </cell>
          <cell r="B1217" t="str">
            <v>CENT</v>
          </cell>
          <cell r="C1217" t="str">
            <v>Middle East</v>
          </cell>
          <cell r="D1217" t="str">
            <v>LB</v>
          </cell>
          <cell r="E1217" t="str">
            <v>GDRIVE</v>
          </cell>
          <cell r="F1217" t="str">
            <v>Sakr Power Systems SAL</v>
          </cell>
          <cell r="G1217" t="str">
            <v>025299</v>
          </cell>
          <cell r="H1217" t="str">
            <v>QSX15</v>
          </cell>
          <cell r="I1217">
            <v>1</v>
          </cell>
          <cell r="J1217">
            <v>11033.369214208826</v>
          </cell>
          <cell r="K1217">
            <v>9966.7106999999996</v>
          </cell>
          <cell r="L1217" t="str">
            <v>79063938</v>
          </cell>
          <cell r="M1217">
            <v>9739.9500000000007</v>
          </cell>
          <cell r="N1217">
            <v>0</v>
          </cell>
          <cell r="O1217" t="str">
            <v>7523</v>
          </cell>
          <cell r="P1217" t="str">
            <v>7523</v>
          </cell>
          <cell r="Q1217">
            <v>38272</v>
          </cell>
          <cell r="R1217">
            <v>0</v>
          </cell>
          <cell r="S1217" t="str">
            <v>QSX15G8            GDrive</v>
          </cell>
          <cell r="T1217" t="str">
            <v>0230</v>
          </cell>
          <cell r="U1217" t="str">
            <v>1101000</v>
          </cell>
          <cell r="V1217">
            <v>1</v>
          </cell>
          <cell r="W1217" t="str">
            <v>1</v>
          </cell>
          <cell r="X1217" t="str">
            <v>399</v>
          </cell>
          <cell r="Y1217" t="str">
            <v>G Drive</v>
          </cell>
          <cell r="Z1217" t="str">
            <v>RC230 - GDrive Mktg</v>
          </cell>
          <cell r="AA1217" t="str">
            <v>Medium</v>
          </cell>
          <cell r="AB1217">
            <v>11033.369214208826</v>
          </cell>
          <cell r="AC1217" t="str">
            <v xml:space="preserve">  33002</v>
          </cell>
          <cell r="AD1217" t="str">
            <v>3188</v>
          </cell>
          <cell r="AE1217">
            <v>9936.4602000000014</v>
          </cell>
          <cell r="AF1217">
            <v>4.2502500000000003</v>
          </cell>
          <cell r="AG1217">
            <v>26.000250000000001</v>
          </cell>
          <cell r="AH1217">
            <v>0</v>
          </cell>
          <cell r="AI1217">
            <v>0</v>
          </cell>
          <cell r="AJ1217" t="str">
            <v>USD</v>
          </cell>
          <cell r="AK1217">
            <v>0</v>
          </cell>
          <cell r="AL1217" t="str">
            <v>MISCPN32802</v>
          </cell>
          <cell r="AM1217" t="str">
            <v>QSX15G8 G DRIVE AC UPFIT</v>
          </cell>
        </row>
        <row r="1218">
          <cell r="A1218" t="str">
            <v>DEC04</v>
          </cell>
          <cell r="B1218" t="str">
            <v>CENT</v>
          </cell>
          <cell r="C1218" t="str">
            <v>Middle East</v>
          </cell>
          <cell r="D1218" t="str">
            <v>LB</v>
          </cell>
          <cell r="E1218" t="str">
            <v>GDRIVE</v>
          </cell>
          <cell r="F1218" t="str">
            <v>Sakr Power Systems SAL</v>
          </cell>
          <cell r="G1218" t="str">
            <v>025298</v>
          </cell>
          <cell r="H1218" t="str">
            <v>QSX15</v>
          </cell>
          <cell r="I1218">
            <v>1</v>
          </cell>
          <cell r="J1218">
            <v>11033.369214208826</v>
          </cell>
          <cell r="K1218">
            <v>9966.7106999999996</v>
          </cell>
          <cell r="L1218" t="str">
            <v>79070736</v>
          </cell>
          <cell r="M1218">
            <v>9739.9500000000007</v>
          </cell>
          <cell r="N1218">
            <v>0</v>
          </cell>
          <cell r="O1218" t="str">
            <v>7523</v>
          </cell>
          <cell r="P1218" t="str">
            <v>7523</v>
          </cell>
          <cell r="Q1218">
            <v>38308</v>
          </cell>
          <cell r="R1218">
            <v>0</v>
          </cell>
          <cell r="S1218" t="str">
            <v>QSX15G8            GDrive</v>
          </cell>
          <cell r="T1218" t="str">
            <v>0230</v>
          </cell>
          <cell r="U1218" t="str">
            <v>1101000</v>
          </cell>
          <cell r="V1218">
            <v>1</v>
          </cell>
          <cell r="W1218" t="str">
            <v>1</v>
          </cell>
          <cell r="X1218" t="str">
            <v>399</v>
          </cell>
          <cell r="Y1218" t="str">
            <v>G Drive</v>
          </cell>
          <cell r="Z1218" t="str">
            <v>RC230 - GDrive Mktg</v>
          </cell>
          <cell r="AA1218" t="str">
            <v>Medium</v>
          </cell>
          <cell r="AB1218">
            <v>11033.369214208826</v>
          </cell>
          <cell r="AC1218" t="str">
            <v xml:space="preserve">  33001</v>
          </cell>
          <cell r="AD1218" t="str">
            <v>3188</v>
          </cell>
          <cell r="AE1218">
            <v>9936.4602000000014</v>
          </cell>
          <cell r="AF1218">
            <v>4.2502500000000003</v>
          </cell>
          <cell r="AG1218">
            <v>26.000250000000001</v>
          </cell>
          <cell r="AH1218">
            <v>0</v>
          </cell>
          <cell r="AI1218">
            <v>0</v>
          </cell>
          <cell r="AJ1218" t="str">
            <v>USD</v>
          </cell>
          <cell r="AK1218">
            <v>0</v>
          </cell>
          <cell r="AL1218" t="str">
            <v>MISCPN32802</v>
          </cell>
          <cell r="AM1218" t="str">
            <v>QSX15G8 G DRIVE AC UPFIT</v>
          </cell>
        </row>
        <row r="1219">
          <cell r="A1219" t="str">
            <v>DEC04</v>
          </cell>
          <cell r="B1219" t="str">
            <v>CENT</v>
          </cell>
          <cell r="C1219" t="str">
            <v>Middle East</v>
          </cell>
          <cell r="D1219" t="str">
            <v>LB</v>
          </cell>
          <cell r="E1219" t="str">
            <v>GDRIVE</v>
          </cell>
          <cell r="F1219" t="str">
            <v>Sakr Power Systems SAL</v>
          </cell>
          <cell r="G1219" t="str">
            <v>025298</v>
          </cell>
          <cell r="H1219" t="str">
            <v>QSX15</v>
          </cell>
          <cell r="I1219">
            <v>1</v>
          </cell>
          <cell r="J1219">
            <v>11033.369214208826</v>
          </cell>
          <cell r="K1219">
            <v>9966.7106999999996</v>
          </cell>
          <cell r="L1219" t="str">
            <v>79070737</v>
          </cell>
          <cell r="M1219">
            <v>9739.9500000000007</v>
          </cell>
          <cell r="N1219">
            <v>0</v>
          </cell>
          <cell r="O1219" t="str">
            <v>7523</v>
          </cell>
          <cell r="P1219" t="str">
            <v>7523</v>
          </cell>
          <cell r="Q1219">
            <v>38296</v>
          </cell>
          <cell r="R1219">
            <v>0</v>
          </cell>
          <cell r="S1219" t="str">
            <v>QSX15G8            GDrive</v>
          </cell>
          <cell r="T1219" t="str">
            <v>0230</v>
          </cell>
          <cell r="U1219" t="str">
            <v>1101000</v>
          </cell>
          <cell r="V1219">
            <v>1</v>
          </cell>
          <cell r="W1219" t="str">
            <v>1</v>
          </cell>
          <cell r="X1219" t="str">
            <v>399</v>
          </cell>
          <cell r="Y1219" t="str">
            <v>G Drive</v>
          </cell>
          <cell r="Z1219" t="str">
            <v>RC230 - GDrive Mktg</v>
          </cell>
          <cell r="AA1219" t="str">
            <v>Medium</v>
          </cell>
          <cell r="AB1219">
            <v>11033.369214208826</v>
          </cell>
          <cell r="AC1219" t="str">
            <v xml:space="preserve">  33001</v>
          </cell>
          <cell r="AD1219" t="str">
            <v>3188</v>
          </cell>
          <cell r="AE1219">
            <v>9936.4602000000014</v>
          </cell>
          <cell r="AF1219">
            <v>4.2502500000000003</v>
          </cell>
          <cell r="AG1219">
            <v>26.000250000000001</v>
          </cell>
          <cell r="AH1219">
            <v>0</v>
          </cell>
          <cell r="AI1219">
            <v>0</v>
          </cell>
          <cell r="AJ1219" t="str">
            <v>USD</v>
          </cell>
          <cell r="AK1219">
            <v>0</v>
          </cell>
          <cell r="AL1219" t="str">
            <v>MISCPN32802</v>
          </cell>
          <cell r="AM1219" t="str">
            <v>QSX15G8 G DRIVE AC UPFIT</v>
          </cell>
        </row>
        <row r="1220">
          <cell r="A1220" t="str">
            <v>DEC04</v>
          </cell>
          <cell r="B1220" t="str">
            <v>CENT</v>
          </cell>
          <cell r="C1220" t="str">
            <v>Middle East</v>
          </cell>
          <cell r="D1220" t="str">
            <v>LB</v>
          </cell>
          <cell r="E1220" t="str">
            <v>GDRIVE</v>
          </cell>
          <cell r="F1220" t="str">
            <v>Sakr Power Systems SAL</v>
          </cell>
          <cell r="G1220" t="str">
            <v>025298</v>
          </cell>
          <cell r="H1220" t="str">
            <v>QSX15</v>
          </cell>
          <cell r="I1220">
            <v>1</v>
          </cell>
          <cell r="J1220">
            <v>11033.369214208826</v>
          </cell>
          <cell r="K1220">
            <v>9966.7106999999996</v>
          </cell>
          <cell r="L1220" t="str">
            <v>79070738</v>
          </cell>
          <cell r="M1220">
            <v>9739.9500000000007</v>
          </cell>
          <cell r="N1220">
            <v>0</v>
          </cell>
          <cell r="O1220" t="str">
            <v>7523</v>
          </cell>
          <cell r="P1220" t="str">
            <v>7523</v>
          </cell>
          <cell r="Q1220">
            <v>38296</v>
          </cell>
          <cell r="R1220">
            <v>0</v>
          </cell>
          <cell r="S1220" t="str">
            <v>QSX15G8            GDrive</v>
          </cell>
          <cell r="T1220" t="str">
            <v>0230</v>
          </cell>
          <cell r="U1220" t="str">
            <v>1101000</v>
          </cell>
          <cell r="V1220">
            <v>1</v>
          </cell>
          <cell r="W1220" t="str">
            <v>1</v>
          </cell>
          <cell r="X1220" t="str">
            <v>399</v>
          </cell>
          <cell r="Y1220" t="str">
            <v>G Drive</v>
          </cell>
          <cell r="Z1220" t="str">
            <v>RC230 - GDrive Mktg</v>
          </cell>
          <cell r="AA1220" t="str">
            <v>Medium</v>
          </cell>
          <cell r="AB1220">
            <v>11033.369214208826</v>
          </cell>
          <cell r="AC1220" t="str">
            <v xml:space="preserve">  33001</v>
          </cell>
          <cell r="AD1220" t="str">
            <v>3188</v>
          </cell>
          <cell r="AE1220">
            <v>9936.4602000000014</v>
          </cell>
          <cell r="AF1220">
            <v>4.2502500000000003</v>
          </cell>
          <cell r="AG1220">
            <v>26.000250000000001</v>
          </cell>
          <cell r="AH1220">
            <v>0</v>
          </cell>
          <cell r="AI1220">
            <v>0</v>
          </cell>
          <cell r="AJ1220" t="str">
            <v>USD</v>
          </cell>
          <cell r="AK1220">
            <v>0</v>
          </cell>
          <cell r="AL1220" t="str">
            <v>MISCPN32802</v>
          </cell>
          <cell r="AM1220" t="str">
            <v>QSX15G8 G DRIVE AC UPFIT</v>
          </cell>
        </row>
        <row r="1221">
          <cell r="A1221" t="str">
            <v>DEC04</v>
          </cell>
          <cell r="B1221" t="str">
            <v>CENT</v>
          </cell>
          <cell r="C1221" t="str">
            <v>Middle East</v>
          </cell>
          <cell r="D1221" t="str">
            <v>LB</v>
          </cell>
          <cell r="E1221" t="str">
            <v>GDRIVE</v>
          </cell>
          <cell r="F1221" t="str">
            <v>Sakr Power Systems SAL</v>
          </cell>
          <cell r="G1221" t="str">
            <v>025298</v>
          </cell>
          <cell r="H1221" t="str">
            <v>QSX15</v>
          </cell>
          <cell r="I1221">
            <v>1</v>
          </cell>
          <cell r="J1221">
            <v>11033.369214208826</v>
          </cell>
          <cell r="K1221">
            <v>9966.7106999999996</v>
          </cell>
          <cell r="L1221" t="str">
            <v>79070739</v>
          </cell>
          <cell r="M1221">
            <v>9739.9500000000007</v>
          </cell>
          <cell r="N1221">
            <v>0</v>
          </cell>
          <cell r="O1221" t="str">
            <v>7523</v>
          </cell>
          <cell r="P1221" t="str">
            <v>7523</v>
          </cell>
          <cell r="Q1221">
            <v>38296</v>
          </cell>
          <cell r="R1221">
            <v>0</v>
          </cell>
          <cell r="S1221" t="str">
            <v>QSX15G8            GDrive</v>
          </cell>
          <cell r="T1221" t="str">
            <v>0230</v>
          </cell>
          <cell r="U1221" t="str">
            <v>1101000</v>
          </cell>
          <cell r="V1221">
            <v>1</v>
          </cell>
          <cell r="W1221" t="str">
            <v>1</v>
          </cell>
          <cell r="X1221" t="str">
            <v>399</v>
          </cell>
          <cell r="Y1221" t="str">
            <v>G Drive</v>
          </cell>
          <cell r="Z1221" t="str">
            <v>RC230 - GDrive Mktg</v>
          </cell>
          <cell r="AA1221" t="str">
            <v>Medium</v>
          </cell>
          <cell r="AB1221">
            <v>11033.369214208826</v>
          </cell>
          <cell r="AC1221" t="str">
            <v xml:space="preserve">  33001</v>
          </cell>
          <cell r="AD1221" t="str">
            <v>3188</v>
          </cell>
          <cell r="AE1221">
            <v>9936.4602000000014</v>
          </cell>
          <cell r="AF1221">
            <v>4.2502500000000003</v>
          </cell>
          <cell r="AG1221">
            <v>26.000250000000001</v>
          </cell>
          <cell r="AH1221">
            <v>0</v>
          </cell>
          <cell r="AI1221">
            <v>0</v>
          </cell>
          <cell r="AJ1221" t="str">
            <v>USD</v>
          </cell>
          <cell r="AK1221">
            <v>0</v>
          </cell>
          <cell r="AL1221" t="str">
            <v>MISCPN32802</v>
          </cell>
          <cell r="AM1221" t="str">
            <v>QSX15G8 G DRIVE AC UPFIT</v>
          </cell>
        </row>
        <row r="1222">
          <cell r="A1222" t="str">
            <v>DEC04</v>
          </cell>
          <cell r="B1222" t="str">
            <v>CENT</v>
          </cell>
          <cell r="C1222" t="str">
            <v>Middle East</v>
          </cell>
          <cell r="D1222" t="str">
            <v>LB</v>
          </cell>
          <cell r="E1222" t="str">
            <v>GDRIVE</v>
          </cell>
          <cell r="F1222" t="str">
            <v>Sakr Power Systems SAL</v>
          </cell>
          <cell r="G1222" t="str">
            <v>025298</v>
          </cell>
          <cell r="H1222" t="str">
            <v>QSX15</v>
          </cell>
          <cell r="I1222">
            <v>1</v>
          </cell>
          <cell r="J1222">
            <v>11033.369214208826</v>
          </cell>
          <cell r="K1222">
            <v>9966.7106999999996</v>
          </cell>
          <cell r="L1222" t="str">
            <v>79072038</v>
          </cell>
          <cell r="M1222">
            <v>9739.9500000000007</v>
          </cell>
          <cell r="N1222">
            <v>0</v>
          </cell>
          <cell r="O1222" t="str">
            <v>7523</v>
          </cell>
          <cell r="P1222" t="str">
            <v>7523</v>
          </cell>
          <cell r="Q1222">
            <v>38300</v>
          </cell>
          <cell r="R1222">
            <v>0</v>
          </cell>
          <cell r="S1222" t="str">
            <v>QSX15G8            GDrive</v>
          </cell>
          <cell r="T1222" t="str">
            <v>0230</v>
          </cell>
          <cell r="U1222" t="str">
            <v>1101000</v>
          </cell>
          <cell r="V1222">
            <v>1</v>
          </cell>
          <cell r="W1222" t="str">
            <v>1</v>
          </cell>
          <cell r="X1222" t="str">
            <v>399</v>
          </cell>
          <cell r="Y1222" t="str">
            <v>G Drive</v>
          </cell>
          <cell r="Z1222" t="str">
            <v>RC230 - GDrive Mktg</v>
          </cell>
          <cell r="AA1222" t="str">
            <v>Medium</v>
          </cell>
          <cell r="AB1222">
            <v>11033.369214208826</v>
          </cell>
          <cell r="AC1222" t="str">
            <v xml:space="preserve">  33001</v>
          </cell>
          <cell r="AD1222" t="str">
            <v>3188</v>
          </cell>
          <cell r="AE1222">
            <v>9936.4602000000014</v>
          </cell>
          <cell r="AF1222">
            <v>4.2502500000000003</v>
          </cell>
          <cell r="AG1222">
            <v>26.000250000000001</v>
          </cell>
          <cell r="AH1222">
            <v>0</v>
          </cell>
          <cell r="AI1222">
            <v>0</v>
          </cell>
          <cell r="AJ1222" t="str">
            <v>USD</v>
          </cell>
          <cell r="AK1222">
            <v>0</v>
          </cell>
          <cell r="AL1222" t="str">
            <v>MISCPN32802</v>
          </cell>
          <cell r="AM1222" t="str">
            <v>QSX15G8 G DRIVE AC UPFIT</v>
          </cell>
        </row>
        <row r="1223">
          <cell r="A1223" t="str">
            <v>DEC04</v>
          </cell>
          <cell r="B1223" t="str">
            <v>CENT</v>
          </cell>
          <cell r="C1223" t="str">
            <v>Middle East</v>
          </cell>
          <cell r="D1223" t="str">
            <v>TR</v>
          </cell>
          <cell r="E1223" t="str">
            <v>GDRIVE</v>
          </cell>
          <cell r="F1223" t="str">
            <v>AKSA Jenerator Sanayi AS</v>
          </cell>
          <cell r="G1223" t="str">
            <v>025300</v>
          </cell>
          <cell r="H1223" t="str">
            <v>NH</v>
          </cell>
          <cell r="I1223">
            <v>1</v>
          </cell>
          <cell r="J1223">
            <v>7178.9558665231425</v>
          </cell>
          <cell r="K1223">
            <v>6284.88</v>
          </cell>
          <cell r="L1223" t="str">
            <v>25298651</v>
          </cell>
          <cell r="M1223">
            <v>6254.63</v>
          </cell>
          <cell r="N1223">
            <v>0</v>
          </cell>
          <cell r="O1223" t="str">
            <v>7511</v>
          </cell>
          <cell r="P1223" t="str">
            <v>7511</v>
          </cell>
          <cell r="Q1223">
            <v>38324</v>
          </cell>
          <cell r="R1223">
            <v>0</v>
          </cell>
          <cell r="S1223" t="str">
            <v>NT855G6            GDrive</v>
          </cell>
          <cell r="T1223" t="str">
            <v>0230</v>
          </cell>
          <cell r="U1223" t="str">
            <v>1101000</v>
          </cell>
          <cell r="V1223">
            <v>1</v>
          </cell>
          <cell r="W1223" t="str">
            <v>1</v>
          </cell>
          <cell r="X1223" t="str">
            <v>399</v>
          </cell>
          <cell r="Y1223" t="str">
            <v>G Drive</v>
          </cell>
          <cell r="Z1223" t="str">
            <v>RC230 - GDrive Mktg</v>
          </cell>
          <cell r="AA1223" t="str">
            <v>Medium</v>
          </cell>
          <cell r="AB1223">
            <v>7178.9558665231425</v>
          </cell>
          <cell r="AC1223" t="str">
            <v xml:space="preserve">  33376</v>
          </cell>
          <cell r="AD1223" t="str">
            <v>J7655-04</v>
          </cell>
          <cell r="AE1223">
            <v>6254.63</v>
          </cell>
          <cell r="AF1223">
            <v>4.25</v>
          </cell>
          <cell r="AG1223">
            <v>26</v>
          </cell>
          <cell r="AH1223">
            <v>0</v>
          </cell>
          <cell r="AI1223">
            <v>0</v>
          </cell>
          <cell r="AJ1223" t="str">
            <v>EUR</v>
          </cell>
          <cell r="AK1223">
            <v>0</v>
          </cell>
          <cell r="AL1223" t="str">
            <v>MISCPN07GD320</v>
          </cell>
          <cell r="AM1223" t="str">
            <v>07GD320-AKSA NT855G6</v>
          </cell>
        </row>
        <row r="1224">
          <cell r="A1224" t="str">
            <v>DEC04</v>
          </cell>
          <cell r="B1224" t="str">
            <v>CENT</v>
          </cell>
          <cell r="C1224" t="str">
            <v>Middle East</v>
          </cell>
          <cell r="D1224" t="str">
            <v>TR</v>
          </cell>
          <cell r="E1224" t="str">
            <v>Gdrive</v>
          </cell>
          <cell r="F1224" t="str">
            <v>AKSA Jenerator Sanayi AS</v>
          </cell>
          <cell r="G1224" t="str">
            <v>025349</v>
          </cell>
          <cell r="H1224" t="str">
            <v>L10</v>
          </cell>
          <cell r="I1224">
            <v>1</v>
          </cell>
          <cell r="J1224">
            <v>6891.8</v>
          </cell>
          <cell r="K1224">
            <v>5405.52</v>
          </cell>
          <cell r="L1224" t="str">
            <v>43300225</v>
          </cell>
          <cell r="M1224">
            <v>5375.27</v>
          </cell>
          <cell r="N1224">
            <v>0</v>
          </cell>
          <cell r="O1224" t="str">
            <v>7502</v>
          </cell>
          <cell r="P1224" t="str">
            <v>7502</v>
          </cell>
          <cell r="Q1224">
            <v>38288</v>
          </cell>
          <cell r="R1224">
            <v>0</v>
          </cell>
          <cell r="S1224" t="str">
            <v>LTA10G2            GDrive</v>
          </cell>
          <cell r="T1224" t="str">
            <v>0230</v>
          </cell>
          <cell r="U1224" t="str">
            <v>1101000</v>
          </cell>
          <cell r="V1224">
            <v>1</v>
          </cell>
          <cell r="W1224" t="str">
            <v>1</v>
          </cell>
          <cell r="X1224" t="str">
            <v>399</v>
          </cell>
          <cell r="Y1224" t="str">
            <v>G Drive</v>
          </cell>
          <cell r="Z1224" t="str">
            <v>RC230 - GDrive Mktg</v>
          </cell>
          <cell r="AA1224" t="str">
            <v>Medium</v>
          </cell>
          <cell r="AB1224">
            <v>7505.1453175457482</v>
          </cell>
          <cell r="AC1224" t="str">
            <v xml:space="preserve">  44138</v>
          </cell>
          <cell r="AD1224" t="str">
            <v>RE-INVOICE</v>
          </cell>
          <cell r="AE1224">
            <v>5375.27</v>
          </cell>
          <cell r="AF1224">
            <v>4.25</v>
          </cell>
          <cell r="AG1224">
            <v>26</v>
          </cell>
          <cell r="AH1224">
            <v>0</v>
          </cell>
          <cell r="AI1224">
            <v>0</v>
          </cell>
          <cell r="AJ1224" t="str">
            <v>EUR</v>
          </cell>
          <cell r="AK1224">
            <v>0</v>
          </cell>
          <cell r="AL1224" t="str">
            <v>MISCPN07GD110</v>
          </cell>
          <cell r="AM1224" t="str">
            <v>07GD110-AKSA LTA10G2</v>
          </cell>
        </row>
        <row r="1225">
          <cell r="A1225" t="str">
            <v>DEC04</v>
          </cell>
          <cell r="B1225" t="str">
            <v>CENT</v>
          </cell>
          <cell r="C1225" t="str">
            <v>Middle East</v>
          </cell>
          <cell r="D1225" t="str">
            <v>TR</v>
          </cell>
          <cell r="E1225" t="str">
            <v>Gdrive</v>
          </cell>
          <cell r="F1225" t="str">
            <v>AKSA Jenerator Sanayi AS</v>
          </cell>
          <cell r="G1225" t="str">
            <v>003254</v>
          </cell>
          <cell r="H1225" t="str">
            <v>L10</v>
          </cell>
          <cell r="I1225">
            <v>-1</v>
          </cell>
          <cell r="J1225">
            <v>-5321.85</v>
          </cell>
          <cell r="K1225">
            <v>-5405.52</v>
          </cell>
          <cell r="L1225" t="str">
            <v>43300225</v>
          </cell>
          <cell r="M1225">
            <v>-5375.27</v>
          </cell>
          <cell r="N1225">
            <v>0</v>
          </cell>
          <cell r="O1225" t="str">
            <v>7502</v>
          </cell>
          <cell r="P1225" t="str">
            <v>7502</v>
          </cell>
          <cell r="Q1225">
            <v>38288</v>
          </cell>
          <cell r="R1225">
            <v>0</v>
          </cell>
          <cell r="S1225" t="str">
            <v>LTA10G2            GDrive</v>
          </cell>
          <cell r="T1225" t="str">
            <v>0230</v>
          </cell>
          <cell r="U1225" t="str">
            <v>1101000</v>
          </cell>
          <cell r="V1225">
            <v>1</v>
          </cell>
          <cell r="W1225" t="str">
            <v>1</v>
          </cell>
          <cell r="X1225" t="str">
            <v>399</v>
          </cell>
          <cell r="Y1225" t="str">
            <v>G Drive</v>
          </cell>
          <cell r="Z1225" t="str">
            <v>RC230 - GDrive Mktg</v>
          </cell>
          <cell r="AA1225" t="str">
            <v>Medium</v>
          </cell>
          <cell r="AB1225">
            <v>-5795.48</v>
          </cell>
          <cell r="AC1225" t="str">
            <v xml:space="preserve">  23558</v>
          </cell>
          <cell r="AD1225" t="str">
            <v>CREDIT RETURN</v>
          </cell>
          <cell r="AE1225">
            <v>-5375.27</v>
          </cell>
          <cell r="AF1225">
            <v>-4.25</v>
          </cell>
          <cell r="AG1225">
            <v>-26</v>
          </cell>
          <cell r="AH1225">
            <v>0</v>
          </cell>
          <cell r="AI1225">
            <v>0</v>
          </cell>
          <cell r="AJ1225" t="str">
            <v>USD</v>
          </cell>
          <cell r="AK1225">
            <v>0</v>
          </cell>
          <cell r="AL1225" t="str">
            <v>MISCPN07GD110</v>
          </cell>
          <cell r="AM1225" t="str">
            <v>07GD110-AKSA LTA10G2</v>
          </cell>
        </row>
        <row r="1226">
          <cell r="A1226" t="str">
            <v>DEC04</v>
          </cell>
          <cell r="B1226" t="str">
            <v>CENT</v>
          </cell>
          <cell r="C1226" t="str">
            <v>Western Europe</v>
          </cell>
          <cell r="D1226" t="str">
            <v>BE</v>
          </cell>
          <cell r="E1226" t="str">
            <v>GDRIVE</v>
          </cell>
          <cell r="F1226" t="str">
            <v>Meridiana Ltd - Guernsey</v>
          </cell>
          <cell r="G1226" t="str">
            <v>025154</v>
          </cell>
          <cell r="H1226" t="str">
            <v>4B</v>
          </cell>
          <cell r="I1226">
            <v>1</v>
          </cell>
          <cell r="J1226">
            <v>0</v>
          </cell>
          <cell r="K1226">
            <v>0</v>
          </cell>
          <cell r="M1226">
            <v>0</v>
          </cell>
          <cell r="N1226">
            <v>0</v>
          </cell>
          <cell r="O1226" t="str">
            <v>6518</v>
          </cell>
          <cell r="P1226" t="str">
            <v>6518</v>
          </cell>
          <cell r="R1226">
            <v>0</v>
          </cell>
          <cell r="T1226" t="str">
            <v>0230</v>
          </cell>
          <cell r="U1226" t="str">
            <v>1101000</v>
          </cell>
          <cell r="V1226">
            <v>1</v>
          </cell>
          <cell r="W1226" t="str">
            <v>1</v>
          </cell>
          <cell r="X1226" t="str">
            <v>399</v>
          </cell>
          <cell r="Y1226" t="str">
            <v>G Drive</v>
          </cell>
          <cell r="Z1226" t="str">
            <v>RC230 - GDrive Mktg</v>
          </cell>
          <cell r="AA1226" t="str">
            <v>Small</v>
          </cell>
          <cell r="AB1226">
            <v>88.27</v>
          </cell>
          <cell r="AC1226" t="str">
            <v xml:space="preserve">  43417</v>
          </cell>
          <cell r="AD1226" t="str">
            <v>UTD/4199</v>
          </cell>
          <cell r="AE1226">
            <v>0</v>
          </cell>
          <cell r="AF1226">
            <v>0</v>
          </cell>
          <cell r="AG1226">
            <v>0</v>
          </cell>
          <cell r="AH1226">
            <v>0</v>
          </cell>
          <cell r="AI1226">
            <v>0</v>
          </cell>
          <cell r="AJ1226" t="str">
            <v>USD</v>
          </cell>
          <cell r="AK1226">
            <v>0</v>
          </cell>
        </row>
        <row r="1227">
          <cell r="A1227" t="str">
            <v>DEC04</v>
          </cell>
          <cell r="B1227" t="str">
            <v>CENT</v>
          </cell>
          <cell r="C1227" t="str">
            <v>Middle East</v>
          </cell>
          <cell r="D1227" t="str">
            <v>TR</v>
          </cell>
          <cell r="E1227" t="str">
            <v>GDRIVE</v>
          </cell>
          <cell r="F1227" t="str">
            <v>AKSA Jenerator Sanayi AS</v>
          </cell>
          <cell r="G1227" t="str">
            <v>025301</v>
          </cell>
          <cell r="H1227" t="str">
            <v>NH</v>
          </cell>
          <cell r="I1227">
            <v>1</v>
          </cell>
          <cell r="J1227">
            <v>7178.9558665231425</v>
          </cell>
          <cell r="K1227">
            <v>6284.88</v>
          </cell>
          <cell r="L1227" t="str">
            <v>25296692</v>
          </cell>
          <cell r="M1227">
            <v>6254.63</v>
          </cell>
          <cell r="N1227">
            <v>0</v>
          </cell>
          <cell r="O1227" t="str">
            <v>7511</v>
          </cell>
          <cell r="P1227" t="str">
            <v>7511</v>
          </cell>
          <cell r="Q1227">
            <v>38260</v>
          </cell>
          <cell r="R1227">
            <v>0</v>
          </cell>
          <cell r="S1227" t="str">
            <v>NT855G6            GDrive</v>
          </cell>
          <cell r="T1227" t="str">
            <v>0230</v>
          </cell>
          <cell r="U1227" t="str">
            <v>1101000</v>
          </cell>
          <cell r="V1227">
            <v>1</v>
          </cell>
          <cell r="W1227" t="str">
            <v>1</v>
          </cell>
          <cell r="X1227" t="str">
            <v>399</v>
          </cell>
          <cell r="Y1227" t="str">
            <v>G Drive</v>
          </cell>
          <cell r="Z1227" t="str">
            <v>RC230 - GDrive Mktg</v>
          </cell>
          <cell r="AA1227" t="str">
            <v>Medium</v>
          </cell>
          <cell r="AB1227">
            <v>7178.9558665231425</v>
          </cell>
          <cell r="AC1227" t="str">
            <v xml:space="preserve">  33377</v>
          </cell>
          <cell r="AD1227" t="str">
            <v>J7655-04</v>
          </cell>
          <cell r="AE1227">
            <v>6254.63</v>
          </cell>
          <cell r="AF1227">
            <v>4.25</v>
          </cell>
          <cell r="AG1227">
            <v>26</v>
          </cell>
          <cell r="AH1227">
            <v>0</v>
          </cell>
          <cell r="AI1227">
            <v>0</v>
          </cell>
          <cell r="AJ1227" t="str">
            <v>EUR</v>
          </cell>
          <cell r="AK1227">
            <v>0</v>
          </cell>
          <cell r="AL1227" t="str">
            <v>MISCPN07GD320</v>
          </cell>
          <cell r="AM1227" t="str">
            <v>07GD320-AKSA NT855G6</v>
          </cell>
        </row>
        <row r="1228">
          <cell r="A1228" t="str">
            <v>DEC04</v>
          </cell>
          <cell r="B1228" t="str">
            <v>CENT</v>
          </cell>
          <cell r="C1228" t="str">
            <v>Middle East</v>
          </cell>
          <cell r="D1228" t="str">
            <v>TR</v>
          </cell>
          <cell r="E1228" t="str">
            <v>GDRIVE</v>
          </cell>
          <cell r="F1228" t="str">
            <v>AKSA Jenerator Sanayi AS</v>
          </cell>
          <cell r="G1228" t="str">
            <v>025301</v>
          </cell>
          <cell r="H1228" t="str">
            <v>NH</v>
          </cell>
          <cell r="I1228">
            <v>1</v>
          </cell>
          <cell r="J1228">
            <v>7178.9558665231425</v>
          </cell>
          <cell r="K1228">
            <v>6284.88</v>
          </cell>
          <cell r="L1228" t="str">
            <v>25296691</v>
          </cell>
          <cell r="M1228">
            <v>6254.63</v>
          </cell>
          <cell r="N1228">
            <v>0</v>
          </cell>
          <cell r="O1228" t="str">
            <v>7511</v>
          </cell>
          <cell r="P1228" t="str">
            <v>7511</v>
          </cell>
          <cell r="Q1228">
            <v>38260</v>
          </cell>
          <cell r="R1228">
            <v>0</v>
          </cell>
          <cell r="S1228" t="str">
            <v>NT855G6            GDrive</v>
          </cell>
          <cell r="T1228" t="str">
            <v>0230</v>
          </cell>
          <cell r="U1228" t="str">
            <v>1101000</v>
          </cell>
          <cell r="V1228">
            <v>1</v>
          </cell>
          <cell r="W1228" t="str">
            <v>1</v>
          </cell>
          <cell r="X1228" t="str">
            <v>399</v>
          </cell>
          <cell r="Y1228" t="str">
            <v>G Drive</v>
          </cell>
          <cell r="Z1228" t="str">
            <v>RC230 - GDrive Mktg</v>
          </cell>
          <cell r="AA1228" t="str">
            <v>Medium</v>
          </cell>
          <cell r="AB1228">
            <v>7178.9558665231425</v>
          </cell>
          <cell r="AC1228" t="str">
            <v xml:space="preserve">  33377</v>
          </cell>
          <cell r="AD1228" t="str">
            <v>J7655-04</v>
          </cell>
          <cell r="AE1228">
            <v>6254.63</v>
          </cell>
          <cell r="AF1228">
            <v>4.25</v>
          </cell>
          <cell r="AG1228">
            <v>26</v>
          </cell>
          <cell r="AH1228">
            <v>0</v>
          </cell>
          <cell r="AI1228">
            <v>0</v>
          </cell>
          <cell r="AJ1228" t="str">
            <v>EUR</v>
          </cell>
          <cell r="AK1228">
            <v>0</v>
          </cell>
          <cell r="AL1228" t="str">
            <v>MISCPN07GD320</v>
          </cell>
          <cell r="AM1228" t="str">
            <v>07GD320-AKSA NT855G6</v>
          </cell>
        </row>
        <row r="1229">
          <cell r="A1229" t="str">
            <v>DEC04</v>
          </cell>
          <cell r="B1229" t="str">
            <v>CENT</v>
          </cell>
          <cell r="C1229" t="str">
            <v>Western Europe</v>
          </cell>
          <cell r="D1229" t="str">
            <v>FR</v>
          </cell>
          <cell r="E1229" t="str">
            <v>GDRIVE</v>
          </cell>
          <cell r="F1229" t="str">
            <v>Cummins Diesel SA</v>
          </cell>
          <cell r="G1229" t="str">
            <v>025240</v>
          </cell>
          <cell r="H1229" t="str">
            <v>L10</v>
          </cell>
          <cell r="I1229">
            <v>1</v>
          </cell>
          <cell r="J1229">
            <v>6692.4596340150692</v>
          </cell>
          <cell r="K1229">
            <v>5744.77</v>
          </cell>
          <cell r="L1229" t="str">
            <v>43300233</v>
          </cell>
          <cell r="M1229">
            <v>5714.52</v>
          </cell>
          <cell r="N1229">
            <v>0</v>
          </cell>
          <cell r="O1229" t="str">
            <v>7501</v>
          </cell>
          <cell r="P1229" t="str">
            <v>7501</v>
          </cell>
          <cell r="Q1229">
            <v>38289</v>
          </cell>
          <cell r="R1229">
            <v>0</v>
          </cell>
          <cell r="S1229" t="str">
            <v>LTA10G1            GDrive</v>
          </cell>
          <cell r="T1229" t="str">
            <v>0230</v>
          </cell>
          <cell r="U1229" t="str">
            <v>1101000</v>
          </cell>
          <cell r="V1229">
            <v>1</v>
          </cell>
          <cell r="W1229" t="str">
            <v>1</v>
          </cell>
          <cell r="X1229" t="str">
            <v>399</v>
          </cell>
          <cell r="Y1229" t="str">
            <v>G Drive</v>
          </cell>
          <cell r="Z1229" t="str">
            <v>RC230 - GDrive Mktg</v>
          </cell>
          <cell r="AA1229" t="str">
            <v>Medium</v>
          </cell>
          <cell r="AB1229">
            <v>6692.4596340150692</v>
          </cell>
          <cell r="AC1229" t="str">
            <v xml:space="preserve">  35489</v>
          </cell>
          <cell r="AD1229" t="str">
            <v>2018774</v>
          </cell>
          <cell r="AE1229">
            <v>5714.52</v>
          </cell>
          <cell r="AF1229">
            <v>4.25</v>
          </cell>
          <cell r="AG1229">
            <v>26</v>
          </cell>
          <cell r="AH1229">
            <v>0</v>
          </cell>
          <cell r="AI1229">
            <v>0</v>
          </cell>
          <cell r="AJ1229" t="str">
            <v>EUR</v>
          </cell>
          <cell r="AK1229">
            <v>0</v>
          </cell>
          <cell r="AL1229" t="str">
            <v>MISCPN35489</v>
          </cell>
          <cell r="AM1229" t="str">
            <v>LTA10G1 NON STANDARD G DRIVE</v>
          </cell>
        </row>
        <row r="1230">
          <cell r="A1230" t="str">
            <v>DEC04</v>
          </cell>
          <cell r="B1230" t="str">
            <v>CENT</v>
          </cell>
          <cell r="C1230" t="str">
            <v>United Kingdom</v>
          </cell>
          <cell r="D1230" t="str">
            <v>UK</v>
          </cell>
          <cell r="E1230" t="str">
            <v>GDRIVE</v>
          </cell>
          <cell r="F1230" t="str">
            <v>Cummins Diesel UK</v>
          </cell>
          <cell r="G1230" t="str">
            <v>025275</v>
          </cell>
          <cell r="H1230" t="str">
            <v>QSX15</v>
          </cell>
          <cell r="I1230">
            <v>1</v>
          </cell>
          <cell r="J1230">
            <v>13489.39</v>
          </cell>
          <cell r="K1230">
            <v>12020.340700000001</v>
          </cell>
          <cell r="L1230" t="str">
            <v>79058291</v>
          </cell>
          <cell r="M1230">
            <v>11793.58</v>
          </cell>
          <cell r="N1230">
            <v>0</v>
          </cell>
          <cell r="O1230" t="str">
            <v>7522</v>
          </cell>
          <cell r="P1230" t="str">
            <v>7522</v>
          </cell>
          <cell r="Q1230">
            <v>38232</v>
          </cell>
          <cell r="R1230">
            <v>0</v>
          </cell>
          <cell r="S1230" t="str">
            <v>QSX15G6            GDrive</v>
          </cell>
          <cell r="T1230" t="str">
            <v>0230</v>
          </cell>
          <cell r="U1230" t="str">
            <v>1101000</v>
          </cell>
          <cell r="V1230">
            <v>1</v>
          </cell>
          <cell r="W1230" t="str">
            <v>1</v>
          </cell>
          <cell r="X1230" t="str">
            <v>399</v>
          </cell>
          <cell r="Y1230" t="str">
            <v>G Drive</v>
          </cell>
          <cell r="Z1230" t="str">
            <v>RC230 - GDrive Mktg</v>
          </cell>
          <cell r="AA1230" t="str">
            <v>Medium</v>
          </cell>
          <cell r="AB1230">
            <v>13489.39</v>
          </cell>
          <cell r="AC1230" t="str">
            <v xml:space="preserve">  37619</v>
          </cell>
          <cell r="AD1230" t="str">
            <v>2400421</v>
          </cell>
          <cell r="AE1230">
            <v>11990.090200000001</v>
          </cell>
          <cell r="AF1230">
            <v>4.2502500000000003</v>
          </cell>
          <cell r="AG1230">
            <v>26.000250000000001</v>
          </cell>
          <cell r="AH1230">
            <v>0</v>
          </cell>
          <cell r="AI1230">
            <v>0</v>
          </cell>
          <cell r="AJ1230" t="str">
            <v>GBP</v>
          </cell>
          <cell r="AK1230">
            <v>0</v>
          </cell>
          <cell r="AL1230" t="str">
            <v>MISCPN32798</v>
          </cell>
          <cell r="AM1230" t="str">
            <v>QSX15G6 G DRIVE UPFIT</v>
          </cell>
        </row>
        <row r="1231">
          <cell r="A1231" t="str">
            <v>DEC04</v>
          </cell>
          <cell r="B1231" t="str">
            <v>CENT</v>
          </cell>
          <cell r="C1231" t="str">
            <v>United Kingdom</v>
          </cell>
          <cell r="D1231" t="str">
            <v>UK</v>
          </cell>
          <cell r="E1231" t="str">
            <v>GDRIVE</v>
          </cell>
          <cell r="F1231" t="str">
            <v>Cummins Diesel UK</v>
          </cell>
          <cell r="G1231" t="str">
            <v>025276</v>
          </cell>
          <cell r="H1231" t="str">
            <v>QSX15</v>
          </cell>
          <cell r="I1231">
            <v>1</v>
          </cell>
          <cell r="J1231">
            <v>14139.39</v>
          </cell>
          <cell r="K1231">
            <v>9966.7106999999996</v>
          </cell>
          <cell r="L1231" t="str">
            <v>79063936</v>
          </cell>
          <cell r="M1231">
            <v>9739.9500000000007</v>
          </cell>
          <cell r="N1231">
            <v>0</v>
          </cell>
          <cell r="O1231" t="str">
            <v>7523</v>
          </cell>
          <cell r="P1231" t="str">
            <v>7523</v>
          </cell>
          <cell r="Q1231">
            <v>38254</v>
          </cell>
          <cell r="R1231">
            <v>0</v>
          </cell>
          <cell r="S1231" t="str">
            <v>QSX15G8            GDrive</v>
          </cell>
          <cell r="T1231" t="str">
            <v>0230</v>
          </cell>
          <cell r="U1231" t="str">
            <v>1101000</v>
          </cell>
          <cell r="V1231">
            <v>1</v>
          </cell>
          <cell r="W1231" t="str">
            <v>1</v>
          </cell>
          <cell r="X1231" t="str">
            <v>399</v>
          </cell>
          <cell r="Y1231" t="str">
            <v>G Drive</v>
          </cell>
          <cell r="Z1231" t="str">
            <v>RC230 - GDrive Mktg</v>
          </cell>
          <cell r="AA1231" t="str">
            <v>Medium</v>
          </cell>
          <cell r="AB1231">
            <v>14139.39</v>
          </cell>
          <cell r="AC1231" t="str">
            <v xml:space="preserve">  37620</v>
          </cell>
          <cell r="AD1231" t="str">
            <v>2400422</v>
          </cell>
          <cell r="AE1231">
            <v>9936.4602000000014</v>
          </cell>
          <cell r="AF1231">
            <v>4.2502500000000003</v>
          </cell>
          <cell r="AG1231">
            <v>26.000250000000001</v>
          </cell>
          <cell r="AH1231">
            <v>0</v>
          </cell>
          <cell r="AI1231">
            <v>0</v>
          </cell>
          <cell r="AJ1231" t="str">
            <v>GBP</v>
          </cell>
          <cell r="AK1231">
            <v>0</v>
          </cell>
          <cell r="AL1231" t="str">
            <v>MISCPN32802</v>
          </cell>
          <cell r="AM1231" t="str">
            <v>QSX15G8 G DRIVE AC UPFIT</v>
          </cell>
        </row>
        <row r="1232">
          <cell r="A1232" t="str">
            <v>DEC04</v>
          </cell>
          <cell r="B1232" t="str">
            <v>CENT</v>
          </cell>
          <cell r="C1232" t="str">
            <v>United Kingdom</v>
          </cell>
          <cell r="D1232" t="str">
            <v>UK</v>
          </cell>
          <cell r="E1232" t="str">
            <v>GDRIVE</v>
          </cell>
          <cell r="F1232" t="str">
            <v>Cummins Diesel UK</v>
          </cell>
          <cell r="G1232" t="str">
            <v>025276</v>
          </cell>
          <cell r="H1232" t="str">
            <v>QSX15</v>
          </cell>
          <cell r="I1232">
            <v>1</v>
          </cell>
          <cell r="J1232">
            <v>14139.39</v>
          </cell>
          <cell r="K1232">
            <v>9966.7106999999996</v>
          </cell>
          <cell r="L1232" t="str">
            <v>79072036</v>
          </cell>
          <cell r="M1232">
            <v>9739.9500000000007</v>
          </cell>
          <cell r="N1232">
            <v>0</v>
          </cell>
          <cell r="O1232" t="str">
            <v>7523</v>
          </cell>
          <cell r="P1232" t="str">
            <v>7523</v>
          </cell>
          <cell r="Q1232">
            <v>38300</v>
          </cell>
          <cell r="R1232">
            <v>0</v>
          </cell>
          <cell r="S1232" t="str">
            <v>QSX15G8            GDrive</v>
          </cell>
          <cell r="T1232" t="str">
            <v>0230</v>
          </cell>
          <cell r="U1232" t="str">
            <v>1101000</v>
          </cell>
          <cell r="V1232">
            <v>1</v>
          </cell>
          <cell r="W1232" t="str">
            <v>1</v>
          </cell>
          <cell r="X1232" t="str">
            <v>399</v>
          </cell>
          <cell r="Y1232" t="str">
            <v>G Drive</v>
          </cell>
          <cell r="Z1232" t="str">
            <v>RC230 - GDrive Mktg</v>
          </cell>
          <cell r="AA1232" t="str">
            <v>Medium</v>
          </cell>
          <cell r="AB1232">
            <v>14139.39</v>
          </cell>
          <cell r="AC1232" t="str">
            <v xml:space="preserve">  37620</v>
          </cell>
          <cell r="AD1232" t="str">
            <v>2400422</v>
          </cell>
          <cell r="AE1232">
            <v>9936.4602000000014</v>
          </cell>
          <cell r="AF1232">
            <v>4.2502500000000003</v>
          </cell>
          <cell r="AG1232">
            <v>26.000250000000001</v>
          </cell>
          <cell r="AH1232">
            <v>0</v>
          </cell>
          <cell r="AI1232">
            <v>0</v>
          </cell>
          <cell r="AJ1232" t="str">
            <v>GBP</v>
          </cell>
          <cell r="AK1232">
            <v>0</v>
          </cell>
          <cell r="AL1232" t="str">
            <v>MISCPN32802</v>
          </cell>
          <cell r="AM1232" t="str">
            <v>QSX15G8 G DRIVE AC UPFIT</v>
          </cell>
        </row>
        <row r="1233">
          <cell r="A1233" t="str">
            <v>DEC04</v>
          </cell>
          <cell r="B1233" t="str">
            <v>CENT</v>
          </cell>
          <cell r="C1233" t="str">
            <v>United Kingdom</v>
          </cell>
          <cell r="D1233" t="str">
            <v>UK</v>
          </cell>
          <cell r="E1233" t="str">
            <v>GDRIVE</v>
          </cell>
          <cell r="F1233" t="str">
            <v>Cummins Diesel UK</v>
          </cell>
          <cell r="G1233" t="str">
            <v>025275</v>
          </cell>
          <cell r="H1233" t="str">
            <v>QSX15</v>
          </cell>
          <cell r="I1233">
            <v>1</v>
          </cell>
          <cell r="J1233">
            <v>13489.39</v>
          </cell>
          <cell r="K1233">
            <v>12020.340700000001</v>
          </cell>
          <cell r="L1233" t="str">
            <v>79058292</v>
          </cell>
          <cell r="M1233">
            <v>11793.58</v>
          </cell>
          <cell r="N1233">
            <v>0</v>
          </cell>
          <cell r="O1233" t="str">
            <v>7522</v>
          </cell>
          <cell r="P1233" t="str">
            <v>7522</v>
          </cell>
          <cell r="Q1233">
            <v>38232</v>
          </cell>
          <cell r="R1233">
            <v>0</v>
          </cell>
          <cell r="S1233" t="str">
            <v>QSX15G6            GDrive</v>
          </cell>
          <cell r="T1233" t="str">
            <v>0230</v>
          </cell>
          <cell r="U1233" t="str">
            <v>1101000</v>
          </cell>
          <cell r="V1233">
            <v>1</v>
          </cell>
          <cell r="W1233" t="str">
            <v>1</v>
          </cell>
          <cell r="X1233" t="str">
            <v>399</v>
          </cell>
          <cell r="Y1233" t="str">
            <v>G Drive</v>
          </cell>
          <cell r="Z1233" t="str">
            <v>RC230 - GDrive Mktg</v>
          </cell>
          <cell r="AA1233" t="str">
            <v>Medium</v>
          </cell>
          <cell r="AB1233">
            <v>13489.39</v>
          </cell>
          <cell r="AC1233" t="str">
            <v xml:space="preserve">  37619</v>
          </cell>
          <cell r="AD1233" t="str">
            <v>2400421</v>
          </cell>
          <cell r="AE1233">
            <v>11990.090200000001</v>
          </cell>
          <cell r="AF1233">
            <v>4.2502500000000003</v>
          </cell>
          <cell r="AG1233">
            <v>26.000250000000001</v>
          </cell>
          <cell r="AH1233">
            <v>0</v>
          </cell>
          <cell r="AI1233">
            <v>0</v>
          </cell>
          <cell r="AJ1233" t="str">
            <v>GBP</v>
          </cell>
          <cell r="AK1233">
            <v>0</v>
          </cell>
          <cell r="AL1233" t="str">
            <v>MISCPN32798</v>
          </cell>
          <cell r="AM1233" t="str">
            <v>QSX15G6 G DRIVE UPFIT</v>
          </cell>
        </row>
        <row r="1234">
          <cell r="A1234" t="str">
            <v>DEC04</v>
          </cell>
          <cell r="B1234" t="str">
            <v>CENT</v>
          </cell>
          <cell r="C1234" t="str">
            <v>United Kingdom</v>
          </cell>
          <cell r="D1234" t="str">
            <v>UK</v>
          </cell>
          <cell r="E1234" t="str">
            <v>GDRIVE</v>
          </cell>
          <cell r="F1234" t="str">
            <v>Cummins Diesel UK</v>
          </cell>
          <cell r="G1234" t="str">
            <v>025276</v>
          </cell>
          <cell r="H1234" t="str">
            <v>QSX15</v>
          </cell>
          <cell r="I1234">
            <v>1</v>
          </cell>
          <cell r="J1234">
            <v>14139.39</v>
          </cell>
          <cell r="K1234">
            <v>9966.7106999999996</v>
          </cell>
          <cell r="L1234" t="str">
            <v>79063940</v>
          </cell>
          <cell r="M1234">
            <v>9739.9500000000007</v>
          </cell>
          <cell r="N1234">
            <v>0</v>
          </cell>
          <cell r="O1234" t="str">
            <v>7523</v>
          </cell>
          <cell r="P1234" t="str">
            <v>7523</v>
          </cell>
          <cell r="Q1234">
            <v>38272</v>
          </cell>
          <cell r="R1234">
            <v>0</v>
          </cell>
          <cell r="S1234" t="str">
            <v>QSX15G8            GDrive</v>
          </cell>
          <cell r="T1234" t="str">
            <v>0230</v>
          </cell>
          <cell r="U1234" t="str">
            <v>1101000</v>
          </cell>
          <cell r="V1234">
            <v>1</v>
          </cell>
          <cell r="W1234" t="str">
            <v>1</v>
          </cell>
          <cell r="X1234" t="str">
            <v>399</v>
          </cell>
          <cell r="Y1234" t="str">
            <v>G Drive</v>
          </cell>
          <cell r="Z1234" t="str">
            <v>RC230 - GDrive Mktg</v>
          </cell>
          <cell r="AA1234" t="str">
            <v>Medium</v>
          </cell>
          <cell r="AB1234">
            <v>14139.39</v>
          </cell>
          <cell r="AC1234" t="str">
            <v xml:space="preserve">  37620</v>
          </cell>
          <cell r="AD1234" t="str">
            <v>2400422</v>
          </cell>
          <cell r="AE1234">
            <v>9936.4602000000014</v>
          </cell>
          <cell r="AF1234">
            <v>4.2502500000000003</v>
          </cell>
          <cell r="AG1234">
            <v>26.000250000000001</v>
          </cell>
          <cell r="AH1234">
            <v>0</v>
          </cell>
          <cell r="AI1234">
            <v>0</v>
          </cell>
          <cell r="AJ1234" t="str">
            <v>GBP</v>
          </cell>
          <cell r="AK1234">
            <v>0</v>
          </cell>
          <cell r="AL1234" t="str">
            <v>MISCPN32802</v>
          </cell>
          <cell r="AM1234" t="str">
            <v>QSX15G8 G DRIVE AC UPFIT</v>
          </cell>
        </row>
        <row r="1235">
          <cell r="A1235" t="str">
            <v>DEC04</v>
          </cell>
          <cell r="B1235" t="str">
            <v>CENT</v>
          </cell>
          <cell r="C1235" t="str">
            <v>United Kingdom</v>
          </cell>
          <cell r="D1235" t="str">
            <v>UK</v>
          </cell>
          <cell r="E1235" t="str">
            <v>GDRIVE</v>
          </cell>
          <cell r="F1235" t="str">
            <v>Cummins Diesel UK</v>
          </cell>
          <cell r="G1235" t="str">
            <v>025276</v>
          </cell>
          <cell r="H1235" t="str">
            <v>QSX15</v>
          </cell>
          <cell r="I1235">
            <v>1</v>
          </cell>
          <cell r="J1235">
            <v>14139.39</v>
          </cell>
          <cell r="K1235">
            <v>9966.7106999999996</v>
          </cell>
          <cell r="L1235" t="str">
            <v>79072037</v>
          </cell>
          <cell r="M1235">
            <v>9739.9500000000007</v>
          </cell>
          <cell r="N1235">
            <v>0</v>
          </cell>
          <cell r="O1235" t="str">
            <v>7523</v>
          </cell>
          <cell r="P1235" t="str">
            <v>7523</v>
          </cell>
          <cell r="Q1235">
            <v>38308</v>
          </cell>
          <cell r="R1235">
            <v>0</v>
          </cell>
          <cell r="S1235" t="str">
            <v>QSX15G8            GDrive</v>
          </cell>
          <cell r="T1235" t="str">
            <v>0230</v>
          </cell>
          <cell r="U1235" t="str">
            <v>1101000</v>
          </cell>
          <cell r="V1235">
            <v>1</v>
          </cell>
          <cell r="W1235" t="str">
            <v>1</v>
          </cell>
          <cell r="X1235" t="str">
            <v>399</v>
          </cell>
          <cell r="Y1235" t="str">
            <v>G Drive</v>
          </cell>
          <cell r="Z1235" t="str">
            <v>RC230 - GDrive Mktg</v>
          </cell>
          <cell r="AA1235" t="str">
            <v>Medium</v>
          </cell>
          <cell r="AB1235">
            <v>14139.39</v>
          </cell>
          <cell r="AC1235" t="str">
            <v xml:space="preserve">  37620</v>
          </cell>
          <cell r="AD1235" t="str">
            <v>2400422</v>
          </cell>
          <cell r="AE1235">
            <v>9936.4602000000014</v>
          </cell>
          <cell r="AF1235">
            <v>4.2502500000000003</v>
          </cell>
          <cell r="AG1235">
            <v>26.000250000000001</v>
          </cell>
          <cell r="AH1235">
            <v>0</v>
          </cell>
          <cell r="AI1235">
            <v>0</v>
          </cell>
          <cell r="AJ1235" t="str">
            <v>GBP</v>
          </cell>
          <cell r="AK1235">
            <v>0</v>
          </cell>
          <cell r="AL1235" t="str">
            <v>MISCPN32802</v>
          </cell>
          <cell r="AM1235" t="str">
            <v>QSX15G8 G DRIVE AC UPFIT</v>
          </cell>
        </row>
        <row r="1236">
          <cell r="A1236" t="str">
            <v>DEC04</v>
          </cell>
          <cell r="B1236" t="str">
            <v>CENT</v>
          </cell>
          <cell r="C1236" t="str">
            <v>United Kingdom</v>
          </cell>
          <cell r="D1236" t="str">
            <v>UK</v>
          </cell>
          <cell r="E1236" t="str">
            <v>GDRIVE</v>
          </cell>
          <cell r="F1236" t="str">
            <v>Cummins Diesel UK</v>
          </cell>
          <cell r="G1236" t="str">
            <v>025275</v>
          </cell>
          <cell r="H1236" t="str">
            <v>QSX15</v>
          </cell>
          <cell r="I1236">
            <v>1</v>
          </cell>
          <cell r="J1236">
            <v>13489.39</v>
          </cell>
          <cell r="K1236">
            <v>12020.340700000001</v>
          </cell>
          <cell r="L1236" t="str">
            <v>79058290</v>
          </cell>
          <cell r="M1236">
            <v>11793.58</v>
          </cell>
          <cell r="N1236">
            <v>0</v>
          </cell>
          <cell r="O1236" t="str">
            <v>7522</v>
          </cell>
          <cell r="P1236" t="str">
            <v>7522</v>
          </cell>
          <cell r="Q1236">
            <v>38232</v>
          </cell>
          <cell r="R1236">
            <v>0</v>
          </cell>
          <cell r="S1236" t="str">
            <v>QSX15G6            GDrive</v>
          </cell>
          <cell r="T1236" t="str">
            <v>0230</v>
          </cell>
          <cell r="U1236" t="str">
            <v>1101000</v>
          </cell>
          <cell r="V1236">
            <v>1</v>
          </cell>
          <cell r="W1236" t="str">
            <v>1</v>
          </cell>
          <cell r="X1236" t="str">
            <v>399</v>
          </cell>
          <cell r="Y1236" t="str">
            <v>G Drive</v>
          </cell>
          <cell r="Z1236" t="str">
            <v>RC230 - GDrive Mktg</v>
          </cell>
          <cell r="AA1236" t="str">
            <v>Medium</v>
          </cell>
          <cell r="AB1236">
            <v>13489.39</v>
          </cell>
          <cell r="AC1236" t="str">
            <v xml:space="preserve">  37619</v>
          </cell>
          <cell r="AD1236" t="str">
            <v>2400421</v>
          </cell>
          <cell r="AE1236">
            <v>11990.090200000001</v>
          </cell>
          <cell r="AF1236">
            <v>4.2502500000000003</v>
          </cell>
          <cell r="AG1236">
            <v>26.000250000000001</v>
          </cell>
          <cell r="AH1236">
            <v>0</v>
          </cell>
          <cell r="AI1236">
            <v>0</v>
          </cell>
          <cell r="AJ1236" t="str">
            <v>GBP</v>
          </cell>
          <cell r="AK1236">
            <v>0</v>
          </cell>
          <cell r="AL1236" t="str">
            <v>MISCPN32798</v>
          </cell>
          <cell r="AM1236" t="str">
            <v>QSX15G6 G DRIVE UPFIT</v>
          </cell>
        </row>
        <row r="1237">
          <cell r="A1237" t="str">
            <v>DEC04</v>
          </cell>
          <cell r="B1237" t="str">
            <v>CENT</v>
          </cell>
          <cell r="C1237" t="str">
            <v>United Kingdom</v>
          </cell>
          <cell r="D1237" t="str">
            <v>UK</v>
          </cell>
          <cell r="E1237" t="str">
            <v>GDRIVE</v>
          </cell>
          <cell r="F1237" t="str">
            <v>Cummins Diesel UK</v>
          </cell>
          <cell r="G1237" t="str">
            <v>025275</v>
          </cell>
          <cell r="H1237" t="str">
            <v>QSX15</v>
          </cell>
          <cell r="I1237">
            <v>1</v>
          </cell>
          <cell r="J1237">
            <v>13489.39</v>
          </cell>
          <cell r="K1237">
            <v>12020.340700000001</v>
          </cell>
          <cell r="L1237" t="str">
            <v>79058294</v>
          </cell>
          <cell r="M1237">
            <v>11793.58</v>
          </cell>
          <cell r="N1237">
            <v>0</v>
          </cell>
          <cell r="O1237" t="str">
            <v>7522</v>
          </cell>
          <cell r="P1237" t="str">
            <v>7522</v>
          </cell>
          <cell r="Q1237">
            <v>38232</v>
          </cell>
          <cell r="R1237">
            <v>0</v>
          </cell>
          <cell r="S1237" t="str">
            <v>QSX15G6            GDrive</v>
          </cell>
          <cell r="T1237" t="str">
            <v>0230</v>
          </cell>
          <cell r="U1237" t="str">
            <v>1101000</v>
          </cell>
          <cell r="V1237">
            <v>1</v>
          </cell>
          <cell r="W1237" t="str">
            <v>1</v>
          </cell>
          <cell r="X1237" t="str">
            <v>399</v>
          </cell>
          <cell r="Y1237" t="str">
            <v>G Drive</v>
          </cell>
          <cell r="Z1237" t="str">
            <v>RC230 - GDrive Mktg</v>
          </cell>
          <cell r="AA1237" t="str">
            <v>Medium</v>
          </cell>
          <cell r="AB1237">
            <v>13489.39</v>
          </cell>
          <cell r="AC1237" t="str">
            <v xml:space="preserve">  37619</v>
          </cell>
          <cell r="AD1237" t="str">
            <v>2400421</v>
          </cell>
          <cell r="AE1237">
            <v>11990.090200000001</v>
          </cell>
          <cell r="AF1237">
            <v>4.2502500000000003</v>
          </cell>
          <cell r="AG1237">
            <v>26.000250000000001</v>
          </cell>
          <cell r="AH1237">
            <v>0</v>
          </cell>
          <cell r="AI1237">
            <v>0</v>
          </cell>
          <cell r="AJ1237" t="str">
            <v>GBP</v>
          </cell>
          <cell r="AK1237">
            <v>0</v>
          </cell>
          <cell r="AL1237" t="str">
            <v>MISCPN32798</v>
          </cell>
          <cell r="AM1237" t="str">
            <v>QSX15G6 G DRIVE UPFIT</v>
          </cell>
        </row>
        <row r="1238">
          <cell r="A1238" t="str">
            <v>DEC04</v>
          </cell>
          <cell r="B1238" t="str">
            <v>CENT</v>
          </cell>
          <cell r="C1238" t="str">
            <v>United Kingdom</v>
          </cell>
          <cell r="D1238" t="str">
            <v>UK</v>
          </cell>
          <cell r="E1238" t="str">
            <v>GDRIVE</v>
          </cell>
          <cell r="F1238" t="str">
            <v>Cummins Diesel UK</v>
          </cell>
          <cell r="G1238" t="str">
            <v>025275</v>
          </cell>
          <cell r="H1238" t="str">
            <v>QSX15</v>
          </cell>
          <cell r="I1238">
            <v>1</v>
          </cell>
          <cell r="J1238">
            <v>13489.39</v>
          </cell>
          <cell r="K1238">
            <v>12020.340700000001</v>
          </cell>
          <cell r="L1238" t="str">
            <v>79058293</v>
          </cell>
          <cell r="M1238">
            <v>11793.58</v>
          </cell>
          <cell r="N1238">
            <v>0</v>
          </cell>
          <cell r="O1238" t="str">
            <v>7522</v>
          </cell>
          <cell r="P1238" t="str">
            <v>7522</v>
          </cell>
          <cell r="Q1238">
            <v>38232</v>
          </cell>
          <cell r="R1238">
            <v>0</v>
          </cell>
          <cell r="S1238" t="str">
            <v>QSX15G6            GDrive</v>
          </cell>
          <cell r="T1238" t="str">
            <v>0230</v>
          </cell>
          <cell r="U1238" t="str">
            <v>1101000</v>
          </cell>
          <cell r="V1238">
            <v>1</v>
          </cell>
          <cell r="W1238" t="str">
            <v>1</v>
          </cell>
          <cell r="X1238" t="str">
            <v>399</v>
          </cell>
          <cell r="Y1238" t="str">
            <v>G Drive</v>
          </cell>
          <cell r="Z1238" t="str">
            <v>RC230 - GDrive Mktg</v>
          </cell>
          <cell r="AA1238" t="str">
            <v>Medium</v>
          </cell>
          <cell r="AB1238">
            <v>13489.39</v>
          </cell>
          <cell r="AC1238" t="str">
            <v xml:space="preserve">  37619</v>
          </cell>
          <cell r="AD1238" t="str">
            <v>2400421</v>
          </cell>
          <cell r="AE1238">
            <v>11990.090200000001</v>
          </cell>
          <cell r="AF1238">
            <v>4.2502500000000003</v>
          </cell>
          <cell r="AG1238">
            <v>26.000250000000001</v>
          </cell>
          <cell r="AH1238">
            <v>0</v>
          </cell>
          <cell r="AI1238">
            <v>0</v>
          </cell>
          <cell r="AJ1238" t="str">
            <v>GBP</v>
          </cell>
          <cell r="AK1238">
            <v>0</v>
          </cell>
          <cell r="AL1238" t="str">
            <v>MISCPN32798</v>
          </cell>
          <cell r="AM1238" t="str">
            <v>QSX15G6 G DRIVE UPFIT</v>
          </cell>
        </row>
        <row r="1239">
          <cell r="A1239" t="str">
            <v>DEC04</v>
          </cell>
          <cell r="B1239" t="str">
            <v>CENT</v>
          </cell>
          <cell r="C1239" t="str">
            <v>United Kingdom</v>
          </cell>
          <cell r="D1239" t="str">
            <v>UK</v>
          </cell>
          <cell r="E1239" t="str">
            <v>GDRIVE</v>
          </cell>
          <cell r="F1239" t="str">
            <v>Cummins Diesel UK</v>
          </cell>
          <cell r="G1239" t="str">
            <v>025277</v>
          </cell>
          <cell r="H1239" t="str">
            <v>NH</v>
          </cell>
          <cell r="I1239">
            <v>1</v>
          </cell>
          <cell r="J1239">
            <v>7600</v>
          </cell>
          <cell r="K1239">
            <v>7732.9302399999997</v>
          </cell>
          <cell r="L1239" t="str">
            <v>25298041</v>
          </cell>
          <cell r="M1239">
            <v>6475.62</v>
          </cell>
          <cell r="N1239">
            <v>0</v>
          </cell>
          <cell r="O1239" t="str">
            <v>7511</v>
          </cell>
          <cell r="P1239" t="str">
            <v>7511</v>
          </cell>
          <cell r="Q1239">
            <v>38314</v>
          </cell>
          <cell r="R1239">
            <v>0</v>
          </cell>
          <cell r="S1239" t="str">
            <v>NT855G6            GDrive</v>
          </cell>
          <cell r="T1239" t="str">
            <v>0230</v>
          </cell>
          <cell r="U1239" t="str">
            <v>1101000</v>
          </cell>
          <cell r="V1239">
            <v>1</v>
          </cell>
          <cell r="W1239" t="str">
            <v>1</v>
          </cell>
          <cell r="X1239" t="str">
            <v>399</v>
          </cell>
          <cell r="Y1239" t="str">
            <v>G Drive</v>
          </cell>
          <cell r="Z1239" t="str">
            <v>RC230 - GDrive Mktg</v>
          </cell>
          <cell r="AA1239" t="str">
            <v>Medium</v>
          </cell>
          <cell r="AB1239">
            <v>7600</v>
          </cell>
          <cell r="AC1239" t="str">
            <v xml:space="preserve">  35967</v>
          </cell>
          <cell r="AD1239" t="str">
            <v>2035025</v>
          </cell>
          <cell r="AE1239">
            <v>7369.9302400000006</v>
          </cell>
          <cell r="AF1239">
            <v>51</v>
          </cell>
          <cell r="AG1239">
            <v>312</v>
          </cell>
          <cell r="AH1239">
            <v>0</v>
          </cell>
          <cell r="AI1239">
            <v>0</v>
          </cell>
          <cell r="AJ1239" t="str">
            <v>GBP</v>
          </cell>
          <cell r="AK1239">
            <v>0</v>
          </cell>
          <cell r="AL1239" t="str">
            <v>MISCPN26592</v>
          </cell>
          <cell r="AM1239" t="str">
            <v>NT855G6 STANFAST G-DRIVE</v>
          </cell>
        </row>
        <row r="1240">
          <cell r="A1240" t="str">
            <v>DEC04</v>
          </cell>
          <cell r="B1240" t="str">
            <v>CENT</v>
          </cell>
          <cell r="C1240" t="str">
            <v>Middle East</v>
          </cell>
          <cell r="D1240" t="str">
            <v>TR</v>
          </cell>
          <cell r="E1240" t="str">
            <v>GDRIVE</v>
          </cell>
          <cell r="F1240" t="str">
            <v>AKSA Jenerator Sanayi AS</v>
          </cell>
          <cell r="G1240" t="str">
            <v>024629</v>
          </cell>
          <cell r="H1240" t="str">
            <v>B3.3</v>
          </cell>
          <cell r="I1240">
            <v>1</v>
          </cell>
          <cell r="J1240">
            <v>0</v>
          </cell>
          <cell r="K1240">
            <v>0</v>
          </cell>
          <cell r="M1240">
            <v>0</v>
          </cell>
          <cell r="N1240">
            <v>0</v>
          </cell>
          <cell r="O1240" t="str">
            <v>6502</v>
          </cell>
          <cell r="P1240" t="str">
            <v>6502</v>
          </cell>
          <cell r="Q1240">
            <v>38243</v>
          </cell>
          <cell r="R1240">
            <v>0</v>
          </cell>
          <cell r="S1240" t="str">
            <v>B3.3G2             GDrive</v>
          </cell>
          <cell r="T1240" t="str">
            <v>0230</v>
          </cell>
          <cell r="U1240" t="str">
            <v>2106000</v>
          </cell>
          <cell r="V1240">
            <v>2</v>
          </cell>
          <cell r="W1240" t="str">
            <v>1</v>
          </cell>
          <cell r="X1240" t="str">
            <v>399</v>
          </cell>
          <cell r="Y1240" t="str">
            <v>G Drive</v>
          </cell>
          <cell r="Z1240" t="str">
            <v>RC230 - GDrive Mktg</v>
          </cell>
          <cell r="AA1240" t="str">
            <v>Small</v>
          </cell>
          <cell r="AB1240">
            <v>-11165.09</v>
          </cell>
          <cell r="AC1240" t="str">
            <v xml:space="preserve">  37038</v>
          </cell>
          <cell r="AD1240" t="str">
            <v>J7900-04</v>
          </cell>
          <cell r="AE1240">
            <v>0</v>
          </cell>
          <cell r="AF1240">
            <v>0</v>
          </cell>
          <cell r="AG1240">
            <v>0</v>
          </cell>
          <cell r="AH1240">
            <v>0</v>
          </cell>
          <cell r="AI1240">
            <v>0</v>
          </cell>
          <cell r="AJ1240" t="str">
            <v>EUR</v>
          </cell>
          <cell r="AK1240">
            <v>0</v>
          </cell>
        </row>
        <row r="1241">
          <cell r="A1241" t="str">
            <v>DEC04</v>
          </cell>
          <cell r="B1241" t="str">
            <v>CENT</v>
          </cell>
          <cell r="C1241" t="str">
            <v>Western Europe</v>
          </cell>
          <cell r="D1241" t="str">
            <v>PT</v>
          </cell>
          <cell r="E1241" t="str">
            <v>GDRIVE</v>
          </cell>
          <cell r="F1241" t="str">
            <v>Ribasado - Rep. Agricolas</v>
          </cell>
          <cell r="G1241" t="str">
            <v>024705</v>
          </cell>
          <cell r="I1241">
            <v>1</v>
          </cell>
          <cell r="J1241">
            <v>0</v>
          </cell>
          <cell r="K1241">
            <v>0</v>
          </cell>
          <cell r="M1241">
            <v>0</v>
          </cell>
          <cell r="N1241">
            <v>0</v>
          </cell>
          <cell r="O1241" t="str">
            <v>ASSG</v>
          </cell>
          <cell r="P1241" t="str">
            <v>ASSG</v>
          </cell>
          <cell r="R1241">
            <v>0</v>
          </cell>
          <cell r="S1241" t="str">
            <v>SSA G-Drive</v>
          </cell>
          <cell r="T1241" t="str">
            <v>0230</v>
          </cell>
          <cell r="U1241" t="str">
            <v>2106000</v>
          </cell>
          <cell r="V1241">
            <v>2</v>
          </cell>
          <cell r="W1241" t="str">
            <v>1</v>
          </cell>
          <cell r="X1241" t="str">
            <v>399</v>
          </cell>
          <cell r="Y1241" t="str">
            <v>G Drive</v>
          </cell>
          <cell r="Z1241" t="str">
            <v>RC230 - GDrive Mktg</v>
          </cell>
          <cell r="AA1241" t="str">
            <v>Medium</v>
          </cell>
          <cell r="AB1241">
            <v>-1403.03</v>
          </cell>
          <cell r="AC1241" t="str">
            <v xml:space="preserve">  35572</v>
          </cell>
          <cell r="AD1241" t="str">
            <v>3-60</v>
          </cell>
          <cell r="AE1241">
            <v>0</v>
          </cell>
          <cell r="AF1241">
            <v>0</v>
          </cell>
          <cell r="AG1241">
            <v>0</v>
          </cell>
          <cell r="AH1241">
            <v>0</v>
          </cell>
          <cell r="AI1241">
            <v>0</v>
          </cell>
          <cell r="AJ1241" t="str">
            <v>EUR</v>
          </cell>
          <cell r="AK1241">
            <v>0</v>
          </cell>
        </row>
        <row r="1242">
          <cell r="A1242" t="str">
            <v>DEC04</v>
          </cell>
          <cell r="B1242" t="str">
            <v>CENT</v>
          </cell>
          <cell r="C1242" t="str">
            <v>Middle East</v>
          </cell>
          <cell r="D1242" t="str">
            <v>TR</v>
          </cell>
          <cell r="E1242" t="str">
            <v>GDRIVE</v>
          </cell>
          <cell r="F1242" t="str">
            <v>AKSA Jenerator Sanayi AS</v>
          </cell>
          <cell r="G1242" t="str">
            <v>024967</v>
          </cell>
          <cell r="I1242">
            <v>0</v>
          </cell>
          <cell r="J1242">
            <v>0</v>
          </cell>
          <cell r="K1242">
            <v>0</v>
          </cell>
          <cell r="M1242">
            <v>0</v>
          </cell>
          <cell r="N1242">
            <v>0</v>
          </cell>
          <cell r="O1242" t="str">
            <v>ASSG</v>
          </cell>
          <cell r="P1242" t="str">
            <v>ASSG</v>
          </cell>
          <cell r="R1242">
            <v>0</v>
          </cell>
          <cell r="S1242" t="str">
            <v>SSA G-Drive</v>
          </cell>
          <cell r="T1242" t="str">
            <v>0230</v>
          </cell>
          <cell r="U1242" t="str">
            <v>2106000</v>
          </cell>
          <cell r="V1242">
            <v>2</v>
          </cell>
          <cell r="W1242" t="str">
            <v>1</v>
          </cell>
          <cell r="X1242" t="str">
            <v>399</v>
          </cell>
          <cell r="Y1242" t="str">
            <v>G Drive</v>
          </cell>
          <cell r="Z1242" t="str">
            <v>RC230 - GDrive Mktg</v>
          </cell>
          <cell r="AA1242" t="str">
            <v>Medium</v>
          </cell>
          <cell r="AB1242">
            <v>-3579.7201291711517</v>
          </cell>
          <cell r="AC1242" t="str">
            <v xml:space="preserve">  33362</v>
          </cell>
          <cell r="AD1242" t="str">
            <v>J7656-04</v>
          </cell>
          <cell r="AE1242">
            <v>0</v>
          </cell>
          <cell r="AF1242">
            <v>0</v>
          </cell>
          <cell r="AG1242">
            <v>0</v>
          </cell>
          <cell r="AH1242">
            <v>0</v>
          </cell>
          <cell r="AI1242">
            <v>0</v>
          </cell>
          <cell r="AJ1242" t="str">
            <v>EUR</v>
          </cell>
          <cell r="AK1242">
            <v>0</v>
          </cell>
        </row>
        <row r="1243">
          <cell r="A1243" t="str">
            <v>DEC04</v>
          </cell>
          <cell r="B1243" t="str">
            <v>CENT</v>
          </cell>
          <cell r="C1243" t="str">
            <v>Western Europe</v>
          </cell>
          <cell r="D1243" t="str">
            <v>BE</v>
          </cell>
          <cell r="E1243" t="str">
            <v>GDRIVE</v>
          </cell>
          <cell r="F1243" t="str">
            <v>Meridiana Ltd - Guernsey</v>
          </cell>
          <cell r="G1243" t="str">
            <v>003180</v>
          </cell>
          <cell r="I1243">
            <v>0</v>
          </cell>
          <cell r="J1243">
            <v>-162.54036598493002</v>
          </cell>
          <cell r="K1243">
            <v>0</v>
          </cell>
          <cell r="M1243">
            <v>0</v>
          </cell>
          <cell r="N1243">
            <v>0</v>
          </cell>
          <cell r="O1243" t="str">
            <v>ASSG</v>
          </cell>
          <cell r="P1243" t="str">
            <v>ASSG</v>
          </cell>
          <cell r="R1243">
            <v>0</v>
          </cell>
          <cell r="S1243" t="str">
            <v>SSA G-Drive</v>
          </cell>
          <cell r="T1243" t="str">
            <v>0230</v>
          </cell>
          <cell r="U1243" t="str">
            <v>2106000</v>
          </cell>
          <cell r="V1243">
            <v>2</v>
          </cell>
          <cell r="W1243" t="str">
            <v>1</v>
          </cell>
          <cell r="X1243" t="str">
            <v>399</v>
          </cell>
          <cell r="Y1243" t="str">
            <v>G Drive</v>
          </cell>
          <cell r="Z1243" t="str">
            <v>RC230 - GDrive Mktg</v>
          </cell>
          <cell r="AA1243" t="str">
            <v>Small</v>
          </cell>
          <cell r="AB1243">
            <v>-162.54036598493002</v>
          </cell>
          <cell r="AC1243" t="str">
            <v xml:space="preserve">  23481</v>
          </cell>
          <cell r="AD1243" t="str">
            <v>UTD/4199</v>
          </cell>
          <cell r="AE1243">
            <v>0</v>
          </cell>
          <cell r="AF1243">
            <v>0</v>
          </cell>
          <cell r="AG1243">
            <v>0</v>
          </cell>
          <cell r="AH1243">
            <v>0</v>
          </cell>
          <cell r="AI1243">
            <v>0</v>
          </cell>
          <cell r="AJ1243" t="str">
            <v>USD</v>
          </cell>
          <cell r="AK1243">
            <v>0</v>
          </cell>
          <cell r="AL1243" t="str">
            <v>CO33220</v>
          </cell>
          <cell r="AM1243" t="str">
            <v>Inv.24039</v>
          </cell>
        </row>
        <row r="1244">
          <cell r="A1244" t="str">
            <v>DEC04</v>
          </cell>
          <cell r="B1244" t="str">
            <v>CENT</v>
          </cell>
          <cell r="C1244" t="str">
            <v>Middle East</v>
          </cell>
          <cell r="D1244" t="str">
            <v>TR</v>
          </cell>
          <cell r="E1244" t="str">
            <v>GDRIVE</v>
          </cell>
          <cell r="F1244" t="str">
            <v>AKSA Jenerator Sanayi AS</v>
          </cell>
          <cell r="G1244" t="str">
            <v>024677</v>
          </cell>
          <cell r="I1244">
            <v>0</v>
          </cell>
          <cell r="J1244">
            <v>0</v>
          </cell>
          <cell r="K1244">
            <v>0</v>
          </cell>
          <cell r="M1244">
            <v>0</v>
          </cell>
          <cell r="N1244">
            <v>0</v>
          </cell>
          <cell r="O1244" t="str">
            <v>ASSG</v>
          </cell>
          <cell r="P1244" t="str">
            <v>ASSG</v>
          </cell>
          <cell r="R1244">
            <v>0</v>
          </cell>
          <cell r="S1244" t="str">
            <v>SSA G-Drive</v>
          </cell>
          <cell r="T1244" t="str">
            <v>0230</v>
          </cell>
          <cell r="U1244" t="str">
            <v>2106000</v>
          </cell>
          <cell r="V1244">
            <v>2</v>
          </cell>
          <cell r="W1244" t="str">
            <v>1</v>
          </cell>
          <cell r="X1244" t="str">
            <v>399</v>
          </cell>
          <cell r="Y1244" t="str">
            <v>G Drive</v>
          </cell>
          <cell r="Z1244" t="str">
            <v>RC230 - GDrive Mktg</v>
          </cell>
          <cell r="AA1244" t="str">
            <v>Medium</v>
          </cell>
          <cell r="AB1244">
            <v>-3579.72</v>
          </cell>
          <cell r="AC1244" t="str">
            <v xml:space="preserve">  33362</v>
          </cell>
          <cell r="AD1244" t="str">
            <v>J7656-04</v>
          </cell>
          <cell r="AE1244">
            <v>0</v>
          </cell>
          <cell r="AF1244">
            <v>0</v>
          </cell>
          <cell r="AG1244">
            <v>0</v>
          </cell>
          <cell r="AH1244">
            <v>0</v>
          </cell>
          <cell r="AI1244">
            <v>0</v>
          </cell>
          <cell r="AJ1244" t="str">
            <v>EUR</v>
          </cell>
          <cell r="AK1244">
            <v>0</v>
          </cell>
        </row>
        <row r="1245">
          <cell r="A1245" t="str">
            <v>DEC04</v>
          </cell>
          <cell r="B1245" t="str">
            <v>CENT</v>
          </cell>
          <cell r="C1245" t="str">
            <v>Middle East</v>
          </cell>
          <cell r="D1245" t="str">
            <v>LB</v>
          </cell>
          <cell r="E1245" t="str">
            <v>Gdrive</v>
          </cell>
          <cell r="F1245" t="str">
            <v>Sakr Power Systems SAL</v>
          </cell>
          <cell r="G1245" t="str">
            <v>003230</v>
          </cell>
          <cell r="I1245">
            <v>0</v>
          </cell>
          <cell r="J1245">
            <v>-16693.88589881593</v>
          </cell>
          <cell r="K1245">
            <v>0</v>
          </cell>
          <cell r="M1245">
            <v>0</v>
          </cell>
          <cell r="N1245">
            <v>0</v>
          </cell>
          <cell r="O1245" t="str">
            <v>AMIS</v>
          </cell>
          <cell r="P1245" t="str">
            <v>AMIS</v>
          </cell>
          <cell r="R1245">
            <v>0</v>
          </cell>
          <cell r="S1245" t="str">
            <v>misc revenue</v>
          </cell>
          <cell r="T1245" t="str">
            <v>0230</v>
          </cell>
          <cell r="U1245" t="str">
            <v>2106000</v>
          </cell>
          <cell r="V1245">
            <v>2</v>
          </cell>
          <cell r="W1245" t="str">
            <v>1</v>
          </cell>
          <cell r="X1245" t="str">
            <v>399</v>
          </cell>
          <cell r="Y1245" t="str">
            <v>G Drive</v>
          </cell>
          <cell r="Z1245" t="str">
            <v>RC230 - GDrive Mktg</v>
          </cell>
          <cell r="AB1245">
            <v>-16693.88589881593</v>
          </cell>
          <cell r="AC1245" t="str">
            <v xml:space="preserve">  23532</v>
          </cell>
          <cell r="AE1245">
            <v>0</v>
          </cell>
          <cell r="AF1245">
            <v>0</v>
          </cell>
          <cell r="AG1245">
            <v>0</v>
          </cell>
          <cell r="AH1245">
            <v>0</v>
          </cell>
          <cell r="AI1245">
            <v>0</v>
          </cell>
          <cell r="AJ1245" t="str">
            <v>USD</v>
          </cell>
          <cell r="AK1245">
            <v>0</v>
          </cell>
          <cell r="AL1245" t="str">
            <v>Credit</v>
          </cell>
          <cell r="AM1245" t="str">
            <v>Misc.Items</v>
          </cell>
        </row>
        <row r="1246">
          <cell r="A1246" t="str">
            <v>DEC04</v>
          </cell>
          <cell r="B1246" t="str">
            <v>CENT</v>
          </cell>
          <cell r="C1246" t="str">
            <v>Middle East</v>
          </cell>
          <cell r="D1246" t="str">
            <v>TR</v>
          </cell>
          <cell r="E1246" t="str">
            <v>GDRIVE</v>
          </cell>
          <cell r="F1246" t="str">
            <v>AKSA Jenerator Sanayi AS</v>
          </cell>
          <cell r="G1246" t="str">
            <v>003164</v>
          </cell>
          <cell r="H1246" t="str">
            <v>NH</v>
          </cell>
          <cell r="I1246">
            <v>-1</v>
          </cell>
          <cell r="J1246">
            <v>0</v>
          </cell>
          <cell r="K1246">
            <v>0</v>
          </cell>
          <cell r="M1246">
            <v>0</v>
          </cell>
          <cell r="N1246">
            <v>0</v>
          </cell>
          <cell r="O1246" t="str">
            <v>7511</v>
          </cell>
          <cell r="P1246" t="str">
            <v>7511</v>
          </cell>
          <cell r="R1246">
            <v>0</v>
          </cell>
          <cell r="S1246" t="str">
            <v>NT855G6            GDrive</v>
          </cell>
          <cell r="T1246" t="str">
            <v>0230</v>
          </cell>
          <cell r="U1246" t="str">
            <v>2106000</v>
          </cell>
          <cell r="V1246">
            <v>2</v>
          </cell>
          <cell r="W1246" t="str">
            <v>1</v>
          </cell>
          <cell r="X1246" t="str">
            <v>399</v>
          </cell>
          <cell r="Y1246" t="str">
            <v>G Drive</v>
          </cell>
          <cell r="Z1246" t="str">
            <v>RC230 - GDrive Mktg</v>
          </cell>
          <cell r="AA1246" t="str">
            <v>Medium</v>
          </cell>
          <cell r="AB1246">
            <v>1398.85</v>
          </cell>
          <cell r="AC1246" t="str">
            <v xml:space="preserve">  23465</v>
          </cell>
          <cell r="AE1246">
            <v>0</v>
          </cell>
          <cell r="AF1246">
            <v>0</v>
          </cell>
          <cell r="AG1246">
            <v>0</v>
          </cell>
          <cell r="AH1246">
            <v>0</v>
          </cell>
          <cell r="AI1246">
            <v>0</v>
          </cell>
          <cell r="AJ1246" t="str">
            <v>EUR</v>
          </cell>
          <cell r="AK1246">
            <v>0</v>
          </cell>
        </row>
        <row r="1247">
          <cell r="A1247" t="str">
            <v>DEC04</v>
          </cell>
          <cell r="B1247" t="str">
            <v>CENT</v>
          </cell>
          <cell r="C1247" t="str">
            <v>Middle East</v>
          </cell>
          <cell r="D1247" t="str">
            <v>TR</v>
          </cell>
          <cell r="E1247" t="str">
            <v>GDRIVE</v>
          </cell>
          <cell r="F1247" t="str">
            <v>AKSA Jenerator Sanayi AS</v>
          </cell>
          <cell r="G1247" t="str">
            <v>003161</v>
          </cell>
          <cell r="H1247" t="str">
            <v>NH</v>
          </cell>
          <cell r="I1247">
            <v>-1</v>
          </cell>
          <cell r="J1247">
            <v>0</v>
          </cell>
          <cell r="K1247">
            <v>0</v>
          </cell>
          <cell r="M1247">
            <v>0</v>
          </cell>
          <cell r="N1247">
            <v>0</v>
          </cell>
          <cell r="O1247" t="str">
            <v>7514</v>
          </cell>
          <cell r="P1247" t="str">
            <v>7514</v>
          </cell>
          <cell r="R1247">
            <v>0</v>
          </cell>
          <cell r="S1247" t="str">
            <v>NTA855G4           GDrive</v>
          </cell>
          <cell r="T1247" t="str">
            <v>0230</v>
          </cell>
          <cell r="U1247" t="str">
            <v>2106000</v>
          </cell>
          <cell r="V1247">
            <v>2</v>
          </cell>
          <cell r="W1247" t="str">
            <v>1</v>
          </cell>
          <cell r="X1247" t="str">
            <v>399</v>
          </cell>
          <cell r="Y1247" t="str">
            <v>G Drive</v>
          </cell>
          <cell r="Z1247" t="str">
            <v>RC230 - GDrive Mktg</v>
          </cell>
          <cell r="AA1247" t="str">
            <v>Medium</v>
          </cell>
          <cell r="AB1247">
            <v>3579.72</v>
          </cell>
          <cell r="AC1247" t="str">
            <v xml:space="preserve">  23461</v>
          </cell>
          <cell r="AE1247">
            <v>0</v>
          </cell>
          <cell r="AF1247">
            <v>0</v>
          </cell>
          <cell r="AG1247">
            <v>0</v>
          </cell>
          <cell r="AH1247">
            <v>0</v>
          </cell>
          <cell r="AI1247">
            <v>0</v>
          </cell>
          <cell r="AJ1247" t="str">
            <v>EUR</v>
          </cell>
          <cell r="AK1247">
            <v>0</v>
          </cell>
        </row>
        <row r="1248">
          <cell r="A1248" t="str">
            <v>DEC04</v>
          </cell>
          <cell r="B1248" t="str">
            <v>CENT</v>
          </cell>
          <cell r="C1248" t="str">
            <v>Middle East</v>
          </cell>
          <cell r="D1248" t="str">
            <v>TR</v>
          </cell>
          <cell r="E1248" t="str">
            <v>GDRIVE</v>
          </cell>
          <cell r="F1248" t="str">
            <v>AKSA Jenerator Sanayi AS</v>
          </cell>
          <cell r="G1248" t="str">
            <v>003160</v>
          </cell>
          <cell r="H1248" t="str">
            <v>NH</v>
          </cell>
          <cell r="I1248">
            <v>-1</v>
          </cell>
          <cell r="J1248">
            <v>0</v>
          </cell>
          <cell r="K1248">
            <v>0</v>
          </cell>
          <cell r="M1248">
            <v>0</v>
          </cell>
          <cell r="N1248">
            <v>0</v>
          </cell>
          <cell r="O1248" t="str">
            <v>ASSG</v>
          </cell>
          <cell r="P1248" t="str">
            <v>ASSG</v>
          </cell>
          <cell r="R1248">
            <v>0</v>
          </cell>
          <cell r="S1248" t="str">
            <v>SSA G-Drive</v>
          </cell>
          <cell r="T1248" t="str">
            <v>0230</v>
          </cell>
          <cell r="U1248" t="str">
            <v>2106000</v>
          </cell>
          <cell r="V1248">
            <v>2</v>
          </cell>
          <cell r="W1248" t="str">
            <v>1</v>
          </cell>
          <cell r="X1248" t="str">
            <v>399</v>
          </cell>
          <cell r="Y1248" t="str">
            <v>G Drive</v>
          </cell>
          <cell r="Z1248" t="str">
            <v>RC230 - GDrive Mktg</v>
          </cell>
          <cell r="AA1248" t="str">
            <v>Medium</v>
          </cell>
          <cell r="AB1248">
            <v>14318.88</v>
          </cell>
          <cell r="AC1248" t="str">
            <v xml:space="preserve">  23460</v>
          </cell>
          <cell r="AE1248">
            <v>0</v>
          </cell>
          <cell r="AF1248">
            <v>0</v>
          </cell>
          <cell r="AG1248">
            <v>0</v>
          </cell>
          <cell r="AH1248">
            <v>0</v>
          </cell>
          <cell r="AI1248">
            <v>0</v>
          </cell>
          <cell r="AJ1248" t="str">
            <v>EUR</v>
          </cell>
          <cell r="AK1248">
            <v>0</v>
          </cell>
        </row>
        <row r="1249">
          <cell r="A1249" t="str">
            <v>DEC04</v>
          </cell>
          <cell r="B1249" t="str">
            <v>CENT</v>
          </cell>
          <cell r="C1249" t="str">
            <v>Middle East</v>
          </cell>
          <cell r="D1249" t="str">
            <v>TR</v>
          </cell>
          <cell r="E1249" t="str">
            <v>GDRIVE</v>
          </cell>
          <cell r="F1249" t="str">
            <v>AKSA Jenerator Sanayi AS</v>
          </cell>
          <cell r="G1249" t="str">
            <v>024968</v>
          </cell>
          <cell r="H1249" t="str">
            <v>B3.3</v>
          </cell>
          <cell r="I1249">
            <v>1</v>
          </cell>
          <cell r="J1249">
            <v>0</v>
          </cell>
          <cell r="K1249">
            <v>0</v>
          </cell>
          <cell r="M1249">
            <v>0</v>
          </cell>
          <cell r="N1249">
            <v>0</v>
          </cell>
          <cell r="O1249" t="str">
            <v>6501</v>
          </cell>
          <cell r="P1249" t="str">
            <v>6501</v>
          </cell>
          <cell r="R1249">
            <v>0</v>
          </cell>
          <cell r="S1249" t="str">
            <v>B3.3G1             GDrive</v>
          </cell>
          <cell r="T1249" t="str">
            <v>0230</v>
          </cell>
          <cell r="U1249" t="str">
            <v>2106000</v>
          </cell>
          <cell r="V1249">
            <v>2</v>
          </cell>
          <cell r="W1249" t="str">
            <v>1</v>
          </cell>
          <cell r="X1249" t="str">
            <v>399</v>
          </cell>
          <cell r="Y1249" t="str">
            <v>G Drive</v>
          </cell>
          <cell r="Z1249" t="str">
            <v>RC230 - GDrive Mktg</v>
          </cell>
          <cell r="AA1249" t="str">
            <v>Small</v>
          </cell>
          <cell r="AB1249">
            <v>-11197.8</v>
          </cell>
          <cell r="AC1249" t="str">
            <v xml:space="preserve">  37039</v>
          </cell>
          <cell r="AD1249" t="str">
            <v>J7899-04</v>
          </cell>
          <cell r="AE1249">
            <v>0</v>
          </cell>
          <cell r="AF1249">
            <v>0</v>
          </cell>
          <cell r="AG1249">
            <v>0</v>
          </cell>
          <cell r="AH1249">
            <v>0</v>
          </cell>
          <cell r="AI1249">
            <v>0</v>
          </cell>
          <cell r="AJ1249" t="str">
            <v>EUR</v>
          </cell>
          <cell r="AK1249">
            <v>0</v>
          </cell>
        </row>
        <row r="1250">
          <cell r="A1250" t="str">
            <v>DEC04</v>
          </cell>
          <cell r="B1250" t="str">
            <v>CENT</v>
          </cell>
          <cell r="C1250" t="str">
            <v>Western Europe</v>
          </cell>
          <cell r="D1250" t="str">
            <v>BE</v>
          </cell>
          <cell r="E1250" t="str">
            <v>GDRIVE</v>
          </cell>
          <cell r="F1250" t="str">
            <v>Meridiana Ltd - Guernsey</v>
          </cell>
          <cell r="G1250" t="str">
            <v>025145</v>
          </cell>
          <cell r="H1250" t="str">
            <v>NH</v>
          </cell>
          <cell r="I1250">
            <v>1</v>
          </cell>
          <cell r="J1250">
            <v>0</v>
          </cell>
          <cell r="K1250">
            <v>0</v>
          </cell>
          <cell r="M1250">
            <v>0</v>
          </cell>
          <cell r="N1250">
            <v>0</v>
          </cell>
          <cell r="O1250" t="str">
            <v>7511</v>
          </cell>
          <cell r="P1250" t="str">
            <v>7511</v>
          </cell>
          <cell r="R1250">
            <v>0</v>
          </cell>
          <cell r="S1250" t="str">
            <v>NT855G6            GDrive</v>
          </cell>
          <cell r="T1250" t="str">
            <v>0230</v>
          </cell>
          <cell r="U1250" t="str">
            <v>2106000</v>
          </cell>
          <cell r="V1250">
            <v>2</v>
          </cell>
          <cell r="W1250" t="str">
            <v>1</v>
          </cell>
          <cell r="X1250" t="str">
            <v>399</v>
          </cell>
          <cell r="Y1250" t="str">
            <v>G Drive</v>
          </cell>
          <cell r="Z1250" t="str">
            <v>RC230 - GDrive Mktg</v>
          </cell>
          <cell r="AA1250" t="str">
            <v>Medium</v>
          </cell>
          <cell r="AB1250">
            <v>662</v>
          </cell>
          <cell r="AC1250" t="str">
            <v xml:space="preserve">  33219</v>
          </cell>
          <cell r="AD1250" t="str">
            <v>UTD/4200</v>
          </cell>
          <cell r="AE1250">
            <v>0</v>
          </cell>
          <cell r="AF1250">
            <v>0</v>
          </cell>
          <cell r="AG1250">
            <v>0</v>
          </cell>
          <cell r="AH1250">
            <v>0</v>
          </cell>
          <cell r="AI1250">
            <v>0</v>
          </cell>
          <cell r="AJ1250" t="str">
            <v>USD</v>
          </cell>
          <cell r="AK1250">
            <v>0</v>
          </cell>
        </row>
        <row r="1251">
          <cell r="A1251" t="str">
            <v>DEC04</v>
          </cell>
          <cell r="B1251" t="str">
            <v>CENT</v>
          </cell>
          <cell r="C1251" t="str">
            <v>Western Europe</v>
          </cell>
          <cell r="D1251" t="str">
            <v>BE</v>
          </cell>
          <cell r="E1251" t="str">
            <v>GDRIVE</v>
          </cell>
          <cell r="F1251" t="str">
            <v>Meridiana Ltd - Guernsey</v>
          </cell>
          <cell r="G1251" t="str">
            <v>025144</v>
          </cell>
          <cell r="H1251" t="str">
            <v>NH</v>
          </cell>
          <cell r="I1251">
            <v>1</v>
          </cell>
          <cell r="J1251">
            <v>0</v>
          </cell>
          <cell r="K1251">
            <v>0</v>
          </cell>
          <cell r="M1251">
            <v>0</v>
          </cell>
          <cell r="N1251">
            <v>0</v>
          </cell>
          <cell r="O1251" t="str">
            <v>7511</v>
          </cell>
          <cell r="P1251" t="str">
            <v>7511</v>
          </cell>
          <cell r="R1251">
            <v>0</v>
          </cell>
          <cell r="S1251" t="str">
            <v>NT855G6            GDrive</v>
          </cell>
          <cell r="T1251" t="str">
            <v>0230</v>
          </cell>
          <cell r="U1251" t="str">
            <v>2106000</v>
          </cell>
          <cell r="V1251">
            <v>2</v>
          </cell>
          <cell r="W1251" t="str">
            <v>1</v>
          </cell>
          <cell r="X1251" t="str">
            <v>399</v>
          </cell>
          <cell r="Y1251" t="str">
            <v>G Drive</v>
          </cell>
          <cell r="Z1251" t="str">
            <v>RC230 - GDrive Mktg</v>
          </cell>
          <cell r="AA1251" t="str">
            <v>Medium</v>
          </cell>
          <cell r="AB1251">
            <v>662</v>
          </cell>
          <cell r="AC1251" t="str">
            <v xml:space="preserve">  33217</v>
          </cell>
          <cell r="AD1251" t="str">
            <v>UTD/4199</v>
          </cell>
          <cell r="AE1251">
            <v>0</v>
          </cell>
          <cell r="AF1251">
            <v>0</v>
          </cell>
          <cell r="AG1251">
            <v>0</v>
          </cell>
          <cell r="AH1251">
            <v>0</v>
          </cell>
          <cell r="AI1251">
            <v>0</v>
          </cell>
          <cell r="AJ1251" t="str">
            <v>USD</v>
          </cell>
          <cell r="AK1251">
            <v>0</v>
          </cell>
        </row>
        <row r="1252">
          <cell r="A1252" t="str">
            <v>DEC04</v>
          </cell>
          <cell r="B1252" t="str">
            <v>CENT</v>
          </cell>
          <cell r="C1252" t="str">
            <v>Middle East</v>
          </cell>
          <cell r="D1252" t="str">
            <v>TR</v>
          </cell>
          <cell r="E1252" t="str">
            <v>Gdrive</v>
          </cell>
          <cell r="F1252" t="str">
            <v>AKSA Jenerator Sanayi AS</v>
          </cell>
          <cell r="G1252" t="str">
            <v>025349</v>
          </cell>
          <cell r="I1252">
            <v>0</v>
          </cell>
          <cell r="J1252">
            <v>0</v>
          </cell>
          <cell r="K1252">
            <v>0</v>
          </cell>
          <cell r="M1252">
            <v>0</v>
          </cell>
          <cell r="N1252">
            <v>0</v>
          </cell>
          <cell r="O1252" t="str">
            <v>ASSL</v>
          </cell>
          <cell r="P1252" t="str">
            <v>ASSL</v>
          </cell>
          <cell r="R1252">
            <v>0</v>
          </cell>
          <cell r="S1252" t="str">
            <v>SSA CENTRAL</v>
          </cell>
          <cell r="T1252" t="str">
            <v>0230</v>
          </cell>
          <cell r="U1252" t="str">
            <v>2106000</v>
          </cell>
          <cell r="V1252">
            <v>2</v>
          </cell>
          <cell r="W1252" t="str">
            <v>1</v>
          </cell>
          <cell r="X1252" t="str">
            <v>399</v>
          </cell>
          <cell r="Y1252" t="str">
            <v>G Drive</v>
          </cell>
          <cell r="Z1252" t="str">
            <v>RC230 - GDrive Mktg</v>
          </cell>
          <cell r="AA1252" t="str">
            <v>Medium</v>
          </cell>
          <cell r="AB1252">
            <v>-613.3476856835307</v>
          </cell>
          <cell r="AC1252" t="str">
            <v xml:space="preserve">  44138</v>
          </cell>
          <cell r="AD1252" t="str">
            <v>RE-INVOICE</v>
          </cell>
          <cell r="AE1252">
            <v>0</v>
          </cell>
          <cell r="AF1252">
            <v>0</v>
          </cell>
          <cell r="AG1252">
            <v>0</v>
          </cell>
          <cell r="AH1252">
            <v>0</v>
          </cell>
          <cell r="AI1252">
            <v>0</v>
          </cell>
          <cell r="AJ1252" t="str">
            <v>EUR</v>
          </cell>
          <cell r="AK1252">
            <v>0</v>
          </cell>
        </row>
        <row r="1253">
          <cell r="A1253" t="str">
            <v>DEC04</v>
          </cell>
          <cell r="B1253" t="str">
            <v>CENT</v>
          </cell>
          <cell r="C1253" t="str">
            <v>Western Europe</v>
          </cell>
          <cell r="D1253" t="str">
            <v>BE</v>
          </cell>
          <cell r="E1253" t="str">
            <v>GDRIVE</v>
          </cell>
          <cell r="F1253" t="str">
            <v>Meridiana Ltd - Guernsey</v>
          </cell>
          <cell r="G1253" t="str">
            <v>025152</v>
          </cell>
          <cell r="H1253" t="str">
            <v>4B</v>
          </cell>
          <cell r="I1253">
            <v>1</v>
          </cell>
          <cell r="J1253">
            <v>0</v>
          </cell>
          <cell r="K1253">
            <v>0</v>
          </cell>
          <cell r="M1253">
            <v>0</v>
          </cell>
          <cell r="N1253">
            <v>0</v>
          </cell>
          <cell r="O1253" t="str">
            <v>6510</v>
          </cell>
          <cell r="P1253" t="str">
            <v>6510</v>
          </cell>
          <cell r="R1253">
            <v>0</v>
          </cell>
          <cell r="T1253" t="str">
            <v>0230</v>
          </cell>
          <cell r="U1253" t="str">
            <v>2106000</v>
          </cell>
          <cell r="V1253">
            <v>2</v>
          </cell>
          <cell r="W1253" t="str">
            <v>1</v>
          </cell>
          <cell r="X1253" t="str">
            <v>399</v>
          </cell>
          <cell r="Y1253" t="str">
            <v>G Drive</v>
          </cell>
          <cell r="Z1253" t="str">
            <v>RC230 - GDrive Mktg</v>
          </cell>
          <cell r="AA1253" t="str">
            <v>Small</v>
          </cell>
          <cell r="AB1253">
            <v>111.41</v>
          </cell>
          <cell r="AC1253" t="str">
            <v xml:space="preserve">  37486</v>
          </cell>
          <cell r="AD1253" t="str">
            <v>UTD/4304</v>
          </cell>
          <cell r="AE1253">
            <v>0</v>
          </cell>
          <cell r="AF1253">
            <v>0</v>
          </cell>
          <cell r="AG1253">
            <v>0</v>
          </cell>
          <cell r="AH1253">
            <v>0</v>
          </cell>
          <cell r="AI1253">
            <v>0</v>
          </cell>
          <cell r="AJ1253" t="str">
            <v>USD</v>
          </cell>
          <cell r="AK1253">
            <v>0</v>
          </cell>
        </row>
        <row r="1254">
          <cell r="A1254" t="str">
            <v>DEC04</v>
          </cell>
          <cell r="B1254" t="str">
            <v>CENT</v>
          </cell>
          <cell r="C1254" t="str">
            <v>Middle East</v>
          </cell>
          <cell r="D1254" t="str">
            <v>TR</v>
          </cell>
          <cell r="E1254" t="str">
            <v>GDRIVE</v>
          </cell>
          <cell r="F1254" t="str">
            <v>AKSA Jenerator Sanayi AS</v>
          </cell>
          <cell r="G1254" t="str">
            <v>003254</v>
          </cell>
          <cell r="H1254" t="str">
            <v>L10</v>
          </cell>
          <cell r="I1254">
            <v>-1</v>
          </cell>
          <cell r="J1254">
            <v>0</v>
          </cell>
          <cell r="K1254">
            <v>0</v>
          </cell>
          <cell r="M1254">
            <v>0</v>
          </cell>
          <cell r="N1254">
            <v>0</v>
          </cell>
          <cell r="O1254" t="str">
            <v>7502</v>
          </cell>
          <cell r="P1254" t="str">
            <v>7502</v>
          </cell>
          <cell r="R1254">
            <v>0</v>
          </cell>
          <cell r="S1254" t="str">
            <v>LTA10G2            GDrive</v>
          </cell>
          <cell r="T1254" t="str">
            <v>0230</v>
          </cell>
          <cell r="U1254" t="str">
            <v>2106000</v>
          </cell>
          <cell r="V1254">
            <v>2</v>
          </cell>
          <cell r="W1254" t="str">
            <v>1</v>
          </cell>
          <cell r="X1254" t="str">
            <v>399</v>
          </cell>
          <cell r="Y1254" t="str">
            <v>G Drive</v>
          </cell>
          <cell r="Z1254" t="str">
            <v>RC230 - GDrive Mktg</v>
          </cell>
          <cell r="AB1254">
            <v>473.63</v>
          </cell>
          <cell r="AC1254" t="str">
            <v xml:space="preserve">  23558</v>
          </cell>
          <cell r="AD1254" t="str">
            <v>CREDIT RETURN</v>
          </cell>
          <cell r="AE1254">
            <v>0</v>
          </cell>
          <cell r="AF1254">
            <v>0</v>
          </cell>
          <cell r="AG1254">
            <v>0</v>
          </cell>
          <cell r="AH1254">
            <v>0</v>
          </cell>
          <cell r="AI1254">
            <v>0</v>
          </cell>
          <cell r="AJ1254" t="str">
            <v>USD</v>
          </cell>
          <cell r="AK1254">
            <v>0</v>
          </cell>
        </row>
        <row r="1255">
          <cell r="A1255" t="str">
            <v>DEC04</v>
          </cell>
          <cell r="B1255" t="str">
            <v>CENT</v>
          </cell>
          <cell r="C1255" t="str">
            <v>Western Europe</v>
          </cell>
          <cell r="D1255" t="str">
            <v>BE</v>
          </cell>
          <cell r="E1255" t="str">
            <v>GDRIVE</v>
          </cell>
          <cell r="F1255" t="str">
            <v>Meridiana Ltd - Guernsey</v>
          </cell>
          <cell r="G1255" t="str">
            <v>025150</v>
          </cell>
          <cell r="H1255" t="str">
            <v>4B</v>
          </cell>
          <cell r="I1255">
            <v>1</v>
          </cell>
          <cell r="J1255">
            <v>0</v>
          </cell>
          <cell r="K1255">
            <v>0</v>
          </cell>
          <cell r="M1255">
            <v>0</v>
          </cell>
          <cell r="N1255">
            <v>0</v>
          </cell>
          <cell r="O1255" t="str">
            <v>6510</v>
          </cell>
          <cell r="P1255" t="str">
            <v>6510</v>
          </cell>
          <cell r="R1255">
            <v>0</v>
          </cell>
          <cell r="T1255" t="str">
            <v>0230</v>
          </cell>
          <cell r="U1255" t="str">
            <v>2106000</v>
          </cell>
          <cell r="V1255">
            <v>2</v>
          </cell>
          <cell r="W1255" t="str">
            <v>1</v>
          </cell>
          <cell r="X1255" t="str">
            <v>399</v>
          </cell>
          <cell r="Y1255" t="str">
            <v>G Drive</v>
          </cell>
          <cell r="Z1255" t="str">
            <v>RC230 - GDrive Mktg</v>
          </cell>
          <cell r="AA1255" t="str">
            <v>Small</v>
          </cell>
          <cell r="AB1255">
            <v>111.41</v>
          </cell>
          <cell r="AC1255" t="str">
            <v xml:space="preserve">  37485</v>
          </cell>
          <cell r="AD1255" t="str">
            <v>UTD/4303</v>
          </cell>
          <cell r="AE1255">
            <v>0</v>
          </cell>
          <cell r="AF1255">
            <v>0</v>
          </cell>
          <cell r="AG1255">
            <v>0</v>
          </cell>
          <cell r="AH1255">
            <v>0</v>
          </cell>
          <cell r="AI1255">
            <v>0</v>
          </cell>
          <cell r="AJ1255" t="str">
            <v>USD</v>
          </cell>
          <cell r="AK1255">
            <v>0</v>
          </cell>
        </row>
        <row r="1256">
          <cell r="A1256" t="str">
            <v>DEC04</v>
          </cell>
          <cell r="B1256" t="str">
            <v>CENT</v>
          </cell>
          <cell r="C1256" t="str">
            <v>Western Europe</v>
          </cell>
          <cell r="D1256" t="str">
            <v>BE</v>
          </cell>
          <cell r="E1256" t="str">
            <v>GDRIVE</v>
          </cell>
          <cell r="F1256" t="str">
            <v>Meridiana Ltd - Guernsey</v>
          </cell>
          <cell r="G1256" t="str">
            <v>025149</v>
          </cell>
          <cell r="H1256" t="str">
            <v>4B</v>
          </cell>
          <cell r="I1256">
            <v>1</v>
          </cell>
          <cell r="J1256">
            <v>0</v>
          </cell>
          <cell r="K1256">
            <v>0</v>
          </cell>
          <cell r="M1256">
            <v>0</v>
          </cell>
          <cell r="N1256">
            <v>0</v>
          </cell>
          <cell r="O1256" t="str">
            <v>6510</v>
          </cell>
          <cell r="P1256" t="str">
            <v>6510</v>
          </cell>
          <cell r="R1256">
            <v>0</v>
          </cell>
          <cell r="T1256" t="str">
            <v>0230</v>
          </cell>
          <cell r="U1256" t="str">
            <v>2106000</v>
          </cell>
          <cell r="V1256">
            <v>2</v>
          </cell>
          <cell r="W1256" t="str">
            <v>1</v>
          </cell>
          <cell r="X1256" t="str">
            <v>399</v>
          </cell>
          <cell r="Y1256" t="str">
            <v>G Drive</v>
          </cell>
          <cell r="Z1256" t="str">
            <v>RC230 - GDrive Mktg</v>
          </cell>
          <cell r="AA1256" t="str">
            <v>Small</v>
          </cell>
          <cell r="AB1256">
            <v>111.41</v>
          </cell>
          <cell r="AC1256" t="str">
            <v xml:space="preserve">  37484</v>
          </cell>
          <cell r="AD1256" t="str">
            <v>UTD/4302</v>
          </cell>
          <cell r="AE1256">
            <v>0</v>
          </cell>
          <cell r="AF1256">
            <v>0</v>
          </cell>
          <cell r="AG1256">
            <v>0</v>
          </cell>
          <cell r="AH1256">
            <v>0</v>
          </cell>
          <cell r="AI1256">
            <v>0</v>
          </cell>
          <cell r="AJ1256" t="str">
            <v>USD</v>
          </cell>
          <cell r="AK1256">
            <v>0</v>
          </cell>
        </row>
        <row r="1257">
          <cell r="A1257" t="str">
            <v>DEC04</v>
          </cell>
          <cell r="B1257" t="str">
            <v>CENT</v>
          </cell>
          <cell r="C1257" t="str">
            <v>Western Europe</v>
          </cell>
          <cell r="D1257" t="str">
            <v>BE</v>
          </cell>
          <cell r="E1257" t="str">
            <v>GDRIVE</v>
          </cell>
          <cell r="F1257" t="str">
            <v>Meridiana Ltd - Guernsey</v>
          </cell>
          <cell r="G1257" t="str">
            <v>025148</v>
          </cell>
          <cell r="H1257" t="str">
            <v>4B</v>
          </cell>
          <cell r="I1257">
            <v>1</v>
          </cell>
          <cell r="J1257">
            <v>0</v>
          </cell>
          <cell r="K1257">
            <v>0</v>
          </cell>
          <cell r="M1257">
            <v>0</v>
          </cell>
          <cell r="N1257">
            <v>0</v>
          </cell>
          <cell r="O1257" t="str">
            <v>6518</v>
          </cell>
          <cell r="P1257" t="str">
            <v>6518</v>
          </cell>
          <cell r="R1257">
            <v>0</v>
          </cell>
          <cell r="T1257" t="str">
            <v>0230</v>
          </cell>
          <cell r="U1257" t="str">
            <v>2106000</v>
          </cell>
          <cell r="V1257">
            <v>2</v>
          </cell>
          <cell r="W1257" t="str">
            <v>1</v>
          </cell>
          <cell r="X1257" t="str">
            <v>399</v>
          </cell>
          <cell r="Y1257" t="str">
            <v>G Drive</v>
          </cell>
          <cell r="Z1257" t="str">
            <v>RC230 - GDrive Mktg</v>
          </cell>
          <cell r="AA1257" t="str">
            <v>Small</v>
          </cell>
          <cell r="AB1257">
            <v>88.27</v>
          </cell>
          <cell r="AC1257" t="str">
            <v xml:space="preserve">  37483</v>
          </cell>
          <cell r="AD1257" t="str">
            <v>UTD/4302</v>
          </cell>
          <cell r="AE1257">
            <v>0</v>
          </cell>
          <cell r="AF1257">
            <v>0</v>
          </cell>
          <cell r="AG1257">
            <v>0</v>
          </cell>
          <cell r="AH1257">
            <v>0</v>
          </cell>
          <cell r="AI1257">
            <v>0</v>
          </cell>
          <cell r="AJ1257" t="str">
            <v>USD</v>
          </cell>
          <cell r="AK1257">
            <v>0</v>
          </cell>
        </row>
        <row r="1258">
          <cell r="A1258" t="str">
            <v>DEC04</v>
          </cell>
          <cell r="B1258" t="str">
            <v>CENT</v>
          </cell>
          <cell r="C1258" t="str">
            <v>Western Europe</v>
          </cell>
          <cell r="D1258" t="str">
            <v>BE</v>
          </cell>
          <cell r="E1258" t="str">
            <v>GDRIVE</v>
          </cell>
          <cell r="F1258" t="str">
            <v>Meridiana Ltd - Guernsey</v>
          </cell>
          <cell r="G1258" t="str">
            <v>025147</v>
          </cell>
          <cell r="H1258" t="str">
            <v>4B</v>
          </cell>
          <cell r="I1258">
            <v>1</v>
          </cell>
          <cell r="J1258">
            <v>0</v>
          </cell>
          <cell r="K1258">
            <v>0</v>
          </cell>
          <cell r="M1258">
            <v>0</v>
          </cell>
          <cell r="N1258">
            <v>0</v>
          </cell>
          <cell r="O1258" t="str">
            <v>6518</v>
          </cell>
          <cell r="P1258" t="str">
            <v>6518</v>
          </cell>
          <cell r="R1258">
            <v>0</v>
          </cell>
          <cell r="T1258" t="str">
            <v>0230</v>
          </cell>
          <cell r="U1258" t="str">
            <v>2106000</v>
          </cell>
          <cell r="V1258">
            <v>2</v>
          </cell>
          <cell r="W1258" t="str">
            <v>1</v>
          </cell>
          <cell r="X1258" t="str">
            <v>399</v>
          </cell>
          <cell r="Y1258" t="str">
            <v>G Drive</v>
          </cell>
          <cell r="Z1258" t="str">
            <v>RC230 - GDrive Mktg</v>
          </cell>
          <cell r="AA1258" t="str">
            <v>Small</v>
          </cell>
          <cell r="AB1258">
            <v>88.27</v>
          </cell>
          <cell r="AC1258" t="str">
            <v xml:space="preserve">  37482</v>
          </cell>
          <cell r="AD1258" t="str">
            <v>UTD/4303</v>
          </cell>
          <cell r="AE1258">
            <v>0</v>
          </cell>
          <cell r="AF1258">
            <v>0</v>
          </cell>
          <cell r="AG1258">
            <v>0</v>
          </cell>
          <cell r="AH1258">
            <v>0</v>
          </cell>
          <cell r="AI1258">
            <v>0</v>
          </cell>
          <cell r="AJ1258" t="str">
            <v>USD</v>
          </cell>
          <cell r="AK1258">
            <v>0</v>
          </cell>
        </row>
        <row r="1259">
          <cell r="A1259" t="str">
            <v>DEC04</v>
          </cell>
          <cell r="B1259" t="str">
            <v>CENT</v>
          </cell>
          <cell r="C1259" t="str">
            <v>Western Europe</v>
          </cell>
          <cell r="D1259" t="str">
            <v>BE</v>
          </cell>
          <cell r="E1259" t="str">
            <v>GDRIVE</v>
          </cell>
          <cell r="F1259" t="str">
            <v>Meridiana Ltd - Guernsey</v>
          </cell>
          <cell r="G1259" t="str">
            <v>025146</v>
          </cell>
          <cell r="H1259" t="str">
            <v>4B</v>
          </cell>
          <cell r="I1259">
            <v>1</v>
          </cell>
          <cell r="K1259">
            <v>0</v>
          </cell>
          <cell r="M1259">
            <v>0</v>
          </cell>
          <cell r="N1259">
            <v>0</v>
          </cell>
          <cell r="O1259" t="str">
            <v>6518</v>
          </cell>
          <cell r="P1259" t="str">
            <v>6518</v>
          </cell>
          <cell r="R1259">
            <v>0</v>
          </cell>
          <cell r="T1259" t="str">
            <v>0230</v>
          </cell>
          <cell r="U1259" t="str">
            <v>2106000</v>
          </cell>
          <cell r="V1259">
            <v>2</v>
          </cell>
          <cell r="W1259" t="str">
            <v>1</v>
          </cell>
          <cell r="X1259" t="str">
            <v>399</v>
          </cell>
          <cell r="Y1259" t="str">
            <v>G Drive</v>
          </cell>
          <cell r="Z1259" t="str">
            <v>RC230 - GDrive Mktg</v>
          </cell>
          <cell r="AA1259" t="str">
            <v>Small</v>
          </cell>
          <cell r="AB1259">
            <v>88.27</v>
          </cell>
          <cell r="AC1259" t="str">
            <v xml:space="preserve">  37481</v>
          </cell>
          <cell r="AD1259" t="str">
            <v>UTD/4304</v>
          </cell>
          <cell r="AE1259">
            <v>0</v>
          </cell>
          <cell r="AF1259">
            <v>0</v>
          </cell>
          <cell r="AG1259">
            <v>0</v>
          </cell>
          <cell r="AH1259">
            <v>0</v>
          </cell>
          <cell r="AI1259">
            <v>0</v>
          </cell>
          <cell r="AJ1259" t="str">
            <v>USD</v>
          </cell>
          <cell r="AK1259">
            <v>0</v>
          </cell>
        </row>
        <row r="1260">
          <cell r="A1260" t="str">
            <v>DEC04</v>
          </cell>
          <cell r="B1260" t="str">
            <v>CENT</v>
          </cell>
          <cell r="C1260" t="str">
            <v>Middle East</v>
          </cell>
          <cell r="D1260" t="str">
            <v>TR</v>
          </cell>
          <cell r="E1260" t="str">
            <v>GDRIVE</v>
          </cell>
          <cell r="F1260" t="str">
            <v>AKSA Jenerator Sanayi AS</v>
          </cell>
          <cell r="G1260" t="str">
            <v>025309</v>
          </cell>
          <cell r="H1260" t="str">
            <v>B3.3</v>
          </cell>
          <cell r="I1260">
            <v>1</v>
          </cell>
          <cell r="J1260">
            <v>0</v>
          </cell>
          <cell r="K1260">
            <v>0</v>
          </cell>
          <cell r="M1260">
            <v>0</v>
          </cell>
          <cell r="N1260">
            <v>0</v>
          </cell>
          <cell r="O1260" t="str">
            <v>6501</v>
          </cell>
          <cell r="P1260" t="str">
            <v>6501</v>
          </cell>
          <cell r="R1260">
            <v>0</v>
          </cell>
          <cell r="S1260" t="str">
            <v>B3.3G1             GDrive</v>
          </cell>
          <cell r="T1260" t="str">
            <v>0230</v>
          </cell>
          <cell r="U1260" t="str">
            <v>2106000</v>
          </cell>
          <cell r="V1260">
            <v>2</v>
          </cell>
          <cell r="W1260" t="str">
            <v>1</v>
          </cell>
          <cell r="X1260" t="str">
            <v>399</v>
          </cell>
          <cell r="Y1260" t="str">
            <v>G Drive</v>
          </cell>
          <cell r="Z1260" t="str">
            <v>RC230 - GDrive Mktg</v>
          </cell>
          <cell r="AA1260" t="str">
            <v>Small</v>
          </cell>
          <cell r="AB1260">
            <v>-1119.78</v>
          </cell>
          <cell r="AC1260" t="str">
            <v xml:space="preserve">  37039</v>
          </cell>
          <cell r="AD1260" t="str">
            <v>J7899-04</v>
          </cell>
          <cell r="AE1260">
            <v>0</v>
          </cell>
          <cell r="AF1260">
            <v>0</v>
          </cell>
          <cell r="AG1260">
            <v>0</v>
          </cell>
          <cell r="AH1260">
            <v>0</v>
          </cell>
          <cell r="AI1260">
            <v>0</v>
          </cell>
          <cell r="AJ1260" t="str">
            <v>EUR</v>
          </cell>
          <cell r="AK1260">
            <v>0</v>
          </cell>
        </row>
        <row r="1261">
          <cell r="A1261" t="str">
            <v>DEC04</v>
          </cell>
          <cell r="B1261" t="str">
            <v>CENT</v>
          </cell>
          <cell r="C1261" t="str">
            <v>Western Europe</v>
          </cell>
          <cell r="D1261" t="str">
            <v>FI</v>
          </cell>
          <cell r="E1261" t="str">
            <v>GDRIVE</v>
          </cell>
          <cell r="F1261" t="str">
            <v>Machinery Oy</v>
          </cell>
          <cell r="G1261" t="str">
            <v>003167</v>
          </cell>
          <cell r="I1261">
            <v>0</v>
          </cell>
          <cell r="J1261">
            <v>-1761.283638320775</v>
          </cell>
          <cell r="K1261">
            <v>0</v>
          </cell>
          <cell r="M1261">
            <v>0</v>
          </cell>
          <cell r="N1261">
            <v>0</v>
          </cell>
          <cell r="O1261" t="str">
            <v>ACOM</v>
          </cell>
          <cell r="P1261" t="str">
            <v>ACOM</v>
          </cell>
          <cell r="R1261">
            <v>0</v>
          </cell>
          <cell r="S1261" t="str">
            <v>commission</v>
          </cell>
          <cell r="T1261" t="str">
            <v>0230</v>
          </cell>
          <cell r="U1261" t="str">
            <v>2706000</v>
          </cell>
          <cell r="V1261">
            <v>2</v>
          </cell>
          <cell r="W1261" t="str">
            <v>1</v>
          </cell>
          <cell r="X1261" t="str">
            <v>399</v>
          </cell>
          <cell r="Y1261" t="str">
            <v>G Drive</v>
          </cell>
          <cell r="Z1261" t="str">
            <v>RC230 - GDrive Mktg</v>
          </cell>
          <cell r="AA1261" t="str">
            <v>Medium</v>
          </cell>
          <cell r="AB1261">
            <v>-1761.283638320775</v>
          </cell>
          <cell r="AC1261" t="str">
            <v xml:space="preserve">  23467</v>
          </cell>
          <cell r="AD1261" t="str">
            <v>805547</v>
          </cell>
          <cell r="AE1261">
            <v>0</v>
          </cell>
          <cell r="AF1261">
            <v>0</v>
          </cell>
          <cell r="AG1261">
            <v>0</v>
          </cell>
          <cell r="AH1261">
            <v>0</v>
          </cell>
          <cell r="AI1261">
            <v>0</v>
          </cell>
          <cell r="AJ1261" t="str">
            <v>EUR</v>
          </cell>
          <cell r="AK1261">
            <v>0</v>
          </cell>
          <cell r="AL1261" t="str">
            <v>CO41881</v>
          </cell>
          <cell r="AM1261" t="str">
            <v>Inv.23114</v>
          </cell>
        </row>
        <row r="1262">
          <cell r="A1262" t="str">
            <v>DEC04</v>
          </cell>
          <cell r="B1262" t="str">
            <v>CENT</v>
          </cell>
          <cell r="C1262" t="str">
            <v>United Kingdom</v>
          </cell>
          <cell r="D1262" t="str">
            <v>UK</v>
          </cell>
          <cell r="E1262" t="str">
            <v>Rental</v>
          </cell>
          <cell r="F1262" t="str">
            <v>Longville Ltd</v>
          </cell>
          <cell r="G1262" t="str">
            <v>025029</v>
          </cell>
          <cell r="I1262">
            <v>18</v>
          </cell>
          <cell r="J1262">
            <v>21420</v>
          </cell>
          <cell r="K1262">
            <v>0</v>
          </cell>
          <cell r="M1262">
            <v>0</v>
          </cell>
          <cell r="N1262">
            <v>0</v>
          </cell>
          <cell r="O1262" t="str">
            <v>AREN</v>
          </cell>
          <cell r="P1262" t="str">
            <v>AREN</v>
          </cell>
          <cell r="R1262">
            <v>0</v>
          </cell>
          <cell r="S1262" t="str">
            <v>Rental Sundry Invoicing</v>
          </cell>
          <cell r="T1262" t="str">
            <v>0652</v>
          </cell>
          <cell r="U1262" t="str">
            <v>1751000</v>
          </cell>
          <cell r="V1262">
            <v>1</v>
          </cell>
          <cell r="W1262" t="str">
            <v>1</v>
          </cell>
          <cell r="X1262" t="str">
            <v>652</v>
          </cell>
          <cell r="Y1262" t="str">
            <v>Rental</v>
          </cell>
          <cell r="Z1262" t="str">
            <v>Global Power Rental</v>
          </cell>
          <cell r="AA1262" t="str">
            <v>Rental</v>
          </cell>
          <cell r="AB1262">
            <v>21420</v>
          </cell>
          <cell r="AC1262" t="str">
            <v xml:space="preserve">  43476</v>
          </cell>
          <cell r="AD1262" t="str">
            <v>4710055/2</v>
          </cell>
          <cell r="AE1262">
            <v>0</v>
          </cell>
          <cell r="AF1262">
            <v>0</v>
          </cell>
          <cell r="AG1262">
            <v>0</v>
          </cell>
          <cell r="AH1262">
            <v>0</v>
          </cell>
          <cell r="AI1262">
            <v>0</v>
          </cell>
          <cell r="AJ1262" t="str">
            <v>GBP</v>
          </cell>
          <cell r="AK1262">
            <v>0</v>
          </cell>
          <cell r="AL1262" t="str">
            <v>24 Aug-27 Dec04</v>
          </cell>
        </row>
        <row r="1263">
          <cell r="A1263" t="str">
            <v>DEC04</v>
          </cell>
          <cell r="B1263" t="str">
            <v>US</v>
          </cell>
          <cell r="C1263" t="str">
            <v>United States</v>
          </cell>
          <cell r="D1263" t="str">
            <v>US</v>
          </cell>
          <cell r="E1263" t="str">
            <v>Rental</v>
          </cell>
          <cell r="F1263" t="str">
            <v>Cummins Power Generation</v>
          </cell>
          <cell r="G1263" t="str">
            <v>003229</v>
          </cell>
          <cell r="I1263">
            <v>0</v>
          </cell>
          <cell r="J1263">
            <v>-1220697.5242195909</v>
          </cell>
          <cell r="K1263">
            <v>0</v>
          </cell>
          <cell r="M1263">
            <v>0</v>
          </cell>
          <cell r="N1263">
            <v>0</v>
          </cell>
          <cell r="O1263" t="str">
            <v>AMIS</v>
          </cell>
          <cell r="P1263" t="str">
            <v>AMIS</v>
          </cell>
          <cell r="R1263">
            <v>0</v>
          </cell>
          <cell r="S1263" t="str">
            <v>misc revenue</v>
          </cell>
          <cell r="T1263" t="str">
            <v>0652</v>
          </cell>
          <cell r="U1263" t="str">
            <v>3751000</v>
          </cell>
          <cell r="V1263">
            <v>3</v>
          </cell>
          <cell r="W1263" t="str">
            <v>1</v>
          </cell>
          <cell r="X1263" t="str">
            <v>652</v>
          </cell>
          <cell r="Y1263" t="str">
            <v>Rental</v>
          </cell>
          <cell r="Z1263" t="str">
            <v>Global Power Rental</v>
          </cell>
          <cell r="AB1263">
            <v>-1220697.5242195909</v>
          </cell>
          <cell r="AC1263" t="str">
            <v xml:space="preserve">  23531</v>
          </cell>
          <cell r="AD1263" t="str">
            <v>Provident</v>
          </cell>
          <cell r="AE1263">
            <v>0</v>
          </cell>
          <cell r="AF1263">
            <v>0</v>
          </cell>
          <cell r="AG1263">
            <v>0</v>
          </cell>
          <cell r="AH1263">
            <v>0</v>
          </cell>
          <cell r="AI1263">
            <v>0</v>
          </cell>
          <cell r="AJ1263" t="str">
            <v>USD</v>
          </cell>
          <cell r="AK1263">
            <v>0</v>
          </cell>
          <cell r="AL1263" t="str">
            <v>Credit</v>
          </cell>
          <cell r="AM1263" t="str">
            <v>Settle Provident Fleet</v>
          </cell>
        </row>
        <row r="1264">
          <cell r="A1264" t="str">
            <v>DEC04</v>
          </cell>
          <cell r="B1264" t="str">
            <v>US</v>
          </cell>
          <cell r="C1264" t="str">
            <v>United States</v>
          </cell>
          <cell r="D1264" t="str">
            <v>US</v>
          </cell>
          <cell r="E1264" t="str">
            <v>Rental</v>
          </cell>
          <cell r="F1264" t="str">
            <v>Cummins Power Generation</v>
          </cell>
          <cell r="G1264" t="str">
            <v>025226</v>
          </cell>
          <cell r="I1264">
            <v>1</v>
          </cell>
          <cell r="J1264">
            <v>1138064.0473627555</v>
          </cell>
          <cell r="K1264">
            <v>0</v>
          </cell>
          <cell r="M1264">
            <v>0</v>
          </cell>
          <cell r="N1264">
            <v>0</v>
          </cell>
          <cell r="O1264" t="str">
            <v>AMIS</v>
          </cell>
          <cell r="P1264" t="str">
            <v>AMIS</v>
          </cell>
          <cell r="R1264">
            <v>0</v>
          </cell>
          <cell r="S1264" t="str">
            <v>misc revenue</v>
          </cell>
          <cell r="T1264" t="str">
            <v>0652</v>
          </cell>
          <cell r="U1264" t="str">
            <v>3751000</v>
          </cell>
          <cell r="V1264">
            <v>3</v>
          </cell>
          <cell r="W1264" t="str">
            <v>1</v>
          </cell>
          <cell r="X1264" t="str">
            <v>652</v>
          </cell>
          <cell r="Y1264" t="str">
            <v>Rental</v>
          </cell>
          <cell r="Z1264" t="str">
            <v>Global Power Rental</v>
          </cell>
          <cell r="AB1264">
            <v>1138064.0473627555</v>
          </cell>
          <cell r="AC1264" t="str">
            <v xml:space="preserve">  43971</v>
          </cell>
          <cell r="AD1264" t="str">
            <v>Provident</v>
          </cell>
          <cell r="AE1264">
            <v>0</v>
          </cell>
          <cell r="AF1264">
            <v>0</v>
          </cell>
          <cell r="AG1264">
            <v>0</v>
          </cell>
          <cell r="AH1264">
            <v>0</v>
          </cell>
          <cell r="AI1264">
            <v>0</v>
          </cell>
          <cell r="AJ1264" t="str">
            <v>USD</v>
          </cell>
          <cell r="AK1264">
            <v>0</v>
          </cell>
          <cell r="AL1264" t="str">
            <v>Cancel</v>
          </cell>
          <cell r="AM1264" t="str">
            <v>Cr3186</v>
          </cell>
        </row>
        <row r="1265">
          <cell r="A1265" t="str">
            <v>DEC04</v>
          </cell>
          <cell r="B1265" t="str">
            <v>US</v>
          </cell>
          <cell r="C1265" t="str">
            <v>United States</v>
          </cell>
          <cell r="D1265" t="str">
            <v>US</v>
          </cell>
          <cell r="E1265" t="str">
            <v>Rental</v>
          </cell>
          <cell r="F1265" t="str">
            <v>Cummins Power Generation</v>
          </cell>
          <cell r="G1265" t="str">
            <v>003186</v>
          </cell>
          <cell r="I1265">
            <v>0</v>
          </cell>
          <cell r="J1265">
            <v>-1138064.0473627555</v>
          </cell>
          <cell r="K1265">
            <v>0</v>
          </cell>
          <cell r="M1265">
            <v>0</v>
          </cell>
          <cell r="N1265">
            <v>0</v>
          </cell>
          <cell r="O1265" t="str">
            <v>AREN</v>
          </cell>
          <cell r="P1265" t="str">
            <v>AREN</v>
          </cell>
          <cell r="R1265">
            <v>0</v>
          </cell>
          <cell r="S1265" t="str">
            <v>Rental Sundry Invoicing</v>
          </cell>
          <cell r="T1265" t="str">
            <v>0652</v>
          </cell>
          <cell r="U1265" t="str">
            <v>3751000</v>
          </cell>
          <cell r="V1265">
            <v>3</v>
          </cell>
          <cell r="W1265" t="str">
            <v>1</v>
          </cell>
          <cell r="X1265" t="str">
            <v>652</v>
          </cell>
          <cell r="Y1265" t="str">
            <v>Rental</v>
          </cell>
          <cell r="Z1265" t="str">
            <v>Global Power Rental</v>
          </cell>
          <cell r="AA1265" t="str">
            <v>Rental</v>
          </cell>
          <cell r="AB1265">
            <v>-1138064.0473627555</v>
          </cell>
          <cell r="AC1265" t="str">
            <v xml:space="preserve">  23487</v>
          </cell>
          <cell r="AD1265" t="str">
            <v>Provident</v>
          </cell>
          <cell r="AE1265">
            <v>0</v>
          </cell>
          <cell r="AF1265">
            <v>0</v>
          </cell>
          <cell r="AG1265">
            <v>0</v>
          </cell>
          <cell r="AH1265">
            <v>0</v>
          </cell>
          <cell r="AI1265">
            <v>0</v>
          </cell>
          <cell r="AJ1265" t="str">
            <v>USD</v>
          </cell>
          <cell r="AK1265">
            <v>0</v>
          </cell>
          <cell r="AL1265" t="str">
            <v>Provident</v>
          </cell>
        </row>
        <row r="1266">
          <cell r="A1266" t="str">
            <v>DEC04</v>
          </cell>
          <cell r="B1266" t="str">
            <v>CENT</v>
          </cell>
          <cell r="C1266" t="str">
            <v>Africa</v>
          </cell>
          <cell r="D1266" t="str">
            <v>ML</v>
          </cell>
          <cell r="E1266" t="str">
            <v>Sadiol</v>
          </cell>
          <cell r="F1266" t="str">
            <v>Cummins Power Generation Mali SA</v>
          </cell>
          <cell r="G1266" t="str">
            <v>024916</v>
          </cell>
          <cell r="I1266">
            <v>1</v>
          </cell>
          <cell r="J1266">
            <v>134.55328310010765</v>
          </cell>
          <cell r="K1266">
            <v>0</v>
          </cell>
          <cell r="M1266">
            <v>0</v>
          </cell>
          <cell r="N1266">
            <v>0</v>
          </cell>
          <cell r="O1266" t="str">
            <v>AMIS</v>
          </cell>
          <cell r="P1266" t="str">
            <v>AMIS</v>
          </cell>
          <cell r="R1266">
            <v>0</v>
          </cell>
          <cell r="S1266" t="str">
            <v>misc revenue</v>
          </cell>
          <cell r="T1266" t="str">
            <v>1002</v>
          </cell>
          <cell r="U1266" t="str">
            <v>1751000</v>
          </cell>
          <cell r="V1266">
            <v>1</v>
          </cell>
          <cell r="W1266" t="str">
            <v>1</v>
          </cell>
          <cell r="X1266" t="str">
            <v>195</v>
          </cell>
          <cell r="Y1266" t="str">
            <v>ESB</v>
          </cell>
          <cell r="Z1266" t="str">
            <v>Sadiola</v>
          </cell>
          <cell r="AA1266" t="str">
            <v>Sadiol</v>
          </cell>
          <cell r="AB1266">
            <v>134.55328310010765</v>
          </cell>
          <cell r="AC1266" t="str">
            <v xml:space="preserve">  43403</v>
          </cell>
          <cell r="AD1266" t="str">
            <v>PPH0444</v>
          </cell>
          <cell r="AE1266">
            <v>0</v>
          </cell>
          <cell r="AF1266">
            <v>0</v>
          </cell>
          <cell r="AG1266">
            <v>0</v>
          </cell>
          <cell r="AH1266">
            <v>0</v>
          </cell>
          <cell r="AI1266">
            <v>0</v>
          </cell>
          <cell r="AJ1266" t="str">
            <v>USD</v>
          </cell>
          <cell r="AK1266">
            <v>0</v>
          </cell>
          <cell r="AL1266" t="str">
            <v>HD50-01</v>
          </cell>
          <cell r="AM1266" t="str">
            <v>Disc Storage Unit</v>
          </cell>
        </row>
        <row r="1267">
          <cell r="A1267" t="str">
            <v>DEC04</v>
          </cell>
          <cell r="B1267" t="str">
            <v>CENT</v>
          </cell>
          <cell r="C1267" t="str">
            <v>Africa</v>
          </cell>
          <cell r="D1267" t="str">
            <v>ML</v>
          </cell>
          <cell r="E1267" t="str">
            <v>Sadiol</v>
          </cell>
          <cell r="F1267" t="str">
            <v>Cummins Power Generation Mali SA</v>
          </cell>
          <cell r="G1267" t="str">
            <v>024918</v>
          </cell>
          <cell r="I1267">
            <v>1</v>
          </cell>
          <cell r="J1267">
            <v>5418.4445640473623</v>
          </cell>
          <cell r="K1267">
            <v>0</v>
          </cell>
          <cell r="M1267">
            <v>0</v>
          </cell>
          <cell r="N1267">
            <v>0</v>
          </cell>
          <cell r="O1267" t="str">
            <v>AMIS</v>
          </cell>
          <cell r="P1267" t="str">
            <v>AMIS</v>
          </cell>
          <cell r="R1267">
            <v>0</v>
          </cell>
          <cell r="S1267" t="str">
            <v>misc revenue</v>
          </cell>
          <cell r="T1267" t="str">
            <v>1002</v>
          </cell>
          <cell r="U1267" t="str">
            <v>1751000</v>
          </cell>
          <cell r="V1267">
            <v>1</v>
          </cell>
          <cell r="W1267" t="str">
            <v>1</v>
          </cell>
          <cell r="X1267" t="str">
            <v>195</v>
          </cell>
          <cell r="Y1267" t="str">
            <v>ESB</v>
          </cell>
          <cell r="Z1267" t="str">
            <v>Sadiola</v>
          </cell>
          <cell r="AA1267" t="str">
            <v>Sadiol</v>
          </cell>
          <cell r="AB1267">
            <v>5418.4445640473623</v>
          </cell>
          <cell r="AC1267" t="str">
            <v xml:space="preserve">  43405</v>
          </cell>
          <cell r="AD1267" t="str">
            <v>RECHARGE</v>
          </cell>
          <cell r="AE1267">
            <v>0</v>
          </cell>
          <cell r="AF1267">
            <v>0</v>
          </cell>
          <cell r="AG1267">
            <v>0</v>
          </cell>
          <cell r="AH1267">
            <v>0</v>
          </cell>
          <cell r="AI1267">
            <v>0</v>
          </cell>
          <cell r="AJ1267" t="str">
            <v>USD</v>
          </cell>
          <cell r="AK1267">
            <v>0</v>
          </cell>
          <cell r="AL1267" t="str">
            <v>Salaries</v>
          </cell>
        </row>
        <row r="1268">
          <cell r="A1268" t="str">
            <v>DEC04</v>
          </cell>
          <cell r="B1268" t="str">
            <v>CENT</v>
          </cell>
          <cell r="C1268" t="str">
            <v>Africa</v>
          </cell>
          <cell r="D1268" t="str">
            <v>ML</v>
          </cell>
          <cell r="E1268" t="str">
            <v>Sadiol</v>
          </cell>
          <cell r="F1268" t="str">
            <v>Cummins Power Generation Mali SA</v>
          </cell>
          <cell r="G1268" t="str">
            <v>024918</v>
          </cell>
          <cell r="I1268">
            <v>1</v>
          </cell>
          <cell r="J1268">
            <v>886.32938643702903</v>
          </cell>
          <cell r="K1268">
            <v>0</v>
          </cell>
          <cell r="M1268">
            <v>0</v>
          </cell>
          <cell r="N1268">
            <v>0</v>
          </cell>
          <cell r="O1268" t="str">
            <v>AMIS</v>
          </cell>
          <cell r="P1268" t="str">
            <v>AMIS</v>
          </cell>
          <cell r="R1268">
            <v>0</v>
          </cell>
          <cell r="S1268" t="str">
            <v>misc revenue</v>
          </cell>
          <cell r="T1268" t="str">
            <v>1002</v>
          </cell>
          <cell r="U1268" t="str">
            <v>1751000</v>
          </cell>
          <cell r="V1268">
            <v>1</v>
          </cell>
          <cell r="W1268" t="str">
            <v>1</v>
          </cell>
          <cell r="X1268" t="str">
            <v>195</v>
          </cell>
          <cell r="Y1268" t="str">
            <v>ESB</v>
          </cell>
          <cell r="Z1268" t="str">
            <v>Sadiola</v>
          </cell>
          <cell r="AA1268" t="str">
            <v>Sadiol</v>
          </cell>
          <cell r="AB1268">
            <v>886.32938643702903</v>
          </cell>
          <cell r="AC1268" t="str">
            <v xml:space="preserve">  43405</v>
          </cell>
          <cell r="AD1268" t="str">
            <v>RECHARGE</v>
          </cell>
          <cell r="AE1268">
            <v>0</v>
          </cell>
          <cell r="AF1268">
            <v>0</v>
          </cell>
          <cell r="AG1268">
            <v>0</v>
          </cell>
          <cell r="AH1268">
            <v>0</v>
          </cell>
          <cell r="AI1268">
            <v>0</v>
          </cell>
          <cell r="AJ1268" t="str">
            <v>USD</v>
          </cell>
          <cell r="AK1268">
            <v>0</v>
          </cell>
          <cell r="AL1268" t="str">
            <v>Bonus</v>
          </cell>
        </row>
        <row r="1269">
          <cell r="A1269" t="str">
            <v>DEC04</v>
          </cell>
          <cell r="B1269" t="str">
            <v>CENT</v>
          </cell>
          <cell r="C1269" t="str">
            <v>Africa</v>
          </cell>
          <cell r="D1269" t="str">
            <v>ML</v>
          </cell>
          <cell r="E1269" t="str">
            <v>Sadiol</v>
          </cell>
          <cell r="F1269" t="str">
            <v>Cummins Power Generation Mali SA</v>
          </cell>
          <cell r="G1269" t="str">
            <v>024918</v>
          </cell>
          <cell r="I1269">
            <v>1</v>
          </cell>
          <cell r="J1269">
            <v>93.579117330462864</v>
          </cell>
          <cell r="K1269">
            <v>0</v>
          </cell>
          <cell r="M1269">
            <v>0</v>
          </cell>
          <cell r="N1269">
            <v>0</v>
          </cell>
          <cell r="O1269" t="str">
            <v>AMIS</v>
          </cell>
          <cell r="P1269" t="str">
            <v>AMIS</v>
          </cell>
          <cell r="R1269">
            <v>0</v>
          </cell>
          <cell r="S1269" t="str">
            <v>misc revenue</v>
          </cell>
          <cell r="T1269" t="str">
            <v>1002</v>
          </cell>
          <cell r="U1269" t="str">
            <v>1751000</v>
          </cell>
          <cell r="V1269">
            <v>1</v>
          </cell>
          <cell r="W1269" t="str">
            <v>1</v>
          </cell>
          <cell r="X1269" t="str">
            <v>195</v>
          </cell>
          <cell r="Y1269" t="str">
            <v>ESB</v>
          </cell>
          <cell r="Z1269" t="str">
            <v>Sadiola</v>
          </cell>
          <cell r="AA1269" t="str">
            <v>Sadiol</v>
          </cell>
          <cell r="AB1269">
            <v>93.579117330462864</v>
          </cell>
          <cell r="AC1269" t="str">
            <v xml:space="preserve">  43405</v>
          </cell>
          <cell r="AD1269" t="str">
            <v>RECHARGE</v>
          </cell>
          <cell r="AE1269">
            <v>0</v>
          </cell>
          <cell r="AF1269">
            <v>0</v>
          </cell>
          <cell r="AG1269">
            <v>0</v>
          </cell>
          <cell r="AH1269">
            <v>0</v>
          </cell>
          <cell r="AI1269">
            <v>0</v>
          </cell>
          <cell r="AJ1269" t="str">
            <v>USD</v>
          </cell>
          <cell r="AK1269">
            <v>0</v>
          </cell>
          <cell r="AL1269" t="str">
            <v>Pensions</v>
          </cell>
        </row>
        <row r="1270">
          <cell r="A1270" t="str">
            <v>DEC04</v>
          </cell>
          <cell r="B1270" t="str">
            <v>CENT</v>
          </cell>
          <cell r="C1270" t="str">
            <v>Africa</v>
          </cell>
          <cell r="D1270" t="str">
            <v>ML</v>
          </cell>
          <cell r="E1270" t="str">
            <v>Sadiol</v>
          </cell>
          <cell r="F1270" t="str">
            <v>Cummins Power Generation Mali SA</v>
          </cell>
          <cell r="G1270" t="str">
            <v>024918</v>
          </cell>
          <cell r="I1270">
            <v>0</v>
          </cell>
          <cell r="J1270">
            <v>-170.94725511302474</v>
          </cell>
          <cell r="K1270">
            <v>0</v>
          </cell>
          <cell r="M1270">
            <v>0</v>
          </cell>
          <cell r="N1270">
            <v>0</v>
          </cell>
          <cell r="O1270" t="str">
            <v>AMIS</v>
          </cell>
          <cell r="P1270" t="str">
            <v>AMIS</v>
          </cell>
          <cell r="R1270">
            <v>0</v>
          </cell>
          <cell r="S1270" t="str">
            <v>misc revenue</v>
          </cell>
          <cell r="T1270" t="str">
            <v>1002</v>
          </cell>
          <cell r="U1270" t="str">
            <v>1751000</v>
          </cell>
          <cell r="V1270">
            <v>1</v>
          </cell>
          <cell r="W1270" t="str">
            <v>1</v>
          </cell>
          <cell r="X1270" t="str">
            <v>195</v>
          </cell>
          <cell r="Y1270" t="str">
            <v>ESB</v>
          </cell>
          <cell r="Z1270" t="str">
            <v>Sadiola</v>
          </cell>
          <cell r="AA1270" t="str">
            <v>Sadiol</v>
          </cell>
          <cell r="AB1270">
            <v>-170.94725511302474</v>
          </cell>
          <cell r="AC1270" t="str">
            <v xml:space="preserve">  43405</v>
          </cell>
          <cell r="AD1270" t="str">
            <v>RECHARGE</v>
          </cell>
          <cell r="AE1270">
            <v>0</v>
          </cell>
          <cell r="AF1270">
            <v>0</v>
          </cell>
          <cell r="AG1270">
            <v>0</v>
          </cell>
          <cell r="AH1270">
            <v>0</v>
          </cell>
          <cell r="AI1270">
            <v>0</v>
          </cell>
          <cell r="AJ1270" t="str">
            <v>USD</v>
          </cell>
          <cell r="AK1270">
            <v>0</v>
          </cell>
          <cell r="AL1270" t="str">
            <v>Life Insurance</v>
          </cell>
        </row>
        <row r="1271">
          <cell r="A1271" t="str">
            <v>DEC04</v>
          </cell>
          <cell r="B1271" t="str">
            <v>CENT</v>
          </cell>
          <cell r="C1271" t="str">
            <v>Africa</v>
          </cell>
          <cell r="D1271" t="str">
            <v>ML</v>
          </cell>
          <cell r="E1271" t="str">
            <v>Sadiol</v>
          </cell>
          <cell r="F1271" t="str">
            <v>Cummins Power Generation Mali SA</v>
          </cell>
          <cell r="G1271" t="str">
            <v>024917</v>
          </cell>
          <cell r="I1271">
            <v>1</v>
          </cell>
          <cell r="J1271">
            <v>2446.4208826695367</v>
          </cell>
          <cell r="K1271">
            <v>0</v>
          </cell>
          <cell r="M1271">
            <v>0</v>
          </cell>
          <cell r="N1271">
            <v>0</v>
          </cell>
          <cell r="O1271" t="str">
            <v>AMIS</v>
          </cell>
          <cell r="P1271" t="str">
            <v>AMIS</v>
          </cell>
          <cell r="R1271">
            <v>0</v>
          </cell>
          <cell r="S1271" t="str">
            <v>misc revenue</v>
          </cell>
          <cell r="T1271" t="str">
            <v>1002</v>
          </cell>
          <cell r="U1271" t="str">
            <v>1751000</v>
          </cell>
          <cell r="V1271">
            <v>1</v>
          </cell>
          <cell r="W1271" t="str">
            <v>1</v>
          </cell>
          <cell r="X1271" t="str">
            <v>195</v>
          </cell>
          <cell r="Y1271" t="str">
            <v>ESB</v>
          </cell>
          <cell r="Z1271" t="str">
            <v>Sadiola</v>
          </cell>
          <cell r="AA1271" t="str">
            <v>Sadiol</v>
          </cell>
          <cell r="AB1271">
            <v>2446.4208826695367</v>
          </cell>
          <cell r="AC1271" t="str">
            <v xml:space="preserve">  43404</v>
          </cell>
          <cell r="AE1271">
            <v>0</v>
          </cell>
          <cell r="AF1271">
            <v>0</v>
          </cell>
          <cell r="AG1271">
            <v>0</v>
          </cell>
          <cell r="AH1271">
            <v>0</v>
          </cell>
          <cell r="AI1271">
            <v>0</v>
          </cell>
          <cell r="AJ1271" t="str">
            <v>USD</v>
          </cell>
          <cell r="AK1271">
            <v>0</v>
          </cell>
          <cell r="AL1271" t="str">
            <v>Hire of</v>
          </cell>
          <cell r="AM1271" t="str">
            <v>Intermediate Engineer</v>
          </cell>
        </row>
        <row r="1272">
          <cell r="A1272" t="str">
            <v>DEC04</v>
          </cell>
          <cell r="B1272" t="str">
            <v>CENT</v>
          </cell>
          <cell r="C1272" t="str">
            <v>Africa</v>
          </cell>
          <cell r="D1272" t="str">
            <v>ML</v>
          </cell>
          <cell r="E1272" t="str">
            <v>Sadiol</v>
          </cell>
          <cell r="F1272" t="str">
            <v>Cummins Power Generation Mali SA</v>
          </cell>
          <cell r="G1272" t="str">
            <v>024917</v>
          </cell>
          <cell r="I1272">
            <v>1</v>
          </cell>
          <cell r="J1272">
            <v>782.85791173304619</v>
          </cell>
          <cell r="K1272">
            <v>0</v>
          </cell>
          <cell r="M1272">
            <v>0</v>
          </cell>
          <cell r="N1272">
            <v>0</v>
          </cell>
          <cell r="O1272" t="str">
            <v>AMIS</v>
          </cell>
          <cell r="P1272" t="str">
            <v>AMIS</v>
          </cell>
          <cell r="R1272">
            <v>0</v>
          </cell>
          <cell r="S1272" t="str">
            <v>misc revenue</v>
          </cell>
          <cell r="T1272" t="str">
            <v>1002</v>
          </cell>
          <cell r="U1272" t="str">
            <v>1751000</v>
          </cell>
          <cell r="V1272">
            <v>1</v>
          </cell>
          <cell r="W1272" t="str">
            <v>1</v>
          </cell>
          <cell r="X1272" t="str">
            <v>195</v>
          </cell>
          <cell r="Y1272" t="str">
            <v>ESB</v>
          </cell>
          <cell r="Z1272" t="str">
            <v>Sadiola</v>
          </cell>
          <cell r="AA1272" t="str">
            <v>Sadiol</v>
          </cell>
          <cell r="AB1272">
            <v>782.85791173304619</v>
          </cell>
          <cell r="AC1272" t="str">
            <v xml:space="preserve">  43404</v>
          </cell>
          <cell r="AE1272">
            <v>0</v>
          </cell>
          <cell r="AF1272">
            <v>0</v>
          </cell>
          <cell r="AG1272">
            <v>0</v>
          </cell>
          <cell r="AH1272">
            <v>0</v>
          </cell>
          <cell r="AI1272">
            <v>0</v>
          </cell>
          <cell r="AJ1272" t="str">
            <v>USD</v>
          </cell>
          <cell r="AK1272">
            <v>0</v>
          </cell>
          <cell r="AL1272" t="str">
            <v>Financial</v>
          </cell>
          <cell r="AM1272" t="str">
            <v>Assistance</v>
          </cell>
        </row>
        <row r="1273">
          <cell r="A1273" t="str">
            <v>DEC04</v>
          </cell>
          <cell r="B1273" t="str">
            <v>CENT</v>
          </cell>
          <cell r="C1273" t="str">
            <v>Africa</v>
          </cell>
          <cell r="D1273" t="str">
            <v>ML</v>
          </cell>
          <cell r="E1273" t="str">
            <v>Sadiol</v>
          </cell>
          <cell r="F1273" t="str">
            <v>Cummins Power Generation Mali SA</v>
          </cell>
          <cell r="G1273" t="str">
            <v>024917</v>
          </cell>
          <cell r="I1273">
            <v>1</v>
          </cell>
          <cell r="J1273">
            <v>342.49730893433798</v>
          </cell>
          <cell r="K1273">
            <v>0</v>
          </cell>
          <cell r="M1273">
            <v>0</v>
          </cell>
          <cell r="N1273">
            <v>0</v>
          </cell>
          <cell r="O1273" t="str">
            <v>AMIS</v>
          </cell>
          <cell r="P1273" t="str">
            <v>AMIS</v>
          </cell>
          <cell r="R1273">
            <v>0</v>
          </cell>
          <cell r="S1273" t="str">
            <v>misc revenue</v>
          </cell>
          <cell r="T1273" t="str">
            <v>1002</v>
          </cell>
          <cell r="U1273" t="str">
            <v>1751000</v>
          </cell>
          <cell r="V1273">
            <v>1</v>
          </cell>
          <cell r="W1273" t="str">
            <v>1</v>
          </cell>
          <cell r="X1273" t="str">
            <v>195</v>
          </cell>
          <cell r="Y1273" t="str">
            <v>ESB</v>
          </cell>
          <cell r="Z1273" t="str">
            <v>Sadiola</v>
          </cell>
          <cell r="AA1273" t="str">
            <v>Sadiol</v>
          </cell>
          <cell r="AB1273">
            <v>342.49730893433798</v>
          </cell>
          <cell r="AC1273" t="str">
            <v xml:space="preserve">  43404</v>
          </cell>
          <cell r="AE1273">
            <v>0</v>
          </cell>
          <cell r="AF1273">
            <v>0</v>
          </cell>
          <cell r="AG1273">
            <v>0</v>
          </cell>
          <cell r="AH1273">
            <v>0</v>
          </cell>
          <cell r="AI1273">
            <v>0</v>
          </cell>
          <cell r="AJ1273" t="str">
            <v>USD</v>
          </cell>
          <cell r="AK1273">
            <v>0</v>
          </cell>
          <cell r="AL1273" t="str">
            <v>HR</v>
          </cell>
          <cell r="AM1273" t="str">
            <v>Assistance</v>
          </cell>
        </row>
        <row r="1274">
          <cell r="A1274" t="str">
            <v>DEC04</v>
          </cell>
          <cell r="B1274" t="str">
            <v>CENT</v>
          </cell>
          <cell r="C1274" t="str">
            <v>Africa</v>
          </cell>
          <cell r="D1274" t="str">
            <v>ML</v>
          </cell>
          <cell r="E1274" t="str">
            <v>Sadiol</v>
          </cell>
          <cell r="F1274" t="str">
            <v>Cummins Power Generation Mali SA</v>
          </cell>
          <cell r="G1274" t="str">
            <v>024917</v>
          </cell>
          <cell r="I1274">
            <v>1</v>
          </cell>
          <cell r="J1274">
            <v>4403.5629709364903</v>
          </cell>
          <cell r="K1274">
            <v>0</v>
          </cell>
          <cell r="M1274">
            <v>0</v>
          </cell>
          <cell r="N1274">
            <v>0</v>
          </cell>
          <cell r="O1274" t="str">
            <v>AMIS</v>
          </cell>
          <cell r="P1274" t="str">
            <v>AMIS</v>
          </cell>
          <cell r="R1274">
            <v>0</v>
          </cell>
          <cell r="S1274" t="str">
            <v>misc revenue</v>
          </cell>
          <cell r="T1274" t="str">
            <v>1002</v>
          </cell>
          <cell r="U1274" t="str">
            <v>1751000</v>
          </cell>
          <cell r="V1274">
            <v>1</v>
          </cell>
          <cell r="W1274" t="str">
            <v>1</v>
          </cell>
          <cell r="X1274" t="str">
            <v>195</v>
          </cell>
          <cell r="Y1274" t="str">
            <v>ESB</v>
          </cell>
          <cell r="Z1274" t="str">
            <v>Sadiola</v>
          </cell>
          <cell r="AA1274" t="str">
            <v>Sadiol</v>
          </cell>
          <cell r="AB1274">
            <v>4403.5629709364903</v>
          </cell>
          <cell r="AC1274" t="str">
            <v xml:space="preserve">  43404</v>
          </cell>
          <cell r="AE1274">
            <v>0</v>
          </cell>
          <cell r="AF1274">
            <v>0</v>
          </cell>
          <cell r="AG1274">
            <v>0</v>
          </cell>
          <cell r="AH1274">
            <v>0</v>
          </cell>
          <cell r="AI1274">
            <v>0</v>
          </cell>
          <cell r="AJ1274" t="str">
            <v>USD</v>
          </cell>
          <cell r="AK1274">
            <v>0</v>
          </cell>
          <cell r="AL1274" t="str">
            <v>Logistical</v>
          </cell>
          <cell r="AM1274" t="str">
            <v>Assistance</v>
          </cell>
        </row>
        <row r="1275">
          <cell r="A1275" t="str">
            <v>DEC04</v>
          </cell>
          <cell r="B1275" t="str">
            <v>CENT</v>
          </cell>
          <cell r="C1275" t="str">
            <v>Africa</v>
          </cell>
          <cell r="D1275" t="str">
            <v>ML</v>
          </cell>
          <cell r="E1275" t="str">
            <v>Sadiol</v>
          </cell>
          <cell r="F1275" t="str">
            <v>Cummins Power Generation Mali SA</v>
          </cell>
          <cell r="G1275" t="str">
            <v>025216</v>
          </cell>
          <cell r="I1275">
            <v>1</v>
          </cell>
          <cell r="J1275">
            <v>783.61141011840687</v>
          </cell>
          <cell r="K1275">
            <v>0</v>
          </cell>
          <cell r="M1275">
            <v>0</v>
          </cell>
          <cell r="N1275">
            <v>0</v>
          </cell>
          <cell r="O1275" t="str">
            <v>AMIS</v>
          </cell>
          <cell r="P1275" t="str">
            <v>AMIS</v>
          </cell>
          <cell r="R1275">
            <v>0</v>
          </cell>
          <cell r="S1275" t="str">
            <v>misc revenue</v>
          </cell>
          <cell r="T1275" t="str">
            <v>1002</v>
          </cell>
          <cell r="U1275" t="str">
            <v>1751000</v>
          </cell>
          <cell r="V1275">
            <v>1</v>
          </cell>
          <cell r="W1275" t="str">
            <v>1</v>
          </cell>
          <cell r="X1275" t="str">
            <v>195</v>
          </cell>
          <cell r="Y1275" t="str">
            <v>ESB</v>
          </cell>
          <cell r="Z1275" t="str">
            <v>Sadiola</v>
          </cell>
          <cell r="AA1275" t="str">
            <v>Sadiol</v>
          </cell>
          <cell r="AB1275">
            <v>783.61141011840687</v>
          </cell>
          <cell r="AC1275" t="str">
            <v xml:space="preserve">  43954</v>
          </cell>
          <cell r="AE1275">
            <v>0</v>
          </cell>
          <cell r="AF1275">
            <v>0</v>
          </cell>
          <cell r="AG1275">
            <v>0</v>
          </cell>
          <cell r="AH1275">
            <v>0</v>
          </cell>
          <cell r="AI1275">
            <v>0</v>
          </cell>
          <cell r="AJ1275" t="str">
            <v>USD</v>
          </cell>
          <cell r="AK1275">
            <v>0</v>
          </cell>
          <cell r="AL1275" t="str">
            <v>Transport</v>
          </cell>
        </row>
        <row r="1276">
          <cell r="A1276" t="str">
            <v>DEC04</v>
          </cell>
          <cell r="B1276" t="str">
            <v>CENT</v>
          </cell>
          <cell r="C1276" t="str">
            <v>Africa</v>
          </cell>
          <cell r="D1276" t="str">
            <v>ML</v>
          </cell>
          <cell r="E1276" t="str">
            <v>Sadiol</v>
          </cell>
          <cell r="F1276" t="str">
            <v>Cummins Power Generation Mali SA</v>
          </cell>
          <cell r="G1276" t="str">
            <v>025216</v>
          </cell>
          <cell r="I1276">
            <v>1</v>
          </cell>
          <cell r="J1276">
            <v>919.80624327233579</v>
          </cell>
          <cell r="K1276">
            <v>0</v>
          </cell>
          <cell r="M1276">
            <v>0</v>
          </cell>
          <cell r="N1276">
            <v>0</v>
          </cell>
          <cell r="O1276" t="str">
            <v>AMIS</v>
          </cell>
          <cell r="P1276" t="str">
            <v>AMIS</v>
          </cell>
          <cell r="R1276">
            <v>0</v>
          </cell>
          <cell r="S1276" t="str">
            <v>misc revenue</v>
          </cell>
          <cell r="T1276" t="str">
            <v>1002</v>
          </cell>
          <cell r="U1276" t="str">
            <v>1751000</v>
          </cell>
          <cell r="V1276">
            <v>1</v>
          </cell>
          <cell r="W1276" t="str">
            <v>1</v>
          </cell>
          <cell r="X1276" t="str">
            <v>195</v>
          </cell>
          <cell r="Y1276" t="str">
            <v>ESB</v>
          </cell>
          <cell r="Z1276" t="str">
            <v>Sadiola</v>
          </cell>
          <cell r="AA1276" t="str">
            <v>Sadiol</v>
          </cell>
          <cell r="AB1276">
            <v>919.80624327233579</v>
          </cell>
          <cell r="AC1276" t="str">
            <v xml:space="preserve">  43954</v>
          </cell>
          <cell r="AE1276">
            <v>0</v>
          </cell>
          <cell r="AF1276">
            <v>0</v>
          </cell>
          <cell r="AG1276">
            <v>0</v>
          </cell>
          <cell r="AH1276">
            <v>0</v>
          </cell>
          <cell r="AI1276">
            <v>0</v>
          </cell>
          <cell r="AJ1276" t="str">
            <v>USD</v>
          </cell>
          <cell r="AK1276">
            <v>0</v>
          </cell>
          <cell r="AL1276" t="str">
            <v>Subsistance</v>
          </cell>
          <cell r="AM1276" t="str">
            <v>Expenses 11 Days</v>
          </cell>
        </row>
        <row r="1277">
          <cell r="A1277" t="str">
            <v>DEC04</v>
          </cell>
          <cell r="B1277" t="str">
            <v>CENT</v>
          </cell>
          <cell r="C1277" t="str">
            <v>Africa</v>
          </cell>
          <cell r="D1277" t="str">
            <v>ML</v>
          </cell>
          <cell r="E1277" t="str">
            <v>Sadiol</v>
          </cell>
          <cell r="F1277" t="str">
            <v>Cummins Power Generation Mali SA</v>
          </cell>
          <cell r="G1277" t="str">
            <v>025216</v>
          </cell>
          <cell r="I1277">
            <v>12</v>
          </cell>
          <cell r="J1277">
            <v>9881.5931108719051</v>
          </cell>
          <cell r="K1277">
            <v>0</v>
          </cell>
          <cell r="M1277">
            <v>0</v>
          </cell>
          <cell r="N1277">
            <v>0</v>
          </cell>
          <cell r="O1277" t="str">
            <v>AMIS</v>
          </cell>
          <cell r="P1277" t="str">
            <v>AMIS</v>
          </cell>
          <cell r="R1277">
            <v>0</v>
          </cell>
          <cell r="S1277" t="str">
            <v>misc revenue</v>
          </cell>
          <cell r="T1277" t="str">
            <v>1002</v>
          </cell>
          <cell r="U1277" t="str">
            <v>1751000</v>
          </cell>
          <cell r="V1277">
            <v>1</v>
          </cell>
          <cell r="W1277" t="str">
            <v>1</v>
          </cell>
          <cell r="X1277" t="str">
            <v>195</v>
          </cell>
          <cell r="Y1277" t="str">
            <v>ESB</v>
          </cell>
          <cell r="Z1277" t="str">
            <v>Sadiola</v>
          </cell>
          <cell r="AA1277" t="str">
            <v>Sadiol</v>
          </cell>
          <cell r="AB1277">
            <v>9881.5931108719051</v>
          </cell>
          <cell r="AC1277" t="str">
            <v xml:space="preserve">  43954</v>
          </cell>
          <cell r="AE1277">
            <v>0</v>
          </cell>
          <cell r="AF1277">
            <v>0</v>
          </cell>
          <cell r="AG1277">
            <v>0</v>
          </cell>
          <cell r="AH1277">
            <v>0</v>
          </cell>
          <cell r="AI1277">
            <v>0</v>
          </cell>
          <cell r="AJ1277" t="str">
            <v>USD</v>
          </cell>
          <cell r="AK1277">
            <v>0</v>
          </cell>
          <cell r="AL1277" t="str">
            <v>Technical Visit</v>
          </cell>
          <cell r="AM1277" t="str">
            <v>30/10/04-11/12/04</v>
          </cell>
        </row>
        <row r="1278">
          <cell r="A1278" t="str">
            <v>DEC04</v>
          </cell>
          <cell r="B1278" t="str">
            <v>CENT</v>
          </cell>
          <cell r="C1278" t="str">
            <v>Africa</v>
          </cell>
          <cell r="D1278" t="str">
            <v>ML</v>
          </cell>
          <cell r="E1278" t="str">
            <v>Sadiol</v>
          </cell>
          <cell r="F1278" t="str">
            <v>Cummins Power Generation Mali SA</v>
          </cell>
          <cell r="G1278" t="str">
            <v>025215</v>
          </cell>
          <cell r="I1278">
            <v>1</v>
          </cell>
          <cell r="J1278">
            <v>5000</v>
          </cell>
          <cell r="K1278">
            <v>0</v>
          </cell>
          <cell r="M1278">
            <v>0</v>
          </cell>
          <cell r="N1278">
            <v>0</v>
          </cell>
          <cell r="O1278" t="str">
            <v>AMIS</v>
          </cell>
          <cell r="P1278" t="str">
            <v>AMIS</v>
          </cell>
          <cell r="R1278">
            <v>0</v>
          </cell>
          <cell r="S1278" t="str">
            <v>misc revenue</v>
          </cell>
          <cell r="T1278" t="str">
            <v>1002</v>
          </cell>
          <cell r="U1278" t="str">
            <v>1751000</v>
          </cell>
          <cell r="V1278">
            <v>1</v>
          </cell>
          <cell r="W1278" t="str">
            <v>1</v>
          </cell>
          <cell r="X1278" t="str">
            <v>195</v>
          </cell>
          <cell r="Y1278" t="str">
            <v>ESB</v>
          </cell>
          <cell r="Z1278" t="str">
            <v>Sadiola</v>
          </cell>
          <cell r="AA1278" t="str">
            <v>Sadiol</v>
          </cell>
          <cell r="AB1278">
            <v>5000</v>
          </cell>
          <cell r="AC1278" t="str">
            <v xml:space="preserve">  43953</v>
          </cell>
          <cell r="AE1278">
            <v>0</v>
          </cell>
          <cell r="AF1278">
            <v>0</v>
          </cell>
          <cell r="AG1278">
            <v>0</v>
          </cell>
          <cell r="AH1278">
            <v>0</v>
          </cell>
          <cell r="AI1278">
            <v>0</v>
          </cell>
          <cell r="AJ1278" t="str">
            <v>USD</v>
          </cell>
          <cell r="AK1278">
            <v>0</v>
          </cell>
          <cell r="AL1278" t="str">
            <v>Top Up</v>
          </cell>
          <cell r="AM1278" t="str">
            <v>Mali Petty Cash</v>
          </cell>
        </row>
        <row r="1279">
          <cell r="A1279" t="str">
            <v>DEC04</v>
          </cell>
          <cell r="B1279" t="str">
            <v>CENT</v>
          </cell>
          <cell r="C1279" t="str">
            <v>Western Europe</v>
          </cell>
          <cell r="D1279" t="str">
            <v>CH</v>
          </cell>
          <cell r="E1279" t="str">
            <v>SPARES</v>
          </cell>
          <cell r="F1279" t="str">
            <v>Aksa Wurenlos AG</v>
          </cell>
          <cell r="G1279" t="str">
            <v>024589</v>
          </cell>
          <cell r="I1279">
            <v>20</v>
          </cell>
          <cell r="J1279">
            <v>1144.1722282023679</v>
          </cell>
          <cell r="K1279">
            <v>610.79999999999995</v>
          </cell>
          <cell r="M1279">
            <v>0</v>
          </cell>
          <cell r="N1279">
            <v>0</v>
          </cell>
          <cell r="O1279" t="str">
            <v>SPAR</v>
          </cell>
          <cell r="P1279" t="str">
            <v>SPAR</v>
          </cell>
          <cell r="R1279">
            <v>0</v>
          </cell>
          <cell r="S1279" t="str">
            <v>Spares</v>
          </cell>
          <cell r="T1279" t="str">
            <v>1020</v>
          </cell>
          <cell r="U1279" t="str">
            <v>1711000</v>
          </cell>
          <cell r="V1279">
            <v>1</v>
          </cell>
          <cell r="W1279" t="str">
            <v>1</v>
          </cell>
          <cell r="X1279" t="str">
            <v>650</v>
          </cell>
          <cell r="Y1279" t="str">
            <v>Commercial</v>
          </cell>
          <cell r="Z1279" t="str">
            <v>Sales - Parts</v>
          </cell>
          <cell r="AA1279" t="str">
            <v>Spares</v>
          </cell>
          <cell r="AB1279">
            <v>1144.1722282023679</v>
          </cell>
          <cell r="AC1279" t="str">
            <v xml:space="preserve">  43027</v>
          </cell>
          <cell r="AD1279" t="str">
            <v>106388</v>
          </cell>
          <cell r="AE1279">
            <v>610.79999999999995</v>
          </cell>
          <cell r="AF1279">
            <v>0</v>
          </cell>
          <cell r="AG1279">
            <v>0</v>
          </cell>
          <cell r="AH1279">
            <v>0</v>
          </cell>
          <cell r="AI1279">
            <v>0</v>
          </cell>
          <cell r="AJ1279" t="str">
            <v>EUR</v>
          </cell>
          <cell r="AK1279">
            <v>0</v>
          </cell>
          <cell r="AL1279" t="str">
            <v>SP0416-1157</v>
          </cell>
          <cell r="AM1279" t="str">
            <v>BATTERY 12V</v>
          </cell>
        </row>
        <row r="1280">
          <cell r="A1280" t="str">
            <v>DEC04</v>
          </cell>
          <cell r="B1280" t="str">
            <v>CENT</v>
          </cell>
          <cell r="C1280" t="str">
            <v>Western Europe</v>
          </cell>
          <cell r="D1280" t="str">
            <v>CH</v>
          </cell>
          <cell r="E1280" t="str">
            <v>SPARES</v>
          </cell>
          <cell r="F1280" t="str">
            <v>Aksa Wurenlos AG</v>
          </cell>
          <cell r="G1280" t="str">
            <v>024589</v>
          </cell>
          <cell r="I1280">
            <v>20</v>
          </cell>
          <cell r="J1280">
            <v>785.92142088266939</v>
          </cell>
          <cell r="K1280">
            <v>526.20000000000005</v>
          </cell>
          <cell r="M1280">
            <v>0</v>
          </cell>
          <cell r="N1280">
            <v>0</v>
          </cell>
          <cell r="R1280">
            <v>0</v>
          </cell>
          <cell r="T1280" t="str">
            <v>1020</v>
          </cell>
          <cell r="U1280" t="str">
            <v>1711000</v>
          </cell>
          <cell r="V1280">
            <v>1</v>
          </cell>
          <cell r="W1280" t="str">
            <v>1</v>
          </cell>
          <cell r="X1280" t="str">
            <v>650</v>
          </cell>
          <cell r="Y1280" t="str">
            <v>Commercial</v>
          </cell>
          <cell r="Z1280" t="str">
            <v>Sales - Parts</v>
          </cell>
          <cell r="AA1280" t="str">
            <v>Spares</v>
          </cell>
          <cell r="AB1280">
            <v>785.92142088266939</v>
          </cell>
          <cell r="AC1280" t="str">
            <v xml:space="preserve">  43027</v>
          </cell>
          <cell r="AD1280" t="str">
            <v>106388</v>
          </cell>
          <cell r="AE1280">
            <v>526.20000000000005</v>
          </cell>
          <cell r="AF1280">
            <v>0</v>
          </cell>
          <cell r="AG1280">
            <v>0</v>
          </cell>
          <cell r="AH1280">
            <v>0</v>
          </cell>
          <cell r="AI1280">
            <v>0</v>
          </cell>
          <cell r="AJ1280" t="str">
            <v>EUR</v>
          </cell>
          <cell r="AK1280">
            <v>0</v>
          </cell>
          <cell r="AL1280" t="str">
            <v>SP0416-1190</v>
          </cell>
          <cell r="AM1280" t="str">
            <v>BATTERY TYPE 655</v>
          </cell>
        </row>
        <row r="1281">
          <cell r="A1281" t="str">
            <v>DEC04</v>
          </cell>
          <cell r="B1281" t="str">
            <v>CENT</v>
          </cell>
          <cell r="C1281" t="str">
            <v>Western Europe</v>
          </cell>
          <cell r="D1281" t="str">
            <v>CH</v>
          </cell>
          <cell r="E1281" t="str">
            <v>SPARES</v>
          </cell>
          <cell r="F1281" t="str">
            <v>Aksa Wurenlos AG</v>
          </cell>
          <cell r="G1281" t="str">
            <v>024589</v>
          </cell>
          <cell r="I1281">
            <v>1</v>
          </cell>
          <cell r="J1281">
            <v>61.725080731969861</v>
          </cell>
          <cell r="K1281">
            <v>36.9</v>
          </cell>
          <cell r="M1281">
            <v>0</v>
          </cell>
          <cell r="N1281">
            <v>0</v>
          </cell>
          <cell r="O1281" t="str">
            <v>SPAR</v>
          </cell>
          <cell r="P1281" t="str">
            <v>SPAR</v>
          </cell>
          <cell r="R1281">
            <v>0</v>
          </cell>
          <cell r="S1281" t="str">
            <v>Spares</v>
          </cell>
          <cell r="T1281" t="str">
            <v>1020</v>
          </cell>
          <cell r="U1281" t="str">
            <v>1711000</v>
          </cell>
          <cell r="V1281">
            <v>1</v>
          </cell>
          <cell r="W1281" t="str">
            <v>1</v>
          </cell>
          <cell r="X1281" t="str">
            <v>650</v>
          </cell>
          <cell r="Y1281" t="str">
            <v>Commercial</v>
          </cell>
          <cell r="Z1281" t="str">
            <v>Sales - Parts</v>
          </cell>
          <cell r="AA1281" t="str">
            <v>Spares</v>
          </cell>
          <cell r="AB1281">
            <v>61.725080731969861</v>
          </cell>
          <cell r="AC1281" t="str">
            <v xml:space="preserve">  43027</v>
          </cell>
          <cell r="AD1281" t="str">
            <v>106388</v>
          </cell>
          <cell r="AE1281">
            <v>36.9</v>
          </cell>
          <cell r="AF1281">
            <v>0</v>
          </cell>
          <cell r="AG1281">
            <v>0</v>
          </cell>
          <cell r="AH1281">
            <v>0</v>
          </cell>
          <cell r="AI1281">
            <v>0</v>
          </cell>
          <cell r="AJ1281" t="str">
            <v>EUR</v>
          </cell>
          <cell r="AK1281">
            <v>0</v>
          </cell>
          <cell r="AL1281" t="str">
            <v>SP0309-0689-01</v>
          </cell>
          <cell r="AM1281" t="str">
            <v>FLOAT SWITCH      (019321)</v>
          </cell>
        </row>
        <row r="1282">
          <cell r="A1282" t="str">
            <v>DEC04</v>
          </cell>
          <cell r="B1282" t="str">
            <v>CENT</v>
          </cell>
          <cell r="C1282" t="str">
            <v>Africa</v>
          </cell>
          <cell r="D1282" t="str">
            <v>FR</v>
          </cell>
          <cell r="E1282" t="str">
            <v>SPARES</v>
          </cell>
          <cell r="F1282" t="str">
            <v>SCOA Inter</v>
          </cell>
          <cell r="G1282" t="str">
            <v>024588</v>
          </cell>
          <cell r="I1282">
            <v>1</v>
          </cell>
          <cell r="J1282">
            <v>6.7438105489773941</v>
          </cell>
          <cell r="K1282">
            <v>0</v>
          </cell>
          <cell r="M1282">
            <v>0</v>
          </cell>
          <cell r="N1282">
            <v>0</v>
          </cell>
          <cell r="O1282" t="str">
            <v>908</v>
          </cell>
          <cell r="P1282" t="str">
            <v>908</v>
          </cell>
          <cell r="R1282">
            <v>0</v>
          </cell>
          <cell r="S1282" t="str">
            <v>(Blank)</v>
          </cell>
          <cell r="T1282" t="str">
            <v>1020</v>
          </cell>
          <cell r="U1282" t="str">
            <v>1711000</v>
          </cell>
          <cell r="V1282">
            <v>1</v>
          </cell>
          <cell r="W1282" t="str">
            <v>1</v>
          </cell>
          <cell r="X1282" t="str">
            <v>650</v>
          </cell>
          <cell r="Y1282" t="str">
            <v>Commercial</v>
          </cell>
          <cell r="Z1282" t="str">
            <v>Sales - Parts</v>
          </cell>
          <cell r="AA1282" t="str">
            <v>Spares</v>
          </cell>
          <cell r="AB1282">
            <v>6.7438105489773941</v>
          </cell>
          <cell r="AC1282" t="str">
            <v xml:space="preserve">  43024</v>
          </cell>
          <cell r="AD1282" t="str">
            <v>20041213</v>
          </cell>
          <cell r="AE1282">
            <v>0</v>
          </cell>
          <cell r="AF1282">
            <v>0</v>
          </cell>
          <cell r="AG1282">
            <v>0</v>
          </cell>
          <cell r="AH1282">
            <v>0</v>
          </cell>
          <cell r="AI1282">
            <v>0</v>
          </cell>
          <cell r="AJ1282" t="str">
            <v>USD</v>
          </cell>
          <cell r="AK1282">
            <v>0</v>
          </cell>
        </row>
        <row r="1283">
          <cell r="A1283" t="str">
            <v>DEC04</v>
          </cell>
          <cell r="B1283" t="str">
            <v>CENT</v>
          </cell>
          <cell r="C1283" t="str">
            <v>Africa</v>
          </cell>
          <cell r="D1283" t="str">
            <v>FR</v>
          </cell>
          <cell r="E1283" t="str">
            <v>SPARES</v>
          </cell>
          <cell r="F1283" t="str">
            <v>SCOA Inter</v>
          </cell>
          <cell r="G1283" t="str">
            <v>024588</v>
          </cell>
          <cell r="I1283">
            <v>1</v>
          </cell>
          <cell r="J1283">
            <v>44.951560818083955</v>
          </cell>
          <cell r="K1283">
            <v>31.83</v>
          </cell>
          <cell r="M1283">
            <v>0</v>
          </cell>
          <cell r="N1283">
            <v>0</v>
          </cell>
          <cell r="O1283" t="str">
            <v>SPAR</v>
          </cell>
          <cell r="P1283" t="str">
            <v>SPAR</v>
          </cell>
          <cell r="R1283">
            <v>0</v>
          </cell>
          <cell r="S1283" t="str">
            <v>Spares</v>
          </cell>
          <cell r="T1283" t="str">
            <v>1020</v>
          </cell>
          <cell r="U1283" t="str">
            <v>1711000</v>
          </cell>
          <cell r="V1283">
            <v>1</v>
          </cell>
          <cell r="W1283" t="str">
            <v>1</v>
          </cell>
          <cell r="X1283" t="str">
            <v>650</v>
          </cell>
          <cell r="Y1283" t="str">
            <v>Commercial</v>
          </cell>
          <cell r="Z1283" t="str">
            <v>Sales - Parts</v>
          </cell>
          <cell r="AA1283" t="str">
            <v>Spares</v>
          </cell>
          <cell r="AB1283">
            <v>44.951560818083955</v>
          </cell>
          <cell r="AC1283" t="str">
            <v xml:space="preserve">  43024</v>
          </cell>
          <cell r="AD1283" t="str">
            <v>20041213</v>
          </cell>
          <cell r="AE1283">
            <v>31.83</v>
          </cell>
          <cell r="AF1283">
            <v>0</v>
          </cell>
          <cell r="AG1283">
            <v>0</v>
          </cell>
          <cell r="AH1283">
            <v>0</v>
          </cell>
          <cell r="AI1283">
            <v>0</v>
          </cell>
          <cell r="AJ1283" t="str">
            <v>USD</v>
          </cell>
          <cell r="AK1283">
            <v>0</v>
          </cell>
          <cell r="AL1283" t="str">
            <v>SP433159</v>
          </cell>
          <cell r="AM1283" t="str">
            <v>PCL PROGRAMMER INTERFACE</v>
          </cell>
        </row>
        <row r="1284">
          <cell r="A1284" t="str">
            <v>DEC04</v>
          </cell>
          <cell r="B1284" t="str">
            <v>CENT</v>
          </cell>
          <cell r="C1284" t="str">
            <v>Middle East</v>
          </cell>
          <cell r="D1284" t="str">
            <v>IR</v>
          </cell>
          <cell r="E1284" t="str">
            <v>SPARES</v>
          </cell>
          <cell r="F1284" t="str">
            <v>Komin Zad Niroo Co Ltd</v>
          </cell>
          <cell r="G1284" t="str">
            <v>024587</v>
          </cell>
          <cell r="I1284">
            <v>1</v>
          </cell>
          <cell r="J1284">
            <v>488.2669537136706</v>
          </cell>
          <cell r="K1284">
            <v>315</v>
          </cell>
          <cell r="M1284">
            <v>0</v>
          </cell>
          <cell r="N1284">
            <v>0</v>
          </cell>
          <cell r="R1284">
            <v>0</v>
          </cell>
          <cell r="T1284" t="str">
            <v>1020</v>
          </cell>
          <cell r="U1284" t="str">
            <v>1711000</v>
          </cell>
          <cell r="V1284">
            <v>1</v>
          </cell>
          <cell r="W1284" t="str">
            <v>1</v>
          </cell>
          <cell r="X1284" t="str">
            <v>650</v>
          </cell>
          <cell r="Y1284" t="str">
            <v>Commercial</v>
          </cell>
          <cell r="Z1284" t="str">
            <v>Sales - Parts</v>
          </cell>
          <cell r="AA1284" t="str">
            <v>Spares</v>
          </cell>
          <cell r="AB1284">
            <v>488.2669537136706</v>
          </cell>
          <cell r="AC1284" t="str">
            <v xml:space="preserve">  42968</v>
          </cell>
          <cell r="AD1284" t="str">
            <v>04-031104KNC-P</v>
          </cell>
          <cell r="AE1284">
            <v>315</v>
          </cell>
          <cell r="AF1284">
            <v>0</v>
          </cell>
          <cell r="AG1284">
            <v>0</v>
          </cell>
          <cell r="AH1284">
            <v>0</v>
          </cell>
          <cell r="AI1284">
            <v>0</v>
          </cell>
          <cell r="AJ1284" t="str">
            <v>USD</v>
          </cell>
          <cell r="AK1284">
            <v>0</v>
          </cell>
          <cell r="AL1284" t="str">
            <v>SPMG-L49121B1</v>
          </cell>
          <cell r="AM1284" t="str">
            <v>ELECTRONIC BOARD</v>
          </cell>
        </row>
        <row r="1285">
          <cell r="A1285" t="str">
            <v>DEC04</v>
          </cell>
          <cell r="B1285" t="str">
            <v>CENT</v>
          </cell>
          <cell r="C1285" t="str">
            <v>Western Europe</v>
          </cell>
          <cell r="D1285" t="str">
            <v>NO</v>
          </cell>
          <cell r="E1285" t="str">
            <v>SPARES</v>
          </cell>
          <cell r="F1285" t="str">
            <v>Satema AS</v>
          </cell>
          <cell r="G1285" t="str">
            <v>024591</v>
          </cell>
          <cell r="I1285">
            <v>2</v>
          </cell>
          <cell r="J1285">
            <v>4.3491926803013996</v>
          </cell>
          <cell r="K1285">
            <v>2.6</v>
          </cell>
          <cell r="M1285">
            <v>0</v>
          </cell>
          <cell r="N1285">
            <v>0</v>
          </cell>
          <cell r="O1285" t="str">
            <v>SPAR</v>
          </cell>
          <cell r="P1285" t="str">
            <v>SPAR</v>
          </cell>
          <cell r="R1285">
            <v>0</v>
          </cell>
          <cell r="S1285" t="str">
            <v>Spares</v>
          </cell>
          <cell r="T1285" t="str">
            <v>1020</v>
          </cell>
          <cell r="U1285" t="str">
            <v>1711000</v>
          </cell>
          <cell r="V1285">
            <v>1</v>
          </cell>
          <cell r="W1285" t="str">
            <v>1</v>
          </cell>
          <cell r="X1285" t="str">
            <v>650</v>
          </cell>
          <cell r="Y1285" t="str">
            <v>Commercial</v>
          </cell>
          <cell r="Z1285" t="str">
            <v>Sales - Parts</v>
          </cell>
          <cell r="AA1285" t="str">
            <v>Spares</v>
          </cell>
          <cell r="AB1285">
            <v>4.3491926803013996</v>
          </cell>
          <cell r="AC1285" t="str">
            <v xml:space="preserve">  42995</v>
          </cell>
          <cell r="AD1285" t="str">
            <v>P-001</v>
          </cell>
          <cell r="AE1285">
            <v>2.6</v>
          </cell>
          <cell r="AF1285">
            <v>0</v>
          </cell>
          <cell r="AG1285">
            <v>0</v>
          </cell>
          <cell r="AH1285">
            <v>0</v>
          </cell>
          <cell r="AI1285">
            <v>0</v>
          </cell>
          <cell r="AJ1285" t="str">
            <v>EUR</v>
          </cell>
          <cell r="AK1285">
            <v>0</v>
          </cell>
          <cell r="AL1285" t="str">
            <v>SP0305-1004</v>
          </cell>
          <cell r="AM1285" t="str">
            <v>'U' BOLT CLAMP  3.25"</v>
          </cell>
        </row>
        <row r="1286">
          <cell r="A1286" t="str">
            <v>DEC04</v>
          </cell>
          <cell r="B1286" t="str">
            <v>CENT</v>
          </cell>
          <cell r="C1286" t="str">
            <v>Western Europe</v>
          </cell>
          <cell r="D1286" t="str">
            <v>CH</v>
          </cell>
          <cell r="E1286" t="str">
            <v>SPARES</v>
          </cell>
          <cell r="F1286" t="str">
            <v>Aksa Wurenlos AG</v>
          </cell>
          <cell r="G1286" t="str">
            <v>024590</v>
          </cell>
          <cell r="I1286">
            <v>3</v>
          </cell>
          <cell r="J1286">
            <v>38.640904198062429</v>
          </cell>
          <cell r="K1286">
            <v>23.1</v>
          </cell>
          <cell r="M1286">
            <v>0</v>
          </cell>
          <cell r="N1286">
            <v>0</v>
          </cell>
          <cell r="R1286">
            <v>0</v>
          </cell>
          <cell r="T1286" t="str">
            <v>1020</v>
          </cell>
          <cell r="U1286" t="str">
            <v>1711000</v>
          </cell>
          <cell r="V1286">
            <v>1</v>
          </cell>
          <cell r="W1286" t="str">
            <v>1</v>
          </cell>
          <cell r="X1286" t="str">
            <v>650</v>
          </cell>
          <cell r="Y1286" t="str">
            <v>Commercial</v>
          </cell>
          <cell r="Z1286" t="str">
            <v>Sales - Parts</v>
          </cell>
          <cell r="AA1286" t="str">
            <v>Spares</v>
          </cell>
          <cell r="AB1286">
            <v>38.640904198062429</v>
          </cell>
          <cell r="AC1286" t="str">
            <v xml:space="preserve">  43030</v>
          </cell>
          <cell r="AD1286" t="str">
            <v>106391</v>
          </cell>
          <cell r="AE1286">
            <v>23.1</v>
          </cell>
          <cell r="AF1286">
            <v>0</v>
          </cell>
          <cell r="AG1286">
            <v>0</v>
          </cell>
          <cell r="AH1286">
            <v>0</v>
          </cell>
          <cell r="AI1286">
            <v>0</v>
          </cell>
          <cell r="AJ1286" t="str">
            <v>EUR</v>
          </cell>
          <cell r="AK1286">
            <v>0</v>
          </cell>
          <cell r="AL1286" t="str">
            <v>SP0140-3694</v>
          </cell>
          <cell r="AM1286" t="str">
            <v>AIR CLEANER</v>
          </cell>
        </row>
        <row r="1287">
          <cell r="A1287" t="str">
            <v>DEC04</v>
          </cell>
          <cell r="B1287" t="str">
            <v>CENT</v>
          </cell>
          <cell r="C1287" t="str">
            <v>Africa</v>
          </cell>
          <cell r="D1287" t="str">
            <v>SN</v>
          </cell>
          <cell r="E1287" t="str">
            <v>SPARES</v>
          </cell>
          <cell r="F1287" t="str">
            <v>Matforce S.A.</v>
          </cell>
          <cell r="G1287" t="str">
            <v>024628</v>
          </cell>
          <cell r="I1287">
            <v>1</v>
          </cell>
          <cell r="J1287">
            <v>799.6878363832077</v>
          </cell>
          <cell r="K1287">
            <v>510.24169999999998</v>
          </cell>
          <cell r="M1287">
            <v>0</v>
          </cell>
          <cell r="N1287">
            <v>0</v>
          </cell>
          <cell r="O1287" t="str">
            <v>SPAR</v>
          </cell>
          <cell r="P1287" t="str">
            <v>SPAR</v>
          </cell>
          <cell r="R1287">
            <v>0</v>
          </cell>
          <cell r="S1287" t="str">
            <v>Spares</v>
          </cell>
          <cell r="T1287" t="str">
            <v>1020</v>
          </cell>
          <cell r="U1287" t="str">
            <v>1711000</v>
          </cell>
          <cell r="V1287">
            <v>1</v>
          </cell>
          <cell r="W1287" t="str">
            <v>1</v>
          </cell>
          <cell r="X1287" t="str">
            <v>650</v>
          </cell>
          <cell r="Y1287" t="str">
            <v>Commercial</v>
          </cell>
          <cell r="Z1287" t="str">
            <v>Sales - Parts</v>
          </cell>
          <cell r="AA1287" t="str">
            <v>Spares</v>
          </cell>
          <cell r="AB1287">
            <v>799.6878363832077</v>
          </cell>
          <cell r="AC1287" t="str">
            <v xml:space="preserve">  42978</v>
          </cell>
          <cell r="AD1287" t="str">
            <v>10609/AIRFREIGHT</v>
          </cell>
          <cell r="AE1287">
            <v>510.24169999999998</v>
          </cell>
          <cell r="AF1287">
            <v>0</v>
          </cell>
          <cell r="AG1287">
            <v>0</v>
          </cell>
          <cell r="AH1287">
            <v>0</v>
          </cell>
          <cell r="AI1287">
            <v>0</v>
          </cell>
          <cell r="AJ1287" t="str">
            <v>USD</v>
          </cell>
          <cell r="AK1287">
            <v>0</v>
          </cell>
          <cell r="AL1287" t="str">
            <v>SP0300-5127-02</v>
          </cell>
          <cell r="AM1287" t="str">
            <v>PCC CONTROLLER (SET-UP EPROM)</v>
          </cell>
        </row>
        <row r="1288">
          <cell r="A1288" t="str">
            <v>DEC04</v>
          </cell>
          <cell r="B1288" t="str">
            <v>CENT</v>
          </cell>
          <cell r="C1288" t="str">
            <v>Africa</v>
          </cell>
          <cell r="D1288" t="str">
            <v>SN</v>
          </cell>
          <cell r="E1288" t="str">
            <v>SPARES</v>
          </cell>
          <cell r="F1288" t="str">
            <v>Matforce S.A.</v>
          </cell>
          <cell r="G1288" t="str">
            <v>024628</v>
          </cell>
          <cell r="I1288">
            <v>1</v>
          </cell>
          <cell r="J1288">
            <v>6.4693218514531745</v>
          </cell>
          <cell r="K1288">
            <v>4.9000000000000004</v>
          </cell>
          <cell r="M1288">
            <v>0</v>
          </cell>
          <cell r="N1288">
            <v>0</v>
          </cell>
          <cell r="O1288" t="str">
            <v>SPAR</v>
          </cell>
          <cell r="P1288" t="str">
            <v>SPAR</v>
          </cell>
          <cell r="R1288">
            <v>0</v>
          </cell>
          <cell r="S1288" t="str">
            <v>Spares</v>
          </cell>
          <cell r="T1288" t="str">
            <v>1020</v>
          </cell>
          <cell r="U1288" t="str">
            <v>1711000</v>
          </cell>
          <cell r="V1288">
            <v>1</v>
          </cell>
          <cell r="W1288" t="str">
            <v>1</v>
          </cell>
          <cell r="X1288" t="str">
            <v>650</v>
          </cell>
          <cell r="Y1288" t="str">
            <v>Commercial</v>
          </cell>
          <cell r="Z1288" t="str">
            <v>Sales - Parts</v>
          </cell>
          <cell r="AA1288" t="str">
            <v>Spares</v>
          </cell>
          <cell r="AB1288">
            <v>6.4693218514531745</v>
          </cell>
          <cell r="AC1288" t="str">
            <v xml:space="preserve">  42978</v>
          </cell>
          <cell r="AD1288" t="str">
            <v>10609/AIRFREIGHT</v>
          </cell>
          <cell r="AE1288">
            <v>4.9000000000000004</v>
          </cell>
          <cell r="AF1288">
            <v>0</v>
          </cell>
          <cell r="AG1288">
            <v>0</v>
          </cell>
          <cell r="AH1288">
            <v>0</v>
          </cell>
          <cell r="AI1288">
            <v>0</v>
          </cell>
          <cell r="AJ1288" t="str">
            <v>USD</v>
          </cell>
          <cell r="AK1288">
            <v>0</v>
          </cell>
          <cell r="AL1288" t="str">
            <v>SP0367-0386</v>
          </cell>
          <cell r="AM1288" t="str">
            <v>EPROM ** TO BE SET UP **</v>
          </cell>
        </row>
        <row r="1289">
          <cell r="A1289" t="str">
            <v>DEC04</v>
          </cell>
          <cell r="B1289" t="str">
            <v>CENT</v>
          </cell>
          <cell r="C1289" t="str">
            <v>Western Europe</v>
          </cell>
          <cell r="D1289" t="str">
            <v>NO</v>
          </cell>
          <cell r="E1289" t="str">
            <v>SPARES</v>
          </cell>
          <cell r="F1289" t="str">
            <v>Satema AS</v>
          </cell>
          <cell r="G1289" t="str">
            <v>024591</v>
          </cell>
          <cell r="I1289">
            <v>1</v>
          </cell>
          <cell r="J1289">
            <v>0</v>
          </cell>
          <cell r="K1289">
            <v>0</v>
          </cell>
          <cell r="M1289">
            <v>0</v>
          </cell>
          <cell r="N1289">
            <v>0</v>
          </cell>
          <cell r="O1289" t="str">
            <v>909</v>
          </cell>
          <cell r="P1289" t="str">
            <v>909</v>
          </cell>
          <cell r="R1289">
            <v>0</v>
          </cell>
          <cell r="S1289" t="str">
            <v>INFORMATION</v>
          </cell>
          <cell r="T1289" t="str">
            <v>1020</v>
          </cell>
          <cell r="U1289" t="str">
            <v>1711000</v>
          </cell>
          <cell r="V1289">
            <v>1</v>
          </cell>
          <cell r="W1289" t="str">
            <v>1</v>
          </cell>
          <cell r="X1289" t="str">
            <v>650</v>
          </cell>
          <cell r="Y1289" t="str">
            <v>Commercial</v>
          </cell>
          <cell r="Z1289" t="str">
            <v>Sales - Parts</v>
          </cell>
          <cell r="AA1289" t="str">
            <v>Spares</v>
          </cell>
          <cell r="AB1289">
            <v>0</v>
          </cell>
          <cell r="AC1289" t="str">
            <v xml:space="preserve">  42995</v>
          </cell>
          <cell r="AD1289" t="str">
            <v>P-001</v>
          </cell>
          <cell r="AE1289">
            <v>0</v>
          </cell>
          <cell r="AF1289">
            <v>0</v>
          </cell>
          <cell r="AG1289">
            <v>0</v>
          </cell>
          <cell r="AH1289">
            <v>0</v>
          </cell>
          <cell r="AI1289">
            <v>0</v>
          </cell>
          <cell r="AJ1289" t="str">
            <v>EUR</v>
          </cell>
          <cell r="AK1289">
            <v>0</v>
          </cell>
        </row>
        <row r="1290">
          <cell r="A1290" t="str">
            <v>DEC04</v>
          </cell>
          <cell r="B1290" t="str">
            <v>CENT</v>
          </cell>
          <cell r="C1290" t="str">
            <v>Western Europe</v>
          </cell>
          <cell r="D1290" t="str">
            <v>NO</v>
          </cell>
          <cell r="E1290" t="str">
            <v>SPARES</v>
          </cell>
          <cell r="F1290" t="str">
            <v>Satema AS</v>
          </cell>
          <cell r="G1290" t="str">
            <v>024591</v>
          </cell>
          <cell r="I1290">
            <v>1</v>
          </cell>
          <cell r="J1290">
            <v>23.586006458557591</v>
          </cell>
          <cell r="K1290">
            <v>14.1</v>
          </cell>
          <cell r="M1290">
            <v>0</v>
          </cell>
          <cell r="N1290">
            <v>0</v>
          </cell>
          <cell r="O1290" t="str">
            <v>SPAR</v>
          </cell>
          <cell r="P1290" t="str">
            <v>SPAR</v>
          </cell>
          <cell r="R1290">
            <v>0</v>
          </cell>
          <cell r="S1290" t="str">
            <v>Spares</v>
          </cell>
          <cell r="T1290" t="str">
            <v>1020</v>
          </cell>
          <cell r="U1290" t="str">
            <v>1711000</v>
          </cell>
          <cell r="V1290">
            <v>1</v>
          </cell>
          <cell r="W1290" t="str">
            <v>1</v>
          </cell>
          <cell r="X1290" t="str">
            <v>650</v>
          </cell>
          <cell r="Y1290" t="str">
            <v>Commercial</v>
          </cell>
          <cell r="Z1290" t="str">
            <v>Sales - Parts</v>
          </cell>
          <cell r="AA1290" t="str">
            <v>Spares</v>
          </cell>
          <cell r="AB1290">
            <v>23.586006458557591</v>
          </cell>
          <cell r="AC1290" t="str">
            <v xml:space="preserve">  42995</v>
          </cell>
          <cell r="AD1290" t="str">
            <v>P-001</v>
          </cell>
          <cell r="AE1290">
            <v>14.1</v>
          </cell>
          <cell r="AF1290">
            <v>0</v>
          </cell>
          <cell r="AG1290">
            <v>0</v>
          </cell>
          <cell r="AH1290">
            <v>0</v>
          </cell>
          <cell r="AI1290">
            <v>0</v>
          </cell>
          <cell r="AJ1290" t="str">
            <v>EUR</v>
          </cell>
          <cell r="AK1290">
            <v>0</v>
          </cell>
          <cell r="AL1290" t="str">
            <v>SP0155-4334</v>
          </cell>
          <cell r="AM1290" t="str">
            <v>PIPE-EXHAUST (FLEX - 77I/D)</v>
          </cell>
        </row>
        <row r="1291">
          <cell r="A1291" t="str">
            <v>DEC04</v>
          </cell>
          <cell r="B1291" t="str">
            <v>CENT</v>
          </cell>
          <cell r="C1291" t="str">
            <v>Western Europe</v>
          </cell>
          <cell r="D1291" t="str">
            <v>NO</v>
          </cell>
          <cell r="E1291" t="str">
            <v>SPARES</v>
          </cell>
          <cell r="F1291" t="str">
            <v>Satema AS</v>
          </cell>
          <cell r="G1291" t="str">
            <v>024591</v>
          </cell>
          <cell r="I1291">
            <v>1</v>
          </cell>
          <cell r="J1291">
            <v>0</v>
          </cell>
          <cell r="K1291">
            <v>0</v>
          </cell>
          <cell r="M1291">
            <v>0</v>
          </cell>
          <cell r="N1291">
            <v>0</v>
          </cell>
          <cell r="O1291" t="str">
            <v>909</v>
          </cell>
          <cell r="P1291" t="str">
            <v>909</v>
          </cell>
          <cell r="R1291">
            <v>0</v>
          </cell>
          <cell r="S1291" t="str">
            <v>INFORMATION</v>
          </cell>
          <cell r="T1291" t="str">
            <v>1020</v>
          </cell>
          <cell r="U1291" t="str">
            <v>1711000</v>
          </cell>
          <cell r="V1291">
            <v>1</v>
          </cell>
          <cell r="W1291" t="str">
            <v>1</v>
          </cell>
          <cell r="X1291" t="str">
            <v>650</v>
          </cell>
          <cell r="Y1291" t="str">
            <v>Commercial</v>
          </cell>
          <cell r="Z1291" t="str">
            <v>Sales - Parts</v>
          </cell>
          <cell r="AA1291" t="str">
            <v>Spares</v>
          </cell>
          <cell r="AB1291">
            <v>0</v>
          </cell>
          <cell r="AC1291" t="str">
            <v xml:space="preserve">  42995</v>
          </cell>
          <cell r="AD1291" t="str">
            <v>P-001</v>
          </cell>
          <cell r="AE1291">
            <v>0</v>
          </cell>
          <cell r="AF1291">
            <v>0</v>
          </cell>
          <cell r="AG1291">
            <v>0</v>
          </cell>
          <cell r="AH1291">
            <v>0</v>
          </cell>
          <cell r="AI1291">
            <v>0</v>
          </cell>
          <cell r="AJ1291" t="str">
            <v>EUR</v>
          </cell>
          <cell r="AK1291">
            <v>0</v>
          </cell>
        </row>
        <row r="1292">
          <cell r="A1292" t="str">
            <v>DEC04</v>
          </cell>
          <cell r="B1292" t="str">
            <v>CENT</v>
          </cell>
          <cell r="C1292" t="str">
            <v>United Kingdom</v>
          </cell>
          <cell r="D1292" t="str">
            <v>UK</v>
          </cell>
          <cell r="E1292" t="str">
            <v>SPARES</v>
          </cell>
          <cell r="F1292" t="str">
            <v>Cummins Diesel UK</v>
          </cell>
          <cell r="G1292" t="str">
            <v>024834</v>
          </cell>
          <cell r="I1292">
            <v>1</v>
          </cell>
          <cell r="J1292">
            <v>13.84</v>
          </cell>
          <cell r="K1292">
            <v>4.6500000000000004</v>
          </cell>
          <cell r="M1292">
            <v>0</v>
          </cell>
          <cell r="N1292">
            <v>0</v>
          </cell>
          <cell r="O1292" t="str">
            <v>SPAR</v>
          </cell>
          <cell r="P1292" t="str">
            <v>SPAR</v>
          </cell>
          <cell r="R1292">
            <v>0</v>
          </cell>
          <cell r="S1292" t="str">
            <v>Spares</v>
          </cell>
          <cell r="T1292" t="str">
            <v>1020</v>
          </cell>
          <cell r="U1292" t="str">
            <v>1711000</v>
          </cell>
          <cell r="V1292">
            <v>1</v>
          </cell>
          <cell r="W1292" t="str">
            <v>1</v>
          </cell>
          <cell r="X1292" t="str">
            <v>650</v>
          </cell>
          <cell r="Y1292" t="str">
            <v>Commercial</v>
          </cell>
          <cell r="Z1292" t="str">
            <v>Sales - Parts</v>
          </cell>
          <cell r="AA1292" t="str">
            <v>Spares</v>
          </cell>
          <cell r="AB1292">
            <v>13.84</v>
          </cell>
          <cell r="AC1292" t="str">
            <v xml:space="preserve">  43363</v>
          </cell>
          <cell r="AD1292" t="str">
            <v>1400263</v>
          </cell>
          <cell r="AE1292">
            <v>4.6500000000000004</v>
          </cell>
          <cell r="AF1292">
            <v>0</v>
          </cell>
          <cell r="AG1292">
            <v>0</v>
          </cell>
          <cell r="AH1292">
            <v>0</v>
          </cell>
          <cell r="AI1292">
            <v>0</v>
          </cell>
          <cell r="AJ1292" t="str">
            <v>GBP</v>
          </cell>
          <cell r="AK1292">
            <v>0</v>
          </cell>
          <cell r="AL1292" t="str">
            <v>SP0338-4180</v>
          </cell>
          <cell r="AM1292" t="str">
            <v>HARNESS</v>
          </cell>
        </row>
        <row r="1293">
          <cell r="A1293" t="str">
            <v>DEC04</v>
          </cell>
          <cell r="B1293" t="str">
            <v>CENT</v>
          </cell>
          <cell r="C1293" t="str">
            <v>Western Europe</v>
          </cell>
          <cell r="D1293" t="str">
            <v>GR</v>
          </cell>
          <cell r="E1293" t="str">
            <v>SPARES</v>
          </cell>
          <cell r="F1293" t="str">
            <v>ERGOTRAK S.A.</v>
          </cell>
          <cell r="G1293" t="str">
            <v>024812</v>
          </cell>
          <cell r="I1293">
            <v>1</v>
          </cell>
          <cell r="J1293">
            <v>152.50053821313242</v>
          </cell>
          <cell r="K1293">
            <v>146.05889999999999</v>
          </cell>
          <cell r="M1293">
            <v>0</v>
          </cell>
          <cell r="N1293">
            <v>0</v>
          </cell>
          <cell r="O1293" t="str">
            <v>SPAR</v>
          </cell>
          <cell r="P1293" t="str">
            <v>SPAR</v>
          </cell>
          <cell r="R1293">
            <v>0</v>
          </cell>
          <cell r="S1293" t="str">
            <v>Spares</v>
          </cell>
          <cell r="T1293" t="str">
            <v>1020</v>
          </cell>
          <cell r="U1293" t="str">
            <v>1711000</v>
          </cell>
          <cell r="V1293">
            <v>1</v>
          </cell>
          <cell r="W1293" t="str">
            <v>1</v>
          </cell>
          <cell r="X1293" t="str">
            <v>650</v>
          </cell>
          <cell r="Y1293" t="str">
            <v>Commercial</v>
          </cell>
          <cell r="Z1293" t="str">
            <v>Sales - Parts</v>
          </cell>
          <cell r="AA1293" t="str">
            <v>Spares</v>
          </cell>
          <cell r="AB1293">
            <v>152.50053821313242</v>
          </cell>
          <cell r="AC1293" t="str">
            <v xml:space="preserve">  43146</v>
          </cell>
          <cell r="AD1293" t="str">
            <v>4500009952</v>
          </cell>
          <cell r="AE1293">
            <v>146.05889999999999</v>
          </cell>
          <cell r="AF1293">
            <v>0</v>
          </cell>
          <cell r="AG1293">
            <v>0</v>
          </cell>
          <cell r="AH1293">
            <v>0</v>
          </cell>
          <cell r="AI1293">
            <v>0</v>
          </cell>
          <cell r="AJ1293" t="str">
            <v>EUR</v>
          </cell>
          <cell r="AK1293">
            <v>0</v>
          </cell>
          <cell r="AL1293" t="str">
            <v>SP0300-4462-01</v>
          </cell>
          <cell r="AM1293" t="str">
            <v>PCB ASSY-CUSTOMER INTERFACE</v>
          </cell>
        </row>
        <row r="1294">
          <cell r="A1294" t="str">
            <v>DEC04</v>
          </cell>
          <cell r="B1294" t="str">
            <v>CENT</v>
          </cell>
          <cell r="C1294" t="str">
            <v>Middle East</v>
          </cell>
          <cell r="D1294" t="str">
            <v>CY</v>
          </cell>
          <cell r="E1294" t="str">
            <v>SPARES</v>
          </cell>
          <cell r="F1294" t="str">
            <v>Uniplant Ltd</v>
          </cell>
          <cell r="G1294" t="str">
            <v>024811</v>
          </cell>
          <cell r="I1294">
            <v>1</v>
          </cell>
          <cell r="J1294">
            <v>15.500538213132399</v>
          </cell>
          <cell r="K1294">
            <v>10.75</v>
          </cell>
          <cell r="M1294">
            <v>0</v>
          </cell>
          <cell r="N1294">
            <v>0</v>
          </cell>
          <cell r="O1294" t="str">
            <v>SPAR</v>
          </cell>
          <cell r="P1294" t="str">
            <v>SPAR</v>
          </cell>
          <cell r="R1294">
            <v>0</v>
          </cell>
          <cell r="S1294" t="str">
            <v>Spares</v>
          </cell>
          <cell r="T1294" t="str">
            <v>1020</v>
          </cell>
          <cell r="U1294" t="str">
            <v>1711000</v>
          </cell>
          <cell r="V1294">
            <v>1</v>
          </cell>
          <cell r="W1294" t="str">
            <v>1</v>
          </cell>
          <cell r="X1294" t="str">
            <v>650</v>
          </cell>
          <cell r="Y1294" t="str">
            <v>Commercial</v>
          </cell>
          <cell r="Z1294" t="str">
            <v>Sales - Parts</v>
          </cell>
          <cell r="AA1294" t="str">
            <v>Spares</v>
          </cell>
          <cell r="AB1294">
            <v>15.500538213132399</v>
          </cell>
          <cell r="AC1294" t="str">
            <v xml:space="preserve">  42629</v>
          </cell>
          <cell r="AD1294" t="str">
            <v>PC/6676</v>
          </cell>
          <cell r="AE1294">
            <v>10.75</v>
          </cell>
          <cell r="AF1294">
            <v>0</v>
          </cell>
          <cell r="AG1294">
            <v>0</v>
          </cell>
          <cell r="AH1294">
            <v>0</v>
          </cell>
          <cell r="AI1294">
            <v>0</v>
          </cell>
          <cell r="AJ1294" t="str">
            <v>USD</v>
          </cell>
          <cell r="AK1294">
            <v>0</v>
          </cell>
          <cell r="AL1294" t="str">
            <v>SP410588</v>
          </cell>
          <cell r="AM1294" t="str">
            <v>OIL PRESSURE GAUGE 24V</v>
          </cell>
        </row>
        <row r="1295">
          <cell r="A1295" t="str">
            <v>DEC04</v>
          </cell>
          <cell r="B1295" t="str">
            <v>CENT</v>
          </cell>
          <cell r="C1295" t="str">
            <v>Western Europe</v>
          </cell>
          <cell r="D1295" t="str">
            <v>GR</v>
          </cell>
          <cell r="E1295" t="str">
            <v>SPARES</v>
          </cell>
          <cell r="F1295" t="str">
            <v>ERGOTRAK S.A.</v>
          </cell>
          <cell r="G1295" t="str">
            <v>024831</v>
          </cell>
          <cell r="I1295">
            <v>1</v>
          </cell>
          <cell r="J1295">
            <v>627.02255113024751</v>
          </cell>
          <cell r="K1295">
            <v>600.48249999999996</v>
          </cell>
          <cell r="M1295">
            <v>0</v>
          </cell>
          <cell r="N1295">
            <v>0</v>
          </cell>
          <cell r="O1295" t="str">
            <v>SPAR</v>
          </cell>
          <cell r="P1295" t="str">
            <v>SPAR</v>
          </cell>
          <cell r="R1295">
            <v>0</v>
          </cell>
          <cell r="S1295" t="str">
            <v>Spares</v>
          </cell>
          <cell r="T1295" t="str">
            <v>1020</v>
          </cell>
          <cell r="U1295" t="str">
            <v>1711000</v>
          </cell>
          <cell r="V1295">
            <v>1</v>
          </cell>
          <cell r="W1295" t="str">
            <v>1</v>
          </cell>
          <cell r="X1295" t="str">
            <v>650</v>
          </cell>
          <cell r="Y1295" t="str">
            <v>Commercial</v>
          </cell>
          <cell r="Z1295" t="str">
            <v>Sales - Parts</v>
          </cell>
          <cell r="AA1295" t="str">
            <v>Spares</v>
          </cell>
          <cell r="AB1295">
            <v>627.02255113024751</v>
          </cell>
          <cell r="AC1295" t="str">
            <v xml:space="preserve">  43146</v>
          </cell>
          <cell r="AD1295" t="str">
            <v>4500009952</v>
          </cell>
          <cell r="AE1295">
            <v>600.48249999999996</v>
          </cell>
          <cell r="AF1295">
            <v>0</v>
          </cell>
          <cell r="AG1295">
            <v>0</v>
          </cell>
          <cell r="AH1295">
            <v>0</v>
          </cell>
          <cell r="AI1295">
            <v>0</v>
          </cell>
          <cell r="AJ1295" t="str">
            <v>EUR</v>
          </cell>
          <cell r="AK1295">
            <v>0</v>
          </cell>
          <cell r="AL1295" t="str">
            <v>SP0300-4080-02</v>
          </cell>
          <cell r="AM1295" t="str">
            <v>PCB ASSY - ANALOG (TEXT)</v>
          </cell>
        </row>
        <row r="1296">
          <cell r="A1296" t="str">
            <v>DEC04</v>
          </cell>
          <cell r="B1296" t="str">
            <v>CENT</v>
          </cell>
          <cell r="C1296" t="str">
            <v>United Kingdom</v>
          </cell>
          <cell r="D1296" t="str">
            <v>UK</v>
          </cell>
          <cell r="E1296" t="str">
            <v>SPARES</v>
          </cell>
          <cell r="F1296" t="str">
            <v>Cummins Diesel UK</v>
          </cell>
          <cell r="G1296" t="str">
            <v>024829</v>
          </cell>
          <cell r="I1296">
            <v>2</v>
          </cell>
          <cell r="J1296">
            <v>17.7</v>
          </cell>
          <cell r="K1296">
            <v>10.84</v>
          </cell>
          <cell r="M1296">
            <v>0</v>
          </cell>
          <cell r="N1296">
            <v>0</v>
          </cell>
          <cell r="O1296" t="str">
            <v>SPAR</v>
          </cell>
          <cell r="P1296" t="str">
            <v>SPAR</v>
          </cell>
          <cell r="R1296">
            <v>0</v>
          </cell>
          <cell r="S1296" t="str">
            <v>Spares</v>
          </cell>
          <cell r="T1296" t="str">
            <v>1020</v>
          </cell>
          <cell r="U1296" t="str">
            <v>1711000</v>
          </cell>
          <cell r="V1296">
            <v>1</v>
          </cell>
          <cell r="W1296" t="str">
            <v>1</v>
          </cell>
          <cell r="X1296" t="str">
            <v>650</v>
          </cell>
          <cell r="Y1296" t="str">
            <v>Commercial</v>
          </cell>
          <cell r="Z1296" t="str">
            <v>Sales - Parts</v>
          </cell>
          <cell r="AA1296" t="str">
            <v>Spares</v>
          </cell>
          <cell r="AB1296">
            <v>17.7</v>
          </cell>
          <cell r="AC1296" t="str">
            <v xml:space="preserve">  43221</v>
          </cell>
          <cell r="AD1296" t="str">
            <v>4405529</v>
          </cell>
          <cell r="AE1296">
            <v>10.84</v>
          </cell>
          <cell r="AF1296">
            <v>0</v>
          </cell>
          <cell r="AG1296">
            <v>0</v>
          </cell>
          <cell r="AH1296">
            <v>0</v>
          </cell>
          <cell r="AI1296">
            <v>0</v>
          </cell>
          <cell r="AJ1296" t="str">
            <v>GBP</v>
          </cell>
          <cell r="AK1296">
            <v>0</v>
          </cell>
          <cell r="AL1296" t="str">
            <v>SP019330</v>
          </cell>
          <cell r="AM1296" t="str">
            <v>GAUGE - FUEL SPIRAL CONTENTS</v>
          </cell>
        </row>
        <row r="1297">
          <cell r="A1297" t="str">
            <v>DEC04</v>
          </cell>
          <cell r="B1297" t="str">
            <v>CENT</v>
          </cell>
          <cell r="C1297" t="str">
            <v>Western Europe</v>
          </cell>
          <cell r="D1297" t="str">
            <v>PT</v>
          </cell>
          <cell r="E1297" t="str">
            <v>SPARES</v>
          </cell>
          <cell r="F1297" t="str">
            <v>Electro Central Vulcanizadora Lda</v>
          </cell>
          <cell r="G1297" t="str">
            <v>024656</v>
          </cell>
          <cell r="I1297">
            <v>2</v>
          </cell>
          <cell r="J1297">
            <v>13.953659849300323</v>
          </cell>
          <cell r="K1297">
            <v>9.8000000000000007</v>
          </cell>
          <cell r="M1297">
            <v>0</v>
          </cell>
          <cell r="N1297">
            <v>0</v>
          </cell>
          <cell r="O1297" t="str">
            <v>SPAR</v>
          </cell>
          <cell r="P1297" t="str">
            <v>SPAR</v>
          </cell>
          <cell r="R1297">
            <v>0</v>
          </cell>
          <cell r="S1297" t="str">
            <v>Spares</v>
          </cell>
          <cell r="T1297" t="str">
            <v>1020</v>
          </cell>
          <cell r="U1297" t="str">
            <v>1711000</v>
          </cell>
          <cell r="V1297">
            <v>1</v>
          </cell>
          <cell r="W1297" t="str">
            <v>1</v>
          </cell>
          <cell r="X1297" t="str">
            <v>650</v>
          </cell>
          <cell r="Y1297" t="str">
            <v>Commercial</v>
          </cell>
          <cell r="Z1297" t="str">
            <v>Sales - Parts</v>
          </cell>
          <cell r="AA1297" t="str">
            <v>Spares</v>
          </cell>
          <cell r="AB1297">
            <v>13.953659849300323</v>
          </cell>
          <cell r="AC1297" t="str">
            <v xml:space="preserve">  43069</v>
          </cell>
          <cell r="AD1297" t="str">
            <v>04-435</v>
          </cell>
          <cell r="AE1297">
            <v>9.8000000000000007</v>
          </cell>
          <cell r="AF1297">
            <v>0</v>
          </cell>
          <cell r="AG1297">
            <v>0</v>
          </cell>
          <cell r="AH1297">
            <v>0</v>
          </cell>
          <cell r="AI1297">
            <v>0</v>
          </cell>
          <cell r="AJ1297" t="str">
            <v>EUR</v>
          </cell>
          <cell r="AK1297">
            <v>0</v>
          </cell>
          <cell r="AL1297" t="str">
            <v>SP0367-0386</v>
          </cell>
          <cell r="AM1297" t="str">
            <v>EPROM ** TO BE SET UP **</v>
          </cell>
        </row>
        <row r="1298">
          <cell r="A1298" t="str">
            <v>DEC04</v>
          </cell>
          <cell r="B1298" t="str">
            <v>CENT</v>
          </cell>
          <cell r="C1298" t="str">
            <v>Middle East</v>
          </cell>
          <cell r="D1298" t="str">
            <v>SA</v>
          </cell>
          <cell r="E1298" t="str">
            <v>SPARES</v>
          </cell>
          <cell r="F1298" t="str">
            <v>General Contracting Company</v>
          </cell>
          <cell r="G1298" t="str">
            <v>024596</v>
          </cell>
          <cell r="I1298">
            <v>1</v>
          </cell>
          <cell r="J1298">
            <v>146.57158234660923</v>
          </cell>
          <cell r="K1298">
            <v>120</v>
          </cell>
          <cell r="M1298">
            <v>0</v>
          </cell>
          <cell r="N1298">
            <v>0</v>
          </cell>
          <cell r="O1298" t="str">
            <v>SPAR</v>
          </cell>
          <cell r="P1298" t="str">
            <v>SPAR</v>
          </cell>
          <cell r="R1298">
            <v>0</v>
          </cell>
          <cell r="S1298" t="str">
            <v>Spares</v>
          </cell>
          <cell r="T1298" t="str">
            <v>1020</v>
          </cell>
          <cell r="U1298" t="str">
            <v>1711000</v>
          </cell>
          <cell r="V1298">
            <v>1</v>
          </cell>
          <cell r="W1298" t="str">
            <v>1</v>
          </cell>
          <cell r="X1298" t="str">
            <v>650</v>
          </cell>
          <cell r="Y1298" t="str">
            <v>Commercial</v>
          </cell>
          <cell r="Z1298" t="str">
            <v>Sales - Parts</v>
          </cell>
          <cell r="AA1298" t="str">
            <v>Spares</v>
          </cell>
          <cell r="AB1298">
            <v>146.57158234660923</v>
          </cell>
          <cell r="AC1298" t="str">
            <v xml:space="preserve">  42338</v>
          </cell>
          <cell r="AD1298" t="str">
            <v>13691</v>
          </cell>
          <cell r="AE1298">
            <v>120</v>
          </cell>
          <cell r="AF1298">
            <v>0</v>
          </cell>
          <cell r="AG1298">
            <v>0</v>
          </cell>
          <cell r="AH1298">
            <v>0</v>
          </cell>
          <cell r="AI1298">
            <v>0</v>
          </cell>
          <cell r="AJ1298" t="str">
            <v>USD</v>
          </cell>
          <cell r="AK1298">
            <v>0</v>
          </cell>
          <cell r="AL1298" t="str">
            <v>SP098292</v>
          </cell>
          <cell r="AM1298" t="str">
            <v>HARNESS-TERMINAL RAIL ASSY</v>
          </cell>
        </row>
        <row r="1299">
          <cell r="A1299" t="str">
            <v>DEC04</v>
          </cell>
          <cell r="B1299" t="str">
            <v>CENT</v>
          </cell>
          <cell r="C1299" t="str">
            <v>Middle East</v>
          </cell>
          <cell r="D1299" t="str">
            <v>SA</v>
          </cell>
          <cell r="E1299" t="str">
            <v>SPARES</v>
          </cell>
          <cell r="F1299" t="str">
            <v>General Contracting Company</v>
          </cell>
          <cell r="G1299" t="str">
            <v>024596</v>
          </cell>
          <cell r="I1299">
            <v>4</v>
          </cell>
          <cell r="J1299">
            <v>6.4585575888051666E-2</v>
          </cell>
          <cell r="K1299">
            <v>0.04</v>
          </cell>
          <cell r="M1299">
            <v>0</v>
          </cell>
          <cell r="N1299">
            <v>0</v>
          </cell>
          <cell r="O1299" t="str">
            <v>SPAR</v>
          </cell>
          <cell r="P1299" t="str">
            <v>SPAR</v>
          </cell>
          <cell r="R1299">
            <v>0</v>
          </cell>
          <cell r="S1299" t="str">
            <v>Spares</v>
          </cell>
          <cell r="T1299" t="str">
            <v>1020</v>
          </cell>
          <cell r="U1299" t="str">
            <v>1711000</v>
          </cell>
          <cell r="V1299">
            <v>1</v>
          </cell>
          <cell r="W1299" t="str">
            <v>1</v>
          </cell>
          <cell r="X1299" t="str">
            <v>650</v>
          </cell>
          <cell r="Y1299" t="str">
            <v>Commercial</v>
          </cell>
          <cell r="Z1299" t="str">
            <v>Sales - Parts</v>
          </cell>
          <cell r="AA1299" t="str">
            <v>Spares</v>
          </cell>
          <cell r="AB1299">
            <v>6.4585575888051666E-2</v>
          </cell>
          <cell r="AC1299" t="str">
            <v xml:space="preserve">  42338</v>
          </cell>
          <cell r="AD1299" t="str">
            <v>13691</v>
          </cell>
          <cell r="AE1299">
            <v>0.04</v>
          </cell>
          <cell r="AF1299">
            <v>0</v>
          </cell>
          <cell r="AG1299">
            <v>0</v>
          </cell>
          <cell r="AH1299">
            <v>0</v>
          </cell>
          <cell r="AI1299">
            <v>0</v>
          </cell>
          <cell r="AJ1299" t="str">
            <v>USD</v>
          </cell>
          <cell r="AK1299">
            <v>0</v>
          </cell>
          <cell r="AL1299" t="str">
            <v>SP0870-2065-01</v>
          </cell>
          <cell r="AM1299" t="str">
            <v>NUT-HEX-FLANGE M5</v>
          </cell>
        </row>
        <row r="1300">
          <cell r="A1300" t="str">
            <v>DEC04</v>
          </cell>
          <cell r="B1300" t="str">
            <v>CENT</v>
          </cell>
          <cell r="C1300" t="str">
            <v>Middle East</v>
          </cell>
          <cell r="D1300" t="str">
            <v>SA</v>
          </cell>
          <cell r="E1300" t="str">
            <v>SPARES</v>
          </cell>
          <cell r="F1300" t="str">
            <v>General Contracting Company</v>
          </cell>
          <cell r="G1300" t="str">
            <v>024596</v>
          </cell>
          <cell r="I1300">
            <v>1</v>
          </cell>
          <cell r="J1300">
            <v>7.5349838536060282E-2</v>
          </cell>
          <cell r="K1300">
            <v>0.01</v>
          </cell>
          <cell r="M1300">
            <v>0</v>
          </cell>
          <cell r="N1300">
            <v>0</v>
          </cell>
          <cell r="O1300" t="str">
            <v>SPAR</v>
          </cell>
          <cell r="P1300" t="str">
            <v>SPAR</v>
          </cell>
          <cell r="R1300">
            <v>0</v>
          </cell>
          <cell r="S1300" t="str">
            <v>Spares</v>
          </cell>
          <cell r="T1300" t="str">
            <v>1020</v>
          </cell>
          <cell r="U1300" t="str">
            <v>1711000</v>
          </cell>
          <cell r="V1300">
            <v>1</v>
          </cell>
          <cell r="W1300" t="str">
            <v>1</v>
          </cell>
          <cell r="X1300" t="str">
            <v>650</v>
          </cell>
          <cell r="Y1300" t="str">
            <v>Commercial</v>
          </cell>
          <cell r="Z1300" t="str">
            <v>Sales - Parts</v>
          </cell>
          <cell r="AA1300" t="str">
            <v>Spares</v>
          </cell>
          <cell r="AB1300">
            <v>7.5349838536060282E-2</v>
          </cell>
          <cell r="AC1300" t="str">
            <v xml:space="preserve">  42338</v>
          </cell>
          <cell r="AD1300" t="str">
            <v>13691</v>
          </cell>
          <cell r="AE1300">
            <v>0.01</v>
          </cell>
          <cell r="AF1300">
            <v>0</v>
          </cell>
          <cell r="AG1300">
            <v>0</v>
          </cell>
          <cell r="AH1300">
            <v>0</v>
          </cell>
          <cell r="AI1300">
            <v>0</v>
          </cell>
          <cell r="AJ1300" t="str">
            <v>USD</v>
          </cell>
          <cell r="AK1300">
            <v>0</v>
          </cell>
          <cell r="AL1300" t="str">
            <v>SP0856-0010</v>
          </cell>
          <cell r="AM1300" t="str">
            <v>WASHER 3/8</v>
          </cell>
        </row>
        <row r="1301">
          <cell r="A1301" t="str">
            <v>DEC04</v>
          </cell>
          <cell r="B1301" t="str">
            <v>CENT</v>
          </cell>
          <cell r="C1301" t="str">
            <v>Middle East</v>
          </cell>
          <cell r="D1301" t="str">
            <v>SA</v>
          </cell>
          <cell r="E1301" t="str">
            <v>SPARES</v>
          </cell>
          <cell r="F1301" t="str">
            <v>General Contracting Company</v>
          </cell>
          <cell r="G1301" t="str">
            <v>024596</v>
          </cell>
          <cell r="I1301">
            <v>1</v>
          </cell>
          <cell r="J1301">
            <v>20.026910656620021</v>
          </cell>
          <cell r="K1301">
            <v>12.92</v>
          </cell>
          <cell r="M1301">
            <v>0</v>
          </cell>
          <cell r="N1301">
            <v>0</v>
          </cell>
          <cell r="O1301" t="str">
            <v>SPAR</v>
          </cell>
          <cell r="P1301" t="str">
            <v>SPAR</v>
          </cell>
          <cell r="R1301">
            <v>0</v>
          </cell>
          <cell r="S1301" t="str">
            <v>Spares</v>
          </cell>
          <cell r="T1301" t="str">
            <v>1020</v>
          </cell>
          <cell r="U1301" t="str">
            <v>1711000</v>
          </cell>
          <cell r="V1301">
            <v>1</v>
          </cell>
          <cell r="W1301" t="str">
            <v>1</v>
          </cell>
          <cell r="X1301" t="str">
            <v>650</v>
          </cell>
          <cell r="Y1301" t="str">
            <v>Commercial</v>
          </cell>
          <cell r="Z1301" t="str">
            <v>Sales - Parts</v>
          </cell>
          <cell r="AA1301" t="str">
            <v>Spares</v>
          </cell>
          <cell r="AB1301">
            <v>20.026910656620021</v>
          </cell>
          <cell r="AC1301" t="str">
            <v xml:space="preserve">  42338</v>
          </cell>
          <cell r="AD1301" t="str">
            <v>13691</v>
          </cell>
          <cell r="AE1301">
            <v>12.92</v>
          </cell>
          <cell r="AF1301">
            <v>0</v>
          </cell>
          <cell r="AG1301">
            <v>0</v>
          </cell>
          <cell r="AH1301">
            <v>0</v>
          </cell>
          <cell r="AI1301">
            <v>0</v>
          </cell>
          <cell r="AJ1301" t="str">
            <v>USD</v>
          </cell>
          <cell r="AK1301">
            <v>0</v>
          </cell>
          <cell r="AL1301" t="str">
            <v>SP0811563</v>
          </cell>
          <cell r="AM1301" t="str">
            <v>REAR PANEL - CONTROL HOUSING</v>
          </cell>
        </row>
        <row r="1302">
          <cell r="A1302" t="str">
            <v>DEC04</v>
          </cell>
          <cell r="B1302" t="str">
            <v>CENT</v>
          </cell>
          <cell r="C1302" t="str">
            <v>Middle East</v>
          </cell>
          <cell r="D1302" t="str">
            <v>SA</v>
          </cell>
          <cell r="E1302" t="str">
            <v>SPARES</v>
          </cell>
          <cell r="F1302" t="str">
            <v>General Contracting Company</v>
          </cell>
          <cell r="G1302" t="str">
            <v>024596</v>
          </cell>
          <cell r="I1302">
            <v>1</v>
          </cell>
          <cell r="J1302">
            <v>1.6146393972012917E-2</v>
          </cell>
          <cell r="K1302">
            <v>1E-4</v>
          </cell>
          <cell r="M1302">
            <v>0</v>
          </cell>
          <cell r="N1302">
            <v>0</v>
          </cell>
          <cell r="O1302" t="str">
            <v>SPAR</v>
          </cell>
          <cell r="P1302" t="str">
            <v>SPAR</v>
          </cell>
          <cell r="R1302">
            <v>0</v>
          </cell>
          <cell r="S1302" t="str">
            <v>Spares</v>
          </cell>
          <cell r="T1302" t="str">
            <v>1020</v>
          </cell>
          <cell r="U1302" t="str">
            <v>1711000</v>
          </cell>
          <cell r="V1302">
            <v>1</v>
          </cell>
          <cell r="W1302" t="str">
            <v>1</v>
          </cell>
          <cell r="X1302" t="str">
            <v>650</v>
          </cell>
          <cell r="Y1302" t="str">
            <v>Commercial</v>
          </cell>
          <cell r="Z1302" t="str">
            <v>Sales - Parts</v>
          </cell>
          <cell r="AA1302" t="str">
            <v>Spares</v>
          </cell>
          <cell r="AB1302">
            <v>1.6146393972012917E-2</v>
          </cell>
          <cell r="AC1302" t="str">
            <v xml:space="preserve">  42338</v>
          </cell>
          <cell r="AD1302" t="str">
            <v>13691</v>
          </cell>
          <cell r="AE1302">
            <v>1E-4</v>
          </cell>
          <cell r="AF1302">
            <v>0</v>
          </cell>
          <cell r="AG1302">
            <v>0</v>
          </cell>
          <cell r="AH1302">
            <v>0</v>
          </cell>
          <cell r="AI1302">
            <v>0</v>
          </cell>
          <cell r="AJ1302" t="str">
            <v>USD</v>
          </cell>
          <cell r="AK1302">
            <v>0</v>
          </cell>
          <cell r="AL1302" t="str">
            <v>SP04251799</v>
          </cell>
          <cell r="AM1302" t="str">
            <v>CLAMP</v>
          </cell>
        </row>
        <row r="1303">
          <cell r="A1303" t="str">
            <v>DEC04</v>
          </cell>
          <cell r="B1303" t="str">
            <v>CENT</v>
          </cell>
          <cell r="C1303" t="str">
            <v>Western Europe</v>
          </cell>
          <cell r="D1303" t="str">
            <v>FR</v>
          </cell>
          <cell r="E1303" t="str">
            <v>SPARES</v>
          </cell>
          <cell r="F1303" t="str">
            <v>Cummins Diesel SA</v>
          </cell>
          <cell r="G1303" t="str">
            <v>024658</v>
          </cell>
          <cell r="I1303">
            <v>1</v>
          </cell>
          <cell r="J1303">
            <v>26.136975242195909</v>
          </cell>
          <cell r="K1303">
            <v>0</v>
          </cell>
          <cell r="M1303">
            <v>0</v>
          </cell>
          <cell r="N1303">
            <v>0</v>
          </cell>
          <cell r="O1303" t="str">
            <v>908</v>
          </cell>
          <cell r="P1303" t="str">
            <v>908</v>
          </cell>
          <cell r="R1303">
            <v>0</v>
          </cell>
          <cell r="S1303" t="str">
            <v>(Blank)</v>
          </cell>
          <cell r="T1303" t="str">
            <v>1020</v>
          </cell>
          <cell r="U1303" t="str">
            <v>1711000</v>
          </cell>
          <cell r="V1303">
            <v>1</v>
          </cell>
          <cell r="W1303" t="str">
            <v>1</v>
          </cell>
          <cell r="X1303" t="str">
            <v>650</v>
          </cell>
          <cell r="Y1303" t="str">
            <v>Commercial</v>
          </cell>
          <cell r="Z1303" t="str">
            <v>Sales - Parts</v>
          </cell>
          <cell r="AA1303" t="str">
            <v>Spares</v>
          </cell>
          <cell r="AB1303">
            <v>26.136975242195909</v>
          </cell>
          <cell r="AC1303" t="str">
            <v xml:space="preserve">  42998</v>
          </cell>
          <cell r="AD1303" t="str">
            <v>2021262</v>
          </cell>
          <cell r="AE1303">
            <v>0</v>
          </cell>
          <cell r="AF1303">
            <v>0</v>
          </cell>
          <cell r="AG1303">
            <v>0</v>
          </cell>
          <cell r="AH1303">
            <v>0</v>
          </cell>
          <cell r="AI1303">
            <v>0</v>
          </cell>
          <cell r="AJ1303" t="str">
            <v>EUR</v>
          </cell>
          <cell r="AK1303">
            <v>0</v>
          </cell>
        </row>
        <row r="1304">
          <cell r="A1304" t="str">
            <v>DEC04</v>
          </cell>
          <cell r="B1304" t="str">
            <v>CENT</v>
          </cell>
          <cell r="C1304" t="str">
            <v>Western Europe</v>
          </cell>
          <cell r="D1304" t="str">
            <v>PT</v>
          </cell>
          <cell r="E1304" t="str">
            <v>SPARES</v>
          </cell>
          <cell r="F1304" t="str">
            <v>Electro Central Vulcanizadora Lda</v>
          </cell>
          <cell r="G1304" t="str">
            <v>024657</v>
          </cell>
          <cell r="I1304">
            <v>1</v>
          </cell>
          <cell r="J1304">
            <v>6.9768299246501613</v>
          </cell>
          <cell r="K1304">
            <v>4.9000000000000004</v>
          </cell>
          <cell r="M1304">
            <v>0</v>
          </cell>
          <cell r="N1304">
            <v>0</v>
          </cell>
          <cell r="O1304" t="str">
            <v>SPAR</v>
          </cell>
          <cell r="P1304" t="str">
            <v>SPAR</v>
          </cell>
          <cell r="R1304">
            <v>0</v>
          </cell>
          <cell r="S1304" t="str">
            <v>Spares</v>
          </cell>
          <cell r="T1304" t="str">
            <v>1020</v>
          </cell>
          <cell r="U1304" t="str">
            <v>1711000</v>
          </cell>
          <cell r="V1304">
            <v>1</v>
          </cell>
          <cell r="W1304" t="str">
            <v>1</v>
          </cell>
          <cell r="X1304" t="str">
            <v>650</v>
          </cell>
          <cell r="Y1304" t="str">
            <v>Commercial</v>
          </cell>
          <cell r="Z1304" t="str">
            <v>Sales - Parts</v>
          </cell>
          <cell r="AA1304" t="str">
            <v>Spares</v>
          </cell>
          <cell r="AB1304">
            <v>6.9768299246501613</v>
          </cell>
          <cell r="AC1304" t="str">
            <v xml:space="preserve">  43069</v>
          </cell>
          <cell r="AD1304" t="str">
            <v>04-435</v>
          </cell>
          <cell r="AE1304">
            <v>4.9000000000000004</v>
          </cell>
          <cell r="AF1304">
            <v>0</v>
          </cell>
          <cell r="AG1304">
            <v>0</v>
          </cell>
          <cell r="AH1304">
            <v>0</v>
          </cell>
          <cell r="AI1304">
            <v>0</v>
          </cell>
          <cell r="AJ1304" t="str">
            <v>EUR</v>
          </cell>
          <cell r="AK1304">
            <v>0</v>
          </cell>
          <cell r="AL1304" t="str">
            <v>SP0367-0386</v>
          </cell>
          <cell r="AM1304" t="str">
            <v>EPROM ** TO BE SET UP **</v>
          </cell>
        </row>
        <row r="1305">
          <cell r="A1305" t="str">
            <v>DEC04</v>
          </cell>
          <cell r="B1305" t="str">
            <v>CENT</v>
          </cell>
          <cell r="C1305" t="str">
            <v>Middle East</v>
          </cell>
          <cell r="D1305" t="str">
            <v>BH</v>
          </cell>
          <cell r="E1305" t="str">
            <v>SPARES</v>
          </cell>
          <cell r="F1305" t="str">
            <v>Yusuf Bin Ahmed Kanoo</v>
          </cell>
          <cell r="G1305" t="str">
            <v>024661</v>
          </cell>
          <cell r="I1305">
            <v>8</v>
          </cell>
          <cell r="J1305">
            <v>13.63832077502691</v>
          </cell>
          <cell r="K1305">
            <v>9.6647999999999996</v>
          </cell>
          <cell r="M1305">
            <v>0</v>
          </cell>
          <cell r="N1305">
            <v>0</v>
          </cell>
          <cell r="O1305" t="str">
            <v>SPAR</v>
          </cell>
          <cell r="P1305" t="str">
            <v>SPAR</v>
          </cell>
          <cell r="R1305">
            <v>0</v>
          </cell>
          <cell r="S1305" t="str">
            <v>Spares</v>
          </cell>
          <cell r="T1305" t="str">
            <v>1020</v>
          </cell>
          <cell r="U1305" t="str">
            <v>1711000</v>
          </cell>
          <cell r="V1305">
            <v>1</v>
          </cell>
          <cell r="W1305" t="str">
            <v>1</v>
          </cell>
          <cell r="X1305" t="str">
            <v>650</v>
          </cell>
          <cell r="Y1305" t="str">
            <v>Commercial</v>
          </cell>
          <cell r="Z1305" t="str">
            <v>Sales - Parts</v>
          </cell>
          <cell r="AA1305" t="str">
            <v>Spares</v>
          </cell>
          <cell r="AB1305">
            <v>13.63832077502691</v>
          </cell>
          <cell r="AC1305" t="str">
            <v xml:space="preserve">  43067</v>
          </cell>
          <cell r="AD1305" t="str">
            <v>PQA04324/CM</v>
          </cell>
          <cell r="AE1305">
            <v>9.6647999999999996</v>
          </cell>
          <cell r="AF1305">
            <v>0</v>
          </cell>
          <cell r="AG1305">
            <v>0</v>
          </cell>
          <cell r="AH1305">
            <v>0</v>
          </cell>
          <cell r="AI1305">
            <v>0</v>
          </cell>
          <cell r="AJ1305" t="str">
            <v>USD</v>
          </cell>
          <cell r="AK1305">
            <v>0</v>
          </cell>
          <cell r="AL1305" t="str">
            <v>SPAX1001368</v>
          </cell>
          <cell r="AM1305" t="str">
            <v>FILTER ELEMENT C/W "O" RING</v>
          </cell>
        </row>
        <row r="1306">
          <cell r="A1306" t="str">
            <v>DEC04</v>
          </cell>
          <cell r="B1306" t="str">
            <v>CENT</v>
          </cell>
          <cell r="C1306" t="str">
            <v>Middle East</v>
          </cell>
          <cell r="D1306" t="str">
            <v>BH</v>
          </cell>
          <cell r="E1306" t="str">
            <v>SPARES</v>
          </cell>
          <cell r="F1306" t="str">
            <v>Yusuf Bin Ahmed Kanoo</v>
          </cell>
          <cell r="G1306" t="str">
            <v>024661</v>
          </cell>
          <cell r="I1306">
            <v>8</v>
          </cell>
          <cell r="J1306">
            <v>82.454251883745954</v>
          </cell>
          <cell r="K1306">
            <v>53.2</v>
          </cell>
          <cell r="M1306">
            <v>0</v>
          </cell>
          <cell r="N1306">
            <v>0</v>
          </cell>
          <cell r="O1306" t="str">
            <v>SPAR</v>
          </cell>
          <cell r="P1306" t="str">
            <v>SPAR</v>
          </cell>
          <cell r="R1306">
            <v>0</v>
          </cell>
          <cell r="S1306" t="str">
            <v>Spares</v>
          </cell>
          <cell r="T1306" t="str">
            <v>1020</v>
          </cell>
          <cell r="U1306" t="str">
            <v>1711000</v>
          </cell>
          <cell r="V1306">
            <v>1</v>
          </cell>
          <cell r="W1306" t="str">
            <v>1</v>
          </cell>
          <cell r="X1306" t="str">
            <v>650</v>
          </cell>
          <cell r="Y1306" t="str">
            <v>Commercial</v>
          </cell>
          <cell r="Z1306" t="str">
            <v>Sales - Parts</v>
          </cell>
          <cell r="AA1306" t="str">
            <v>Spares</v>
          </cell>
          <cell r="AB1306">
            <v>82.454251883745954</v>
          </cell>
          <cell r="AC1306" t="str">
            <v xml:space="preserve">  43067</v>
          </cell>
          <cell r="AD1306" t="str">
            <v>PQA04324/CM</v>
          </cell>
          <cell r="AE1306">
            <v>53.2</v>
          </cell>
          <cell r="AF1306">
            <v>0</v>
          </cell>
          <cell r="AG1306">
            <v>0</v>
          </cell>
          <cell r="AH1306">
            <v>0</v>
          </cell>
          <cell r="AI1306">
            <v>0</v>
          </cell>
          <cell r="AJ1306" t="str">
            <v>USD</v>
          </cell>
          <cell r="AK1306">
            <v>0</v>
          </cell>
          <cell r="AL1306" t="str">
            <v>SP0140-3550</v>
          </cell>
          <cell r="AM1306" t="str">
            <v>AIR FILTER ASSY</v>
          </cell>
        </row>
        <row r="1307">
          <cell r="A1307" t="str">
            <v>DEC04</v>
          </cell>
          <cell r="B1307" t="str">
            <v>CENT</v>
          </cell>
          <cell r="C1307" t="str">
            <v>Middle East</v>
          </cell>
          <cell r="D1307" t="str">
            <v>SA</v>
          </cell>
          <cell r="E1307" t="str">
            <v>SPARES</v>
          </cell>
          <cell r="F1307" t="str">
            <v>General Contracting Company</v>
          </cell>
          <cell r="G1307" t="str">
            <v>024655</v>
          </cell>
          <cell r="I1307">
            <v>3</v>
          </cell>
          <cell r="J1307">
            <v>1165.4467168998924</v>
          </cell>
          <cell r="K1307">
            <v>409.7199</v>
          </cell>
          <cell r="M1307">
            <v>0</v>
          </cell>
          <cell r="N1307">
            <v>0</v>
          </cell>
          <cell r="O1307" t="str">
            <v>SPAR</v>
          </cell>
          <cell r="P1307" t="str">
            <v>SPAR</v>
          </cell>
          <cell r="R1307">
            <v>0</v>
          </cell>
          <cell r="S1307" t="str">
            <v>Spares</v>
          </cell>
          <cell r="T1307" t="str">
            <v>1020</v>
          </cell>
          <cell r="U1307" t="str">
            <v>1711000</v>
          </cell>
          <cell r="V1307">
            <v>1</v>
          </cell>
          <cell r="W1307" t="str">
            <v>1</v>
          </cell>
          <cell r="X1307" t="str">
            <v>650</v>
          </cell>
          <cell r="Y1307" t="str">
            <v>Commercial</v>
          </cell>
          <cell r="Z1307" t="str">
            <v>Sales - Parts</v>
          </cell>
          <cell r="AA1307" t="str">
            <v>Spares</v>
          </cell>
          <cell r="AB1307">
            <v>1165.4467168998924</v>
          </cell>
          <cell r="AC1307" t="str">
            <v xml:space="preserve">  42348</v>
          </cell>
          <cell r="AD1307" t="str">
            <v>E0934PIA</v>
          </cell>
          <cell r="AE1307">
            <v>409.71989999999994</v>
          </cell>
          <cell r="AF1307">
            <v>0</v>
          </cell>
          <cell r="AG1307">
            <v>0</v>
          </cell>
          <cell r="AH1307">
            <v>0</v>
          </cell>
          <cell r="AI1307">
            <v>0</v>
          </cell>
          <cell r="AJ1307" t="str">
            <v>USD</v>
          </cell>
          <cell r="AK1307">
            <v>0</v>
          </cell>
          <cell r="AL1307" t="str">
            <v>SP0541-0809</v>
          </cell>
          <cell r="AM1307" t="str">
            <v>PCC3200 LONWORKS CARD **TBSU**</v>
          </cell>
        </row>
        <row r="1308">
          <cell r="A1308" t="str">
            <v>DEC04</v>
          </cell>
          <cell r="B1308" t="str">
            <v>CENT</v>
          </cell>
          <cell r="C1308" t="str">
            <v>Middle East</v>
          </cell>
          <cell r="D1308" t="str">
            <v>SA</v>
          </cell>
          <cell r="E1308" t="str">
            <v>SPARES</v>
          </cell>
          <cell r="F1308" t="str">
            <v>General Contracting Company</v>
          </cell>
          <cell r="G1308" t="str">
            <v>024654</v>
          </cell>
          <cell r="I1308">
            <v>10</v>
          </cell>
          <cell r="J1308">
            <v>14.886975242195909</v>
          </cell>
          <cell r="K1308">
            <v>10.541</v>
          </cell>
          <cell r="M1308">
            <v>0</v>
          </cell>
          <cell r="N1308">
            <v>0</v>
          </cell>
          <cell r="O1308" t="str">
            <v>SPAR</v>
          </cell>
          <cell r="P1308" t="str">
            <v>SPAR</v>
          </cell>
          <cell r="R1308">
            <v>0</v>
          </cell>
          <cell r="S1308" t="str">
            <v>Spares</v>
          </cell>
          <cell r="T1308" t="str">
            <v>1020</v>
          </cell>
          <cell r="U1308" t="str">
            <v>1711000</v>
          </cell>
          <cell r="V1308">
            <v>1</v>
          </cell>
          <cell r="W1308" t="str">
            <v>1</v>
          </cell>
          <cell r="X1308" t="str">
            <v>650</v>
          </cell>
          <cell r="Y1308" t="str">
            <v>Commercial</v>
          </cell>
          <cell r="Z1308" t="str">
            <v>Sales - Parts</v>
          </cell>
          <cell r="AA1308" t="str">
            <v>Spares</v>
          </cell>
          <cell r="AB1308">
            <v>14.886975242195909</v>
          </cell>
          <cell r="AC1308" t="str">
            <v xml:space="preserve">  43078</v>
          </cell>
          <cell r="AD1308" t="str">
            <v>14388</v>
          </cell>
          <cell r="AE1308">
            <v>10.541</v>
          </cell>
          <cell r="AF1308">
            <v>0</v>
          </cell>
          <cell r="AG1308">
            <v>0</v>
          </cell>
          <cell r="AH1308">
            <v>0</v>
          </cell>
          <cell r="AI1308">
            <v>0</v>
          </cell>
          <cell r="AJ1308" t="str">
            <v>USD</v>
          </cell>
          <cell r="AK1308">
            <v>0</v>
          </cell>
          <cell r="AL1308" t="str">
            <v>SPAX1001258</v>
          </cell>
          <cell r="AM1308" t="str">
            <v>ELEMENT-LUB OIL FILTER C/W GSK</v>
          </cell>
        </row>
        <row r="1309">
          <cell r="A1309" t="str">
            <v>DEC04</v>
          </cell>
          <cell r="B1309" t="str">
            <v>CENT</v>
          </cell>
          <cell r="C1309" t="str">
            <v>Middle East</v>
          </cell>
          <cell r="D1309" t="str">
            <v>SA</v>
          </cell>
          <cell r="E1309" t="str">
            <v>SPARES</v>
          </cell>
          <cell r="F1309" t="str">
            <v>General Contracting Company</v>
          </cell>
          <cell r="G1309" t="str">
            <v>024654</v>
          </cell>
          <cell r="I1309">
            <v>2</v>
          </cell>
          <cell r="J1309">
            <v>14.849300322927878</v>
          </cell>
          <cell r="K1309">
            <v>10.553599999999999</v>
          </cell>
          <cell r="M1309">
            <v>0</v>
          </cell>
          <cell r="N1309">
            <v>0</v>
          </cell>
          <cell r="O1309" t="str">
            <v>SPAR</v>
          </cell>
          <cell r="P1309" t="str">
            <v>SPAR</v>
          </cell>
          <cell r="R1309">
            <v>0</v>
          </cell>
          <cell r="S1309" t="str">
            <v>Spares</v>
          </cell>
          <cell r="T1309" t="str">
            <v>1020</v>
          </cell>
          <cell r="U1309" t="str">
            <v>1711000</v>
          </cell>
          <cell r="V1309">
            <v>1</v>
          </cell>
          <cell r="W1309" t="str">
            <v>1</v>
          </cell>
          <cell r="X1309" t="str">
            <v>650</v>
          </cell>
          <cell r="Y1309" t="str">
            <v>Commercial</v>
          </cell>
          <cell r="Z1309" t="str">
            <v>Sales - Parts</v>
          </cell>
          <cell r="AA1309" t="str">
            <v>Spares</v>
          </cell>
          <cell r="AB1309">
            <v>14.849300322927878</v>
          </cell>
          <cell r="AC1309" t="str">
            <v xml:space="preserve">  43078</v>
          </cell>
          <cell r="AD1309" t="str">
            <v>14388</v>
          </cell>
          <cell r="AE1309">
            <v>10.553599999999999</v>
          </cell>
          <cell r="AF1309">
            <v>0</v>
          </cell>
          <cell r="AG1309">
            <v>0</v>
          </cell>
          <cell r="AH1309">
            <v>0</v>
          </cell>
          <cell r="AI1309">
            <v>0</v>
          </cell>
          <cell r="AJ1309" t="str">
            <v>USD</v>
          </cell>
          <cell r="AK1309">
            <v>0</v>
          </cell>
          <cell r="AL1309" t="str">
            <v>SP4071693</v>
          </cell>
          <cell r="AM1309" t="str">
            <v>ELEMENT - AIR CLEANER</v>
          </cell>
        </row>
        <row r="1310">
          <cell r="A1310" t="str">
            <v>DEC04</v>
          </cell>
          <cell r="B1310" t="str">
            <v>CENT</v>
          </cell>
          <cell r="C1310" t="str">
            <v>Middle East</v>
          </cell>
          <cell r="D1310" t="str">
            <v>SA</v>
          </cell>
          <cell r="E1310" t="str">
            <v>SPARES</v>
          </cell>
          <cell r="F1310" t="str">
            <v>General Contracting Company</v>
          </cell>
          <cell r="G1310" t="str">
            <v>024654</v>
          </cell>
          <cell r="I1310">
            <v>8</v>
          </cell>
          <cell r="J1310">
            <v>13.63832077502691</v>
          </cell>
          <cell r="K1310">
            <v>9.6647999999999996</v>
          </cell>
          <cell r="M1310">
            <v>0</v>
          </cell>
          <cell r="N1310">
            <v>0</v>
          </cell>
          <cell r="O1310" t="str">
            <v>SPAR</v>
          </cell>
          <cell r="P1310" t="str">
            <v>SPAR</v>
          </cell>
          <cell r="R1310">
            <v>0</v>
          </cell>
          <cell r="S1310" t="str">
            <v>Spares</v>
          </cell>
          <cell r="T1310" t="str">
            <v>1020</v>
          </cell>
          <cell r="U1310" t="str">
            <v>1711000</v>
          </cell>
          <cell r="V1310">
            <v>1</v>
          </cell>
          <cell r="W1310" t="str">
            <v>1</v>
          </cell>
          <cell r="X1310" t="str">
            <v>650</v>
          </cell>
          <cell r="Y1310" t="str">
            <v>Commercial</v>
          </cell>
          <cell r="Z1310" t="str">
            <v>Sales - Parts</v>
          </cell>
          <cell r="AA1310" t="str">
            <v>Spares</v>
          </cell>
          <cell r="AB1310">
            <v>13.63832077502691</v>
          </cell>
          <cell r="AC1310" t="str">
            <v xml:space="preserve">  43078</v>
          </cell>
          <cell r="AD1310" t="str">
            <v>14388</v>
          </cell>
          <cell r="AE1310">
            <v>9.6647999999999996</v>
          </cell>
          <cell r="AF1310">
            <v>0</v>
          </cell>
          <cell r="AG1310">
            <v>0</v>
          </cell>
          <cell r="AH1310">
            <v>0</v>
          </cell>
          <cell r="AI1310">
            <v>0</v>
          </cell>
          <cell r="AJ1310" t="str">
            <v>USD</v>
          </cell>
          <cell r="AK1310">
            <v>0</v>
          </cell>
          <cell r="AL1310" t="str">
            <v>SPAX1001368</v>
          </cell>
          <cell r="AM1310" t="str">
            <v>FILTER ELEMENT C/W "O" RING</v>
          </cell>
        </row>
        <row r="1311">
          <cell r="A1311" t="str">
            <v>DEC04</v>
          </cell>
          <cell r="B1311" t="str">
            <v>CENT</v>
          </cell>
          <cell r="C1311" t="str">
            <v>Middle East</v>
          </cell>
          <cell r="D1311" t="str">
            <v>SA</v>
          </cell>
          <cell r="E1311" t="str">
            <v>SPARES</v>
          </cell>
          <cell r="F1311" t="str">
            <v>General Contracting Company</v>
          </cell>
          <cell r="G1311" t="str">
            <v>024653</v>
          </cell>
          <cell r="I1311">
            <v>1</v>
          </cell>
          <cell r="J1311">
            <v>3.10010764262648</v>
          </cell>
          <cell r="K1311">
            <v>2</v>
          </cell>
          <cell r="M1311">
            <v>0</v>
          </cell>
          <cell r="N1311">
            <v>0</v>
          </cell>
          <cell r="O1311" t="str">
            <v>SPAR</v>
          </cell>
          <cell r="P1311" t="str">
            <v>SPAR</v>
          </cell>
          <cell r="R1311">
            <v>0</v>
          </cell>
          <cell r="S1311" t="str">
            <v>Spares</v>
          </cell>
          <cell r="T1311" t="str">
            <v>1020</v>
          </cell>
          <cell r="U1311" t="str">
            <v>1711000</v>
          </cell>
          <cell r="V1311">
            <v>1</v>
          </cell>
          <cell r="W1311" t="str">
            <v>1</v>
          </cell>
          <cell r="X1311" t="str">
            <v>650</v>
          </cell>
          <cell r="Y1311" t="str">
            <v>Commercial</v>
          </cell>
          <cell r="Z1311" t="str">
            <v>Sales - Parts</v>
          </cell>
          <cell r="AA1311" t="str">
            <v>Spares</v>
          </cell>
          <cell r="AB1311">
            <v>3.10010764262648</v>
          </cell>
          <cell r="AC1311" t="str">
            <v xml:space="preserve">  43045</v>
          </cell>
          <cell r="AD1311" t="str">
            <v>14193</v>
          </cell>
          <cell r="AE1311">
            <v>2</v>
          </cell>
          <cell r="AF1311">
            <v>0</v>
          </cell>
          <cell r="AG1311">
            <v>0</v>
          </cell>
          <cell r="AH1311">
            <v>0</v>
          </cell>
          <cell r="AI1311">
            <v>0</v>
          </cell>
          <cell r="AJ1311" t="str">
            <v>USD</v>
          </cell>
          <cell r="AK1311">
            <v>0</v>
          </cell>
          <cell r="AL1311" t="str">
            <v>SP0193-0569</v>
          </cell>
          <cell r="AM1311" t="str">
            <v>SENSOR-LVL.CONNECTOR KIT</v>
          </cell>
        </row>
        <row r="1312">
          <cell r="A1312" t="str">
            <v>DEC04</v>
          </cell>
          <cell r="B1312" t="str">
            <v>CENT</v>
          </cell>
          <cell r="C1312" t="str">
            <v>Western Europe</v>
          </cell>
          <cell r="D1312" t="str">
            <v>IT</v>
          </cell>
          <cell r="E1312" t="str">
            <v>SPARES</v>
          </cell>
          <cell r="F1312" t="str">
            <v>Cummins Italia S.p.A.</v>
          </cell>
          <cell r="G1312" t="str">
            <v>024650</v>
          </cell>
          <cell r="I1312">
            <v>1</v>
          </cell>
          <cell r="J1312">
            <v>30.611625403659851</v>
          </cell>
          <cell r="K1312">
            <v>0</v>
          </cell>
          <cell r="M1312">
            <v>0</v>
          </cell>
          <cell r="N1312">
            <v>0</v>
          </cell>
          <cell r="O1312" t="str">
            <v>908</v>
          </cell>
          <cell r="P1312" t="str">
            <v>908</v>
          </cell>
          <cell r="R1312">
            <v>0</v>
          </cell>
          <cell r="S1312" t="str">
            <v>(Blank)</v>
          </cell>
          <cell r="T1312" t="str">
            <v>1020</v>
          </cell>
          <cell r="U1312" t="str">
            <v>1711000</v>
          </cell>
          <cell r="V1312">
            <v>1</v>
          </cell>
          <cell r="W1312" t="str">
            <v>1</v>
          </cell>
          <cell r="X1312" t="str">
            <v>650</v>
          </cell>
          <cell r="Y1312" t="str">
            <v>Commercial</v>
          </cell>
          <cell r="Z1312" t="str">
            <v>Sales - Parts</v>
          </cell>
          <cell r="AA1312" t="str">
            <v>Spares</v>
          </cell>
          <cell r="AB1312">
            <v>30.611625403659851</v>
          </cell>
          <cell r="AC1312" t="str">
            <v xml:space="preserve">  43082</v>
          </cell>
          <cell r="AD1312" t="str">
            <v>4205468</v>
          </cell>
          <cell r="AE1312">
            <v>0</v>
          </cell>
          <cell r="AF1312">
            <v>0</v>
          </cell>
          <cell r="AG1312">
            <v>0</v>
          </cell>
          <cell r="AH1312">
            <v>0</v>
          </cell>
          <cell r="AI1312">
            <v>0</v>
          </cell>
          <cell r="AJ1312" t="str">
            <v>EUR</v>
          </cell>
          <cell r="AK1312">
            <v>0</v>
          </cell>
        </row>
        <row r="1313">
          <cell r="A1313" t="str">
            <v>DEC04</v>
          </cell>
          <cell r="B1313" t="str">
            <v>CENT</v>
          </cell>
          <cell r="C1313" t="str">
            <v>Western Europe</v>
          </cell>
          <cell r="D1313" t="str">
            <v>PT</v>
          </cell>
          <cell r="E1313" t="str">
            <v>SPARES</v>
          </cell>
          <cell r="F1313" t="str">
            <v>Electro Central Vulcanizadora Lda</v>
          </cell>
          <cell r="G1313" t="str">
            <v>024656</v>
          </cell>
          <cell r="I1313">
            <v>2</v>
          </cell>
          <cell r="J1313">
            <v>3.234015069967707</v>
          </cell>
          <cell r="K1313">
            <v>3.8</v>
          </cell>
          <cell r="M1313">
            <v>0</v>
          </cell>
          <cell r="N1313">
            <v>0</v>
          </cell>
          <cell r="R1313">
            <v>0</v>
          </cell>
          <cell r="T1313" t="str">
            <v>1020</v>
          </cell>
          <cell r="U1313" t="str">
            <v>1711000</v>
          </cell>
          <cell r="V1313">
            <v>1</v>
          </cell>
          <cell r="W1313" t="str">
            <v>1</v>
          </cell>
          <cell r="X1313" t="str">
            <v>650</v>
          </cell>
          <cell r="Y1313" t="str">
            <v>Commercial</v>
          </cell>
          <cell r="Z1313" t="str">
            <v>Sales - Parts</v>
          </cell>
          <cell r="AA1313" t="str">
            <v>Spares</v>
          </cell>
          <cell r="AB1313">
            <v>3.234015069967707</v>
          </cell>
          <cell r="AC1313" t="str">
            <v xml:space="preserve">  43069</v>
          </cell>
          <cell r="AD1313" t="str">
            <v>04-435</v>
          </cell>
          <cell r="AE1313">
            <v>3.8</v>
          </cell>
          <cell r="AF1313">
            <v>0</v>
          </cell>
          <cell r="AG1313">
            <v>0</v>
          </cell>
          <cell r="AH1313">
            <v>0</v>
          </cell>
          <cell r="AI1313">
            <v>0</v>
          </cell>
          <cell r="AJ1313" t="str">
            <v>EUR</v>
          </cell>
          <cell r="AK1313">
            <v>0</v>
          </cell>
          <cell r="AL1313" t="str">
            <v>SP0098-7961-04</v>
          </cell>
          <cell r="AM1313" t="str">
            <v>LABEL PORTUGUESE</v>
          </cell>
        </row>
        <row r="1314">
          <cell r="A1314" t="str">
            <v>DEC04</v>
          </cell>
          <cell r="B1314" t="str">
            <v>CENT</v>
          </cell>
          <cell r="C1314" t="str">
            <v>Western Europe</v>
          </cell>
          <cell r="D1314" t="str">
            <v>ES</v>
          </cell>
          <cell r="E1314" t="str">
            <v>SPARES</v>
          </cell>
          <cell r="F1314" t="str">
            <v>Cummins Ventas y Servicio S.A.</v>
          </cell>
          <cell r="G1314" t="str">
            <v>024664</v>
          </cell>
          <cell r="I1314">
            <v>5</v>
          </cell>
          <cell r="J1314">
            <v>2.9482508073196989</v>
          </cell>
          <cell r="K1314">
            <v>0.878</v>
          </cell>
          <cell r="M1314">
            <v>0</v>
          </cell>
          <cell r="N1314">
            <v>0</v>
          </cell>
          <cell r="O1314" t="str">
            <v>SPAR</v>
          </cell>
          <cell r="P1314" t="str">
            <v>SPAR</v>
          </cell>
          <cell r="R1314">
            <v>0</v>
          </cell>
          <cell r="S1314" t="str">
            <v>Spares</v>
          </cell>
          <cell r="T1314" t="str">
            <v>1020</v>
          </cell>
          <cell r="U1314" t="str">
            <v>1711000</v>
          </cell>
          <cell r="V1314">
            <v>1</v>
          </cell>
          <cell r="W1314" t="str">
            <v>1</v>
          </cell>
          <cell r="X1314" t="str">
            <v>650</v>
          </cell>
          <cell r="Y1314" t="str">
            <v>Commercial</v>
          </cell>
          <cell r="Z1314" t="str">
            <v>Sales - Parts</v>
          </cell>
          <cell r="AA1314" t="str">
            <v>Spares</v>
          </cell>
          <cell r="AB1314">
            <v>2.9482508073196989</v>
          </cell>
          <cell r="AC1314" t="str">
            <v xml:space="preserve">  43028</v>
          </cell>
          <cell r="AD1314" t="str">
            <v>046.276</v>
          </cell>
          <cell r="AE1314">
            <v>0.878</v>
          </cell>
          <cell r="AF1314">
            <v>0</v>
          </cell>
          <cell r="AG1314">
            <v>0</v>
          </cell>
          <cell r="AH1314">
            <v>0</v>
          </cell>
          <cell r="AI1314">
            <v>0</v>
          </cell>
          <cell r="AJ1314" t="str">
            <v>EUR</v>
          </cell>
          <cell r="AK1314">
            <v>0</v>
          </cell>
          <cell r="AL1314" t="str">
            <v>SP0321-0386</v>
          </cell>
          <cell r="AM1314" t="str">
            <v>FUSE 500MA (405583)</v>
          </cell>
        </row>
        <row r="1315">
          <cell r="A1315" t="str">
            <v>DEC04</v>
          </cell>
          <cell r="B1315" t="str">
            <v>CENT</v>
          </cell>
          <cell r="C1315" t="str">
            <v>Western Europe</v>
          </cell>
          <cell r="D1315" t="str">
            <v>ES</v>
          </cell>
          <cell r="E1315" t="str">
            <v>SPARES</v>
          </cell>
          <cell r="F1315" t="str">
            <v>Cummins Ventas y Servicio S.A.</v>
          </cell>
          <cell r="G1315" t="str">
            <v>024664</v>
          </cell>
          <cell r="I1315">
            <v>1</v>
          </cell>
          <cell r="J1315">
            <v>6.6771259418729816</v>
          </cell>
          <cell r="K1315">
            <v>3.71</v>
          </cell>
          <cell r="M1315">
            <v>0</v>
          </cell>
          <cell r="N1315">
            <v>0</v>
          </cell>
          <cell r="O1315" t="str">
            <v>SPAR</v>
          </cell>
          <cell r="P1315" t="str">
            <v>SPAR</v>
          </cell>
          <cell r="R1315">
            <v>0</v>
          </cell>
          <cell r="S1315" t="str">
            <v>Spares</v>
          </cell>
          <cell r="T1315" t="str">
            <v>1020</v>
          </cell>
          <cell r="U1315" t="str">
            <v>1711000</v>
          </cell>
          <cell r="V1315">
            <v>1</v>
          </cell>
          <cell r="W1315" t="str">
            <v>1</v>
          </cell>
          <cell r="X1315" t="str">
            <v>650</v>
          </cell>
          <cell r="Y1315" t="str">
            <v>Commercial</v>
          </cell>
          <cell r="Z1315" t="str">
            <v>Sales - Parts</v>
          </cell>
          <cell r="AA1315" t="str">
            <v>Spares</v>
          </cell>
          <cell r="AB1315">
            <v>6.6771259418729816</v>
          </cell>
          <cell r="AC1315" t="str">
            <v xml:space="preserve">  43028</v>
          </cell>
          <cell r="AD1315" t="str">
            <v>046.276</v>
          </cell>
          <cell r="AE1315">
            <v>3.71</v>
          </cell>
          <cell r="AF1315">
            <v>0</v>
          </cell>
          <cell r="AG1315">
            <v>0</v>
          </cell>
          <cell r="AH1315">
            <v>0</v>
          </cell>
          <cell r="AI1315">
            <v>0</v>
          </cell>
          <cell r="AJ1315" t="str">
            <v>EUR</v>
          </cell>
          <cell r="AK1315">
            <v>0</v>
          </cell>
          <cell r="AL1315" t="str">
            <v>SP0249-0815</v>
          </cell>
          <cell r="AM1315" t="str">
            <v>RELAY 24V DC  (WAS 434303)</v>
          </cell>
        </row>
        <row r="1316">
          <cell r="A1316" t="str">
            <v>DEC04</v>
          </cell>
          <cell r="B1316" t="str">
            <v>CENT</v>
          </cell>
          <cell r="C1316" t="str">
            <v>Western Europe</v>
          </cell>
          <cell r="D1316" t="str">
            <v>ES</v>
          </cell>
          <cell r="E1316" t="str">
            <v>SPARES</v>
          </cell>
          <cell r="F1316" t="str">
            <v>Cummins Ventas y Servicio S.A.</v>
          </cell>
          <cell r="G1316" t="str">
            <v>024664</v>
          </cell>
          <cell r="I1316">
            <v>1</v>
          </cell>
          <cell r="J1316">
            <v>2.202475780409042</v>
          </cell>
          <cell r="K1316">
            <v>1.2350000000000001</v>
          </cell>
          <cell r="M1316">
            <v>0</v>
          </cell>
          <cell r="N1316">
            <v>0</v>
          </cell>
          <cell r="O1316" t="str">
            <v>SPAR</v>
          </cell>
          <cell r="P1316" t="str">
            <v>SPAR</v>
          </cell>
          <cell r="R1316">
            <v>0</v>
          </cell>
          <cell r="S1316" t="str">
            <v>Spares</v>
          </cell>
          <cell r="T1316" t="str">
            <v>1020</v>
          </cell>
          <cell r="U1316" t="str">
            <v>1711000</v>
          </cell>
          <cell r="V1316">
            <v>1</v>
          </cell>
          <cell r="W1316" t="str">
            <v>1</v>
          </cell>
          <cell r="X1316" t="str">
            <v>650</v>
          </cell>
          <cell r="Y1316" t="str">
            <v>Commercial</v>
          </cell>
          <cell r="Z1316" t="str">
            <v>Sales - Parts</v>
          </cell>
          <cell r="AA1316" t="str">
            <v>Spares</v>
          </cell>
          <cell r="AB1316">
            <v>2.202475780409042</v>
          </cell>
          <cell r="AC1316" t="str">
            <v xml:space="preserve">  43028</v>
          </cell>
          <cell r="AD1316" t="str">
            <v>046.276</v>
          </cell>
          <cell r="AE1316">
            <v>1.2350000000000001</v>
          </cell>
          <cell r="AF1316">
            <v>0</v>
          </cell>
          <cell r="AG1316">
            <v>0</v>
          </cell>
          <cell r="AH1316">
            <v>0</v>
          </cell>
          <cell r="AI1316">
            <v>0</v>
          </cell>
          <cell r="AJ1316" t="str">
            <v>EUR</v>
          </cell>
          <cell r="AK1316">
            <v>0</v>
          </cell>
          <cell r="AL1316" t="str">
            <v>SP0249-0811</v>
          </cell>
          <cell r="AM1316" t="str">
            <v>FUSE HOLDER (WAS 405509)</v>
          </cell>
        </row>
        <row r="1317">
          <cell r="A1317" t="str">
            <v>DEC04</v>
          </cell>
          <cell r="B1317" t="str">
            <v>CENT</v>
          </cell>
          <cell r="C1317" t="str">
            <v>Western Europe</v>
          </cell>
          <cell r="D1317" t="str">
            <v>ES</v>
          </cell>
          <cell r="E1317" t="str">
            <v>SPARES</v>
          </cell>
          <cell r="F1317" t="str">
            <v>Cummins Ventas y Servicio S.A.</v>
          </cell>
          <cell r="G1317" t="str">
            <v>024664</v>
          </cell>
          <cell r="I1317">
            <v>1</v>
          </cell>
          <cell r="J1317">
            <v>4.5722282023681373</v>
          </cell>
          <cell r="K1317">
            <v>2.04</v>
          </cell>
          <cell r="M1317">
            <v>0</v>
          </cell>
          <cell r="N1317">
            <v>0</v>
          </cell>
          <cell r="O1317" t="str">
            <v>SPAR</v>
          </cell>
          <cell r="P1317" t="str">
            <v>SPAR</v>
          </cell>
          <cell r="R1317">
            <v>0</v>
          </cell>
          <cell r="S1317" t="str">
            <v>Spares</v>
          </cell>
          <cell r="T1317" t="str">
            <v>1020</v>
          </cell>
          <cell r="U1317" t="str">
            <v>1711000</v>
          </cell>
          <cell r="V1317">
            <v>1</v>
          </cell>
          <cell r="W1317" t="str">
            <v>1</v>
          </cell>
          <cell r="X1317" t="str">
            <v>650</v>
          </cell>
          <cell r="Y1317" t="str">
            <v>Commercial</v>
          </cell>
          <cell r="Z1317" t="str">
            <v>Sales - Parts</v>
          </cell>
          <cell r="AA1317" t="str">
            <v>Spares</v>
          </cell>
          <cell r="AB1317">
            <v>4.5722282023681373</v>
          </cell>
          <cell r="AC1317" t="str">
            <v xml:space="preserve">  43028</v>
          </cell>
          <cell r="AD1317" t="str">
            <v>046.276</v>
          </cell>
          <cell r="AE1317">
            <v>2.04</v>
          </cell>
          <cell r="AF1317">
            <v>0</v>
          </cell>
          <cell r="AG1317">
            <v>0</v>
          </cell>
          <cell r="AH1317">
            <v>0</v>
          </cell>
          <cell r="AI1317">
            <v>0</v>
          </cell>
          <cell r="AJ1317" t="str">
            <v>EUR</v>
          </cell>
          <cell r="AK1317">
            <v>0</v>
          </cell>
          <cell r="AL1317" t="str">
            <v>SP0249-0814</v>
          </cell>
          <cell r="AM1317" t="str">
            <v>RELAY BASE P2RF-08-E</v>
          </cell>
        </row>
        <row r="1318">
          <cell r="A1318" t="str">
            <v>DEC04</v>
          </cell>
          <cell r="B1318" t="str">
            <v>CENT</v>
          </cell>
          <cell r="C1318" t="str">
            <v>Middle East</v>
          </cell>
          <cell r="D1318" t="str">
            <v>BH</v>
          </cell>
          <cell r="E1318" t="str">
            <v>SPARES</v>
          </cell>
          <cell r="F1318" t="str">
            <v>Yusuf Bin Ahmed Kanoo</v>
          </cell>
          <cell r="G1318" t="str">
            <v>024661</v>
          </cell>
          <cell r="I1318">
            <v>6</v>
          </cell>
          <cell r="J1318">
            <v>8.9343379978471482</v>
          </cell>
          <cell r="K1318">
            <v>6.3246000000000002</v>
          </cell>
          <cell r="M1318">
            <v>0</v>
          </cell>
          <cell r="N1318">
            <v>0</v>
          </cell>
          <cell r="O1318" t="str">
            <v>SPAR</v>
          </cell>
          <cell r="P1318" t="str">
            <v>SPAR</v>
          </cell>
          <cell r="R1318">
            <v>0</v>
          </cell>
          <cell r="S1318" t="str">
            <v>Spares</v>
          </cell>
          <cell r="T1318" t="str">
            <v>1020</v>
          </cell>
          <cell r="U1318" t="str">
            <v>1711000</v>
          </cell>
          <cell r="V1318">
            <v>1</v>
          </cell>
          <cell r="W1318" t="str">
            <v>1</v>
          </cell>
          <cell r="X1318" t="str">
            <v>650</v>
          </cell>
          <cell r="Y1318" t="str">
            <v>Commercial</v>
          </cell>
          <cell r="Z1318" t="str">
            <v>Sales - Parts</v>
          </cell>
          <cell r="AA1318" t="str">
            <v>Spares</v>
          </cell>
          <cell r="AB1318">
            <v>8.9343379978471482</v>
          </cell>
          <cell r="AC1318" t="str">
            <v xml:space="preserve">  43067</v>
          </cell>
          <cell r="AD1318" t="str">
            <v>PQA04324/CM</v>
          </cell>
          <cell r="AE1318">
            <v>6.3246000000000002</v>
          </cell>
          <cell r="AF1318">
            <v>0</v>
          </cell>
          <cell r="AG1318">
            <v>0</v>
          </cell>
          <cell r="AH1318">
            <v>0</v>
          </cell>
          <cell r="AI1318">
            <v>0</v>
          </cell>
          <cell r="AJ1318" t="str">
            <v>USD</v>
          </cell>
          <cell r="AK1318">
            <v>0</v>
          </cell>
          <cell r="AL1318" t="str">
            <v>SPAX1001258</v>
          </cell>
          <cell r="AM1318" t="str">
            <v>ELEMENT-LUB OIL FILTER C/W GSK</v>
          </cell>
        </row>
        <row r="1319">
          <cell r="A1319" t="str">
            <v>DEC04</v>
          </cell>
          <cell r="B1319" t="str">
            <v>CENT</v>
          </cell>
          <cell r="C1319" t="str">
            <v>Western Europe</v>
          </cell>
          <cell r="D1319" t="str">
            <v>ES</v>
          </cell>
          <cell r="E1319" t="str">
            <v>SPARES</v>
          </cell>
          <cell r="F1319" t="str">
            <v>Cummins Ventas y Servicio S.A.</v>
          </cell>
          <cell r="G1319" t="str">
            <v>024664</v>
          </cell>
          <cell r="I1319">
            <v>1</v>
          </cell>
          <cell r="J1319">
            <v>0.16030678148546826</v>
          </cell>
          <cell r="K1319">
            <v>0.1017</v>
          </cell>
          <cell r="M1319">
            <v>0</v>
          </cell>
          <cell r="N1319">
            <v>0</v>
          </cell>
          <cell r="O1319" t="str">
            <v>SPAR</v>
          </cell>
          <cell r="P1319" t="str">
            <v>SPAR</v>
          </cell>
          <cell r="R1319">
            <v>0</v>
          </cell>
          <cell r="S1319" t="str">
            <v>Spares</v>
          </cell>
          <cell r="T1319" t="str">
            <v>1020</v>
          </cell>
          <cell r="U1319" t="str">
            <v>1711000</v>
          </cell>
          <cell r="V1319">
            <v>1</v>
          </cell>
          <cell r="W1319" t="str">
            <v>1</v>
          </cell>
          <cell r="X1319" t="str">
            <v>650</v>
          </cell>
          <cell r="Y1319" t="str">
            <v>Commercial</v>
          </cell>
          <cell r="Z1319" t="str">
            <v>Sales - Parts</v>
          </cell>
          <cell r="AA1319" t="str">
            <v>Spares</v>
          </cell>
          <cell r="AB1319">
            <v>0.16030678148546826</v>
          </cell>
          <cell r="AC1319" t="str">
            <v xml:space="preserve">  43028</v>
          </cell>
          <cell r="AD1319" t="str">
            <v>046.276</v>
          </cell>
          <cell r="AE1319">
            <v>0.1017</v>
          </cell>
          <cell r="AF1319">
            <v>0</v>
          </cell>
          <cell r="AG1319">
            <v>0</v>
          </cell>
          <cell r="AH1319">
            <v>0</v>
          </cell>
          <cell r="AI1319">
            <v>0</v>
          </cell>
          <cell r="AJ1319" t="str">
            <v>EUR</v>
          </cell>
          <cell r="AK1319">
            <v>0</v>
          </cell>
          <cell r="AL1319" t="str">
            <v>SP0249-0810</v>
          </cell>
          <cell r="AM1319" t="str">
            <v>FUSE 5A - QUICK BLOW</v>
          </cell>
        </row>
        <row r="1320">
          <cell r="A1320" t="str">
            <v>DEC04</v>
          </cell>
          <cell r="B1320" t="str">
            <v>CENT</v>
          </cell>
          <cell r="C1320" t="str">
            <v>Western Europe</v>
          </cell>
          <cell r="D1320" t="str">
            <v>ES</v>
          </cell>
          <cell r="E1320" t="str">
            <v>SPARES</v>
          </cell>
          <cell r="F1320" t="str">
            <v>Cummins Ventas y Servicio S.A.</v>
          </cell>
          <cell r="G1320" t="str">
            <v>024664</v>
          </cell>
          <cell r="I1320">
            <v>1</v>
          </cell>
          <cell r="J1320">
            <v>0.19515608180839614</v>
          </cell>
          <cell r="K1320">
            <v>0.1017</v>
          </cell>
          <cell r="M1320">
            <v>0</v>
          </cell>
          <cell r="N1320">
            <v>0</v>
          </cell>
          <cell r="O1320" t="str">
            <v>SPAR</v>
          </cell>
          <cell r="P1320" t="str">
            <v>SPAR</v>
          </cell>
          <cell r="R1320">
            <v>0</v>
          </cell>
          <cell r="S1320" t="str">
            <v>Spares</v>
          </cell>
          <cell r="T1320" t="str">
            <v>1020</v>
          </cell>
          <cell r="U1320" t="str">
            <v>1711000</v>
          </cell>
          <cell r="V1320">
            <v>1</v>
          </cell>
          <cell r="W1320" t="str">
            <v>1</v>
          </cell>
          <cell r="X1320" t="str">
            <v>650</v>
          </cell>
          <cell r="Y1320" t="str">
            <v>Commercial</v>
          </cell>
          <cell r="Z1320" t="str">
            <v>Sales - Parts</v>
          </cell>
          <cell r="AA1320" t="str">
            <v>Spares</v>
          </cell>
          <cell r="AB1320">
            <v>0.19515608180839614</v>
          </cell>
          <cell r="AC1320" t="str">
            <v xml:space="preserve">  43028</v>
          </cell>
          <cell r="AD1320" t="str">
            <v>046.276</v>
          </cell>
          <cell r="AE1320">
            <v>0.1017</v>
          </cell>
          <cell r="AF1320">
            <v>0</v>
          </cell>
          <cell r="AG1320">
            <v>0</v>
          </cell>
          <cell r="AH1320">
            <v>0</v>
          </cell>
          <cell r="AI1320">
            <v>0</v>
          </cell>
          <cell r="AJ1320" t="str">
            <v>EUR</v>
          </cell>
          <cell r="AK1320">
            <v>0</v>
          </cell>
          <cell r="AL1320" t="str">
            <v>SP0249-0808</v>
          </cell>
          <cell r="AM1320" t="str">
            <v>FUSE 2 AMP Q/B (WAS 434500)</v>
          </cell>
        </row>
        <row r="1321">
          <cell r="A1321" t="str">
            <v>DEC04</v>
          </cell>
          <cell r="B1321" t="str">
            <v>CENT</v>
          </cell>
          <cell r="C1321" t="str">
            <v>Western Europe</v>
          </cell>
          <cell r="D1321" t="str">
            <v>ES</v>
          </cell>
          <cell r="E1321" t="str">
            <v>SPARES</v>
          </cell>
          <cell r="F1321" t="str">
            <v>Cummins Ventas y Servicio S.A.</v>
          </cell>
          <cell r="G1321" t="str">
            <v>024664</v>
          </cell>
          <cell r="I1321">
            <v>1</v>
          </cell>
          <cell r="J1321">
            <v>0.16030678148546826</v>
          </cell>
          <cell r="K1321">
            <v>0.1017</v>
          </cell>
          <cell r="M1321">
            <v>0</v>
          </cell>
          <cell r="N1321">
            <v>0</v>
          </cell>
          <cell r="O1321" t="str">
            <v>SPAR</v>
          </cell>
          <cell r="P1321" t="str">
            <v>SPAR</v>
          </cell>
          <cell r="R1321">
            <v>0</v>
          </cell>
          <cell r="S1321" t="str">
            <v>Spares</v>
          </cell>
          <cell r="T1321" t="str">
            <v>1020</v>
          </cell>
          <cell r="U1321" t="str">
            <v>1711000</v>
          </cell>
          <cell r="V1321">
            <v>1</v>
          </cell>
          <cell r="W1321" t="str">
            <v>1</v>
          </cell>
          <cell r="X1321" t="str">
            <v>650</v>
          </cell>
          <cell r="Y1321" t="str">
            <v>Commercial</v>
          </cell>
          <cell r="Z1321" t="str">
            <v>Sales - Parts</v>
          </cell>
          <cell r="AA1321" t="str">
            <v>Spares</v>
          </cell>
          <cell r="AB1321">
            <v>0.16030678148546826</v>
          </cell>
          <cell r="AC1321" t="str">
            <v xml:space="preserve">  43028</v>
          </cell>
          <cell r="AD1321" t="str">
            <v>046.276</v>
          </cell>
          <cell r="AE1321">
            <v>0.1017</v>
          </cell>
          <cell r="AF1321">
            <v>0</v>
          </cell>
          <cell r="AG1321">
            <v>0</v>
          </cell>
          <cell r="AH1321">
            <v>0</v>
          </cell>
          <cell r="AI1321">
            <v>0</v>
          </cell>
          <cell r="AJ1321" t="str">
            <v>EUR</v>
          </cell>
          <cell r="AK1321">
            <v>0</v>
          </cell>
          <cell r="AL1321" t="str">
            <v>SP0249-0807</v>
          </cell>
          <cell r="AM1321" t="str">
            <v>FUSE 4A - QUICK BLOW</v>
          </cell>
        </row>
        <row r="1322">
          <cell r="A1322" t="str">
            <v>DEC04</v>
          </cell>
          <cell r="B1322" t="str">
            <v>CENT</v>
          </cell>
          <cell r="C1322" t="str">
            <v>Western Europe</v>
          </cell>
          <cell r="D1322" t="str">
            <v>ES</v>
          </cell>
          <cell r="E1322" t="str">
            <v>SPARES</v>
          </cell>
          <cell r="F1322" t="str">
            <v>Cummins Ventas y Servicio S.A.</v>
          </cell>
          <cell r="G1322" t="str">
            <v>024664</v>
          </cell>
          <cell r="I1322">
            <v>1</v>
          </cell>
          <cell r="J1322">
            <v>7.1022874058127012</v>
          </cell>
          <cell r="K1322">
            <v>3.94</v>
          </cell>
          <cell r="M1322">
            <v>0</v>
          </cell>
          <cell r="N1322">
            <v>0</v>
          </cell>
          <cell r="O1322" t="str">
            <v>SPAR</v>
          </cell>
          <cell r="P1322" t="str">
            <v>SPAR</v>
          </cell>
          <cell r="R1322">
            <v>0</v>
          </cell>
          <cell r="S1322" t="str">
            <v>Spares</v>
          </cell>
          <cell r="T1322" t="str">
            <v>1020</v>
          </cell>
          <cell r="U1322" t="str">
            <v>1711000</v>
          </cell>
          <cell r="V1322">
            <v>1</v>
          </cell>
          <cell r="W1322" t="str">
            <v>1</v>
          </cell>
          <cell r="X1322" t="str">
            <v>650</v>
          </cell>
          <cell r="Y1322" t="str">
            <v>Commercial</v>
          </cell>
          <cell r="Z1322" t="str">
            <v>Sales - Parts</v>
          </cell>
          <cell r="AA1322" t="str">
            <v>Spares</v>
          </cell>
          <cell r="AB1322">
            <v>7.1022874058127012</v>
          </cell>
          <cell r="AC1322" t="str">
            <v xml:space="preserve">  43028</v>
          </cell>
          <cell r="AD1322" t="str">
            <v>046.276</v>
          </cell>
          <cell r="AE1322">
            <v>3.94</v>
          </cell>
          <cell r="AF1322">
            <v>0</v>
          </cell>
          <cell r="AG1322">
            <v>0</v>
          </cell>
          <cell r="AH1322">
            <v>0</v>
          </cell>
          <cell r="AI1322">
            <v>0</v>
          </cell>
          <cell r="AJ1322" t="str">
            <v>EUR</v>
          </cell>
          <cell r="AK1322">
            <v>0</v>
          </cell>
          <cell r="AL1322" t="str">
            <v>SP0249-0813</v>
          </cell>
          <cell r="AM1322" t="str">
            <v>RELAY 24VDC (WAS 434304)</v>
          </cell>
        </row>
        <row r="1323">
          <cell r="A1323" t="str">
            <v>DEC04</v>
          </cell>
          <cell r="B1323" t="str">
            <v>CENT</v>
          </cell>
          <cell r="C1323" t="str">
            <v>Western Europe</v>
          </cell>
          <cell r="D1323" t="str">
            <v>ES</v>
          </cell>
          <cell r="E1323" t="str">
            <v>SPARES</v>
          </cell>
          <cell r="F1323" t="str">
            <v>Cummins Ventas y Servicio S.A.</v>
          </cell>
          <cell r="G1323" t="str">
            <v>024664</v>
          </cell>
          <cell r="I1323">
            <v>1</v>
          </cell>
          <cell r="J1323">
            <v>3.6173573735199138</v>
          </cell>
          <cell r="K1323">
            <v>2</v>
          </cell>
          <cell r="M1323">
            <v>0</v>
          </cell>
          <cell r="N1323">
            <v>0</v>
          </cell>
          <cell r="O1323" t="str">
            <v>SPAR</v>
          </cell>
          <cell r="P1323" t="str">
            <v>SPAR</v>
          </cell>
          <cell r="R1323">
            <v>0</v>
          </cell>
          <cell r="S1323" t="str">
            <v>Spares</v>
          </cell>
          <cell r="T1323" t="str">
            <v>1020</v>
          </cell>
          <cell r="U1323" t="str">
            <v>1711000</v>
          </cell>
          <cell r="V1323">
            <v>1</v>
          </cell>
          <cell r="W1323" t="str">
            <v>1</v>
          </cell>
          <cell r="X1323" t="str">
            <v>650</v>
          </cell>
          <cell r="Y1323" t="str">
            <v>Commercial</v>
          </cell>
          <cell r="Z1323" t="str">
            <v>Sales - Parts</v>
          </cell>
          <cell r="AA1323" t="str">
            <v>Spares</v>
          </cell>
          <cell r="AB1323">
            <v>3.6173573735199138</v>
          </cell>
          <cell r="AC1323" t="str">
            <v xml:space="preserve">  43028</v>
          </cell>
          <cell r="AD1323" t="str">
            <v>046.276</v>
          </cell>
          <cell r="AE1323">
            <v>2</v>
          </cell>
          <cell r="AF1323">
            <v>0</v>
          </cell>
          <cell r="AG1323">
            <v>0</v>
          </cell>
          <cell r="AH1323">
            <v>0</v>
          </cell>
          <cell r="AI1323">
            <v>0</v>
          </cell>
          <cell r="AJ1323" t="str">
            <v>EUR</v>
          </cell>
          <cell r="AK1323">
            <v>0</v>
          </cell>
          <cell r="AL1323" t="str">
            <v>SP0249-0817</v>
          </cell>
          <cell r="AM1323" t="str">
            <v>RELAY 24V DC (415513)</v>
          </cell>
        </row>
        <row r="1324">
          <cell r="A1324" t="str">
            <v>DEC04</v>
          </cell>
          <cell r="B1324" t="str">
            <v>CENT</v>
          </cell>
          <cell r="C1324" t="str">
            <v>Western Europe</v>
          </cell>
          <cell r="D1324" t="str">
            <v>ES</v>
          </cell>
          <cell r="E1324" t="str">
            <v>SPARES</v>
          </cell>
          <cell r="F1324" t="str">
            <v>Cummins Ventas y Servicio S.A.</v>
          </cell>
          <cell r="G1324" t="str">
            <v>024664</v>
          </cell>
          <cell r="I1324">
            <v>1</v>
          </cell>
          <cell r="J1324">
            <v>3.6173573735199138</v>
          </cell>
          <cell r="K1324">
            <v>2.06</v>
          </cell>
          <cell r="M1324">
            <v>0</v>
          </cell>
          <cell r="N1324">
            <v>0</v>
          </cell>
          <cell r="O1324" t="str">
            <v>SPAR</v>
          </cell>
          <cell r="P1324" t="str">
            <v>SPAR</v>
          </cell>
          <cell r="R1324">
            <v>0</v>
          </cell>
          <cell r="S1324" t="str">
            <v>Spares</v>
          </cell>
          <cell r="T1324" t="str">
            <v>1020</v>
          </cell>
          <cell r="U1324" t="str">
            <v>1711000</v>
          </cell>
          <cell r="V1324">
            <v>1</v>
          </cell>
          <cell r="W1324" t="str">
            <v>1</v>
          </cell>
          <cell r="X1324" t="str">
            <v>650</v>
          </cell>
          <cell r="Y1324" t="str">
            <v>Commercial</v>
          </cell>
          <cell r="Z1324" t="str">
            <v>Sales - Parts</v>
          </cell>
          <cell r="AA1324" t="str">
            <v>Spares</v>
          </cell>
          <cell r="AB1324">
            <v>3.6173573735199138</v>
          </cell>
          <cell r="AC1324" t="str">
            <v xml:space="preserve">  43028</v>
          </cell>
          <cell r="AD1324" t="str">
            <v>046.276</v>
          </cell>
          <cell r="AE1324">
            <v>2.06</v>
          </cell>
          <cell r="AF1324">
            <v>0</v>
          </cell>
          <cell r="AG1324">
            <v>0</v>
          </cell>
          <cell r="AH1324">
            <v>0</v>
          </cell>
          <cell r="AI1324">
            <v>0</v>
          </cell>
          <cell r="AJ1324" t="str">
            <v>EUR</v>
          </cell>
          <cell r="AK1324">
            <v>0</v>
          </cell>
          <cell r="AL1324" t="str">
            <v>SP0249-0818</v>
          </cell>
          <cell r="AM1324" t="str">
            <v>RELAY/TIMER BASE</v>
          </cell>
        </row>
        <row r="1325">
          <cell r="A1325" t="str">
            <v>DEC04</v>
          </cell>
          <cell r="B1325" t="str">
            <v>CENT</v>
          </cell>
          <cell r="C1325" t="str">
            <v>Western Europe</v>
          </cell>
          <cell r="D1325" t="str">
            <v>ES</v>
          </cell>
          <cell r="E1325" t="str">
            <v>SPARES</v>
          </cell>
          <cell r="F1325" t="str">
            <v>Cummins Ventas y Servicio S.A.</v>
          </cell>
          <cell r="G1325" t="str">
            <v>024664</v>
          </cell>
          <cell r="I1325">
            <v>1</v>
          </cell>
          <cell r="J1325">
            <v>3.6522066738428416</v>
          </cell>
          <cell r="K1325">
            <v>2.02</v>
          </cell>
          <cell r="M1325">
            <v>0</v>
          </cell>
          <cell r="N1325">
            <v>0</v>
          </cell>
          <cell r="O1325" t="str">
            <v>SPAR</v>
          </cell>
          <cell r="P1325" t="str">
            <v>SPAR</v>
          </cell>
          <cell r="R1325">
            <v>0</v>
          </cell>
          <cell r="S1325" t="str">
            <v>Spares</v>
          </cell>
          <cell r="T1325" t="str">
            <v>1020</v>
          </cell>
          <cell r="U1325" t="str">
            <v>1711000</v>
          </cell>
          <cell r="V1325">
            <v>1</v>
          </cell>
          <cell r="W1325" t="str">
            <v>1</v>
          </cell>
          <cell r="X1325" t="str">
            <v>650</v>
          </cell>
          <cell r="Y1325" t="str">
            <v>Commercial</v>
          </cell>
          <cell r="Z1325" t="str">
            <v>Sales - Parts</v>
          </cell>
          <cell r="AA1325" t="str">
            <v>Spares</v>
          </cell>
          <cell r="AB1325">
            <v>3.6522066738428416</v>
          </cell>
          <cell r="AC1325" t="str">
            <v xml:space="preserve">  43028</v>
          </cell>
          <cell r="AD1325" t="str">
            <v>046.276</v>
          </cell>
          <cell r="AE1325">
            <v>2.02</v>
          </cell>
          <cell r="AF1325">
            <v>0</v>
          </cell>
          <cell r="AG1325">
            <v>0</v>
          </cell>
          <cell r="AH1325">
            <v>0</v>
          </cell>
          <cell r="AI1325">
            <v>0</v>
          </cell>
          <cell r="AJ1325" t="str">
            <v>EUR</v>
          </cell>
          <cell r="AK1325">
            <v>0</v>
          </cell>
          <cell r="AL1325" t="str">
            <v>SP0249-0816</v>
          </cell>
          <cell r="AM1325" t="str">
            <v>RELAY BASE (WAS 415061)</v>
          </cell>
        </row>
        <row r="1326">
          <cell r="A1326" t="str">
            <v>DEC04</v>
          </cell>
          <cell r="B1326" t="str">
            <v>CENT</v>
          </cell>
          <cell r="C1326" t="str">
            <v>Western Europe</v>
          </cell>
          <cell r="D1326" t="str">
            <v>ES</v>
          </cell>
          <cell r="E1326" t="str">
            <v>SPARES</v>
          </cell>
          <cell r="F1326" t="str">
            <v>Cummins Ventas y Servicio S.A.</v>
          </cell>
          <cell r="G1326" t="str">
            <v>024664</v>
          </cell>
          <cell r="I1326">
            <v>1</v>
          </cell>
          <cell r="J1326">
            <v>7.1022874058127012</v>
          </cell>
          <cell r="K1326">
            <v>3.94</v>
          </cell>
          <cell r="M1326">
            <v>0</v>
          </cell>
          <cell r="N1326">
            <v>0</v>
          </cell>
          <cell r="O1326" t="str">
            <v>SPAR</v>
          </cell>
          <cell r="P1326" t="str">
            <v>SPAR</v>
          </cell>
          <cell r="R1326">
            <v>0</v>
          </cell>
          <cell r="S1326" t="str">
            <v>Spares</v>
          </cell>
          <cell r="T1326" t="str">
            <v>1020</v>
          </cell>
          <cell r="U1326" t="str">
            <v>1711000</v>
          </cell>
          <cell r="V1326">
            <v>1</v>
          </cell>
          <cell r="W1326" t="str">
            <v>1</v>
          </cell>
          <cell r="X1326" t="str">
            <v>650</v>
          </cell>
          <cell r="Y1326" t="str">
            <v>Commercial</v>
          </cell>
          <cell r="Z1326" t="str">
            <v>Sales - Parts</v>
          </cell>
          <cell r="AA1326" t="str">
            <v>Spares</v>
          </cell>
          <cell r="AB1326">
            <v>7.1022874058127012</v>
          </cell>
          <cell r="AC1326" t="str">
            <v xml:space="preserve">  43028</v>
          </cell>
          <cell r="AD1326" t="str">
            <v>046.276</v>
          </cell>
          <cell r="AE1326">
            <v>3.94</v>
          </cell>
          <cell r="AF1326">
            <v>0</v>
          </cell>
          <cell r="AG1326">
            <v>0</v>
          </cell>
          <cell r="AH1326">
            <v>0</v>
          </cell>
          <cell r="AI1326">
            <v>0</v>
          </cell>
          <cell r="AJ1326" t="str">
            <v>EUR</v>
          </cell>
          <cell r="AK1326">
            <v>0</v>
          </cell>
          <cell r="AL1326" t="str">
            <v>SP0249-0813</v>
          </cell>
          <cell r="AM1326" t="str">
            <v>RELAY 24VDC (WAS 434304)</v>
          </cell>
        </row>
        <row r="1327">
          <cell r="A1327" t="str">
            <v>DEC04</v>
          </cell>
          <cell r="B1327" t="str">
            <v>CENT</v>
          </cell>
          <cell r="C1327" t="str">
            <v>Western Europe</v>
          </cell>
          <cell r="D1327" t="str">
            <v>ES</v>
          </cell>
          <cell r="E1327" t="str">
            <v>SPARES</v>
          </cell>
          <cell r="F1327" t="str">
            <v>Cummins Ventas y Servicio S.A.</v>
          </cell>
          <cell r="G1327" t="str">
            <v>024664</v>
          </cell>
          <cell r="I1327">
            <v>1</v>
          </cell>
          <cell r="J1327">
            <v>6.6771259418729816</v>
          </cell>
          <cell r="K1327">
            <v>3.71</v>
          </cell>
          <cell r="M1327">
            <v>0</v>
          </cell>
          <cell r="N1327">
            <v>0</v>
          </cell>
          <cell r="O1327" t="str">
            <v>SPAR</v>
          </cell>
          <cell r="P1327" t="str">
            <v>SPAR</v>
          </cell>
          <cell r="R1327">
            <v>0</v>
          </cell>
          <cell r="S1327" t="str">
            <v>Spares</v>
          </cell>
          <cell r="T1327" t="str">
            <v>1020</v>
          </cell>
          <cell r="U1327" t="str">
            <v>1711000</v>
          </cell>
          <cell r="V1327">
            <v>1</v>
          </cell>
          <cell r="W1327" t="str">
            <v>1</v>
          </cell>
          <cell r="X1327" t="str">
            <v>650</v>
          </cell>
          <cell r="Y1327" t="str">
            <v>Commercial</v>
          </cell>
          <cell r="Z1327" t="str">
            <v>Sales - Parts</v>
          </cell>
          <cell r="AA1327" t="str">
            <v>Spares</v>
          </cell>
          <cell r="AB1327">
            <v>6.6771259418729816</v>
          </cell>
          <cell r="AC1327" t="str">
            <v xml:space="preserve">  43028</v>
          </cell>
          <cell r="AD1327" t="str">
            <v>046.276</v>
          </cell>
          <cell r="AE1327">
            <v>3.71</v>
          </cell>
          <cell r="AF1327">
            <v>0</v>
          </cell>
          <cell r="AG1327">
            <v>0</v>
          </cell>
          <cell r="AH1327">
            <v>0</v>
          </cell>
          <cell r="AI1327">
            <v>0</v>
          </cell>
          <cell r="AJ1327" t="str">
            <v>EUR</v>
          </cell>
          <cell r="AK1327">
            <v>0</v>
          </cell>
          <cell r="AL1327" t="str">
            <v>SP0249-0815</v>
          </cell>
          <cell r="AM1327" t="str">
            <v>RELAY 24V DC  (WAS 434303)</v>
          </cell>
        </row>
        <row r="1328">
          <cell r="A1328" t="str">
            <v>DEC04</v>
          </cell>
          <cell r="B1328" t="str">
            <v>CENT</v>
          </cell>
          <cell r="C1328" t="str">
            <v>Western Europe</v>
          </cell>
          <cell r="D1328" t="str">
            <v>ES</v>
          </cell>
          <cell r="E1328" t="str">
            <v>SPARES</v>
          </cell>
          <cell r="F1328" t="str">
            <v>Cummins Ventas y Servicio S.A.</v>
          </cell>
          <cell r="G1328" t="str">
            <v>024664</v>
          </cell>
          <cell r="I1328">
            <v>1</v>
          </cell>
          <cell r="J1328">
            <v>1.2197255113024756</v>
          </cell>
          <cell r="K1328">
            <v>0.65</v>
          </cell>
          <cell r="M1328">
            <v>0</v>
          </cell>
          <cell r="N1328">
            <v>0</v>
          </cell>
          <cell r="O1328" t="str">
            <v>SPAR</v>
          </cell>
          <cell r="P1328" t="str">
            <v>SPAR</v>
          </cell>
          <cell r="R1328">
            <v>0</v>
          </cell>
          <cell r="S1328" t="str">
            <v>Spares</v>
          </cell>
          <cell r="T1328" t="str">
            <v>1020</v>
          </cell>
          <cell r="U1328" t="str">
            <v>1711000</v>
          </cell>
          <cell r="V1328">
            <v>1</v>
          </cell>
          <cell r="W1328" t="str">
            <v>1</v>
          </cell>
          <cell r="X1328" t="str">
            <v>650</v>
          </cell>
          <cell r="Y1328" t="str">
            <v>Commercial</v>
          </cell>
          <cell r="Z1328" t="str">
            <v>Sales - Parts</v>
          </cell>
          <cell r="AA1328" t="str">
            <v>Spares</v>
          </cell>
          <cell r="AB1328">
            <v>1.2197255113024756</v>
          </cell>
          <cell r="AC1328" t="str">
            <v xml:space="preserve">  43028</v>
          </cell>
          <cell r="AD1328" t="str">
            <v>046.276</v>
          </cell>
          <cell r="AE1328">
            <v>0.65</v>
          </cell>
          <cell r="AF1328">
            <v>0</v>
          </cell>
          <cell r="AG1328">
            <v>0</v>
          </cell>
          <cell r="AH1328">
            <v>0</v>
          </cell>
          <cell r="AI1328">
            <v>0</v>
          </cell>
          <cell r="AJ1328" t="str">
            <v>EUR</v>
          </cell>
          <cell r="AK1328">
            <v>0</v>
          </cell>
          <cell r="AL1328" t="str">
            <v>SP0249-0856</v>
          </cell>
          <cell r="AM1328" t="str">
            <v>FUSE 6A  (WAS 405534)</v>
          </cell>
        </row>
        <row r="1329">
          <cell r="A1329" t="str">
            <v>DEC04</v>
          </cell>
          <cell r="B1329" t="str">
            <v>CENT</v>
          </cell>
          <cell r="C1329" t="str">
            <v>Western Europe</v>
          </cell>
          <cell r="D1329" t="str">
            <v>ES</v>
          </cell>
          <cell r="E1329" t="str">
            <v>SPARES</v>
          </cell>
          <cell r="F1329" t="str">
            <v>Cummins Ventas y Servicio S.A.</v>
          </cell>
          <cell r="G1329" t="str">
            <v>024664</v>
          </cell>
          <cell r="I1329">
            <v>1</v>
          </cell>
          <cell r="J1329">
            <v>7.6250269106566195</v>
          </cell>
          <cell r="K1329">
            <v>0</v>
          </cell>
          <cell r="M1329">
            <v>0</v>
          </cell>
          <cell r="N1329">
            <v>0</v>
          </cell>
          <cell r="O1329" t="str">
            <v>908</v>
          </cell>
          <cell r="P1329" t="str">
            <v>908</v>
          </cell>
          <cell r="R1329">
            <v>0</v>
          </cell>
          <cell r="S1329" t="str">
            <v>(Blank)</v>
          </cell>
          <cell r="T1329" t="str">
            <v>1020</v>
          </cell>
          <cell r="U1329" t="str">
            <v>1711000</v>
          </cell>
          <cell r="V1329">
            <v>1</v>
          </cell>
          <cell r="W1329" t="str">
            <v>1</v>
          </cell>
          <cell r="X1329" t="str">
            <v>650</v>
          </cell>
          <cell r="Y1329" t="str">
            <v>Commercial</v>
          </cell>
          <cell r="Z1329" t="str">
            <v>Sales - Parts</v>
          </cell>
          <cell r="AA1329" t="str">
            <v>Spares</v>
          </cell>
          <cell r="AB1329">
            <v>7.6250269106566195</v>
          </cell>
          <cell r="AC1329" t="str">
            <v xml:space="preserve">  43028</v>
          </cell>
          <cell r="AD1329" t="str">
            <v>046.276</v>
          </cell>
          <cell r="AE1329">
            <v>0</v>
          </cell>
          <cell r="AF1329">
            <v>0</v>
          </cell>
          <cell r="AG1329">
            <v>0</v>
          </cell>
          <cell r="AH1329">
            <v>0</v>
          </cell>
          <cell r="AI1329">
            <v>0</v>
          </cell>
          <cell r="AJ1329" t="str">
            <v>EUR</v>
          </cell>
          <cell r="AK1329">
            <v>0</v>
          </cell>
        </row>
        <row r="1330">
          <cell r="A1330" t="str">
            <v>DEC04</v>
          </cell>
          <cell r="B1330" t="str">
            <v>CENT</v>
          </cell>
          <cell r="C1330" t="str">
            <v>Western Europe</v>
          </cell>
          <cell r="D1330" t="str">
            <v>ES</v>
          </cell>
          <cell r="E1330" t="str">
            <v>SPARES</v>
          </cell>
          <cell r="F1330" t="str">
            <v>Cummins Ventas y Servicio S.A.</v>
          </cell>
          <cell r="G1330" t="str">
            <v>024664</v>
          </cell>
          <cell r="I1330">
            <v>1</v>
          </cell>
          <cell r="J1330">
            <v>0.55758880516684606</v>
          </cell>
          <cell r="K1330">
            <v>0.3</v>
          </cell>
          <cell r="M1330">
            <v>0</v>
          </cell>
          <cell r="N1330">
            <v>0</v>
          </cell>
          <cell r="O1330" t="str">
            <v>SPAR</v>
          </cell>
          <cell r="P1330" t="str">
            <v>SPAR</v>
          </cell>
          <cell r="R1330">
            <v>0</v>
          </cell>
          <cell r="S1330" t="str">
            <v>Spares</v>
          </cell>
          <cell r="T1330" t="str">
            <v>1020</v>
          </cell>
          <cell r="U1330" t="str">
            <v>1711000</v>
          </cell>
          <cell r="V1330">
            <v>1</v>
          </cell>
          <cell r="W1330" t="str">
            <v>1</v>
          </cell>
          <cell r="X1330" t="str">
            <v>650</v>
          </cell>
          <cell r="Y1330" t="str">
            <v>Commercial</v>
          </cell>
          <cell r="Z1330" t="str">
            <v>Sales - Parts</v>
          </cell>
          <cell r="AA1330" t="str">
            <v>Spares</v>
          </cell>
          <cell r="AB1330">
            <v>0.55758880516684606</v>
          </cell>
          <cell r="AC1330" t="str">
            <v xml:space="preserve">  43028</v>
          </cell>
          <cell r="AD1330" t="str">
            <v>046.276</v>
          </cell>
          <cell r="AE1330">
            <v>0.3</v>
          </cell>
          <cell r="AF1330">
            <v>0</v>
          </cell>
          <cell r="AG1330">
            <v>0</v>
          </cell>
          <cell r="AH1330">
            <v>0</v>
          </cell>
          <cell r="AI1330">
            <v>0</v>
          </cell>
          <cell r="AJ1330" t="str">
            <v>EUR</v>
          </cell>
          <cell r="AK1330">
            <v>0</v>
          </cell>
          <cell r="AL1330" t="str">
            <v>SP0249-0819</v>
          </cell>
          <cell r="AM1330" t="str">
            <v>RELAY CLIP</v>
          </cell>
        </row>
        <row r="1331">
          <cell r="A1331" t="str">
            <v>DEC04</v>
          </cell>
          <cell r="B1331" t="str">
            <v>CENT</v>
          </cell>
          <cell r="C1331" t="str">
            <v>Middle East</v>
          </cell>
          <cell r="D1331" t="str">
            <v>QA</v>
          </cell>
          <cell r="E1331" t="str">
            <v>SPARES</v>
          </cell>
          <cell r="F1331" t="str">
            <v>Jaidah Motors &amp; Trading Co</v>
          </cell>
          <cell r="G1331" t="str">
            <v>024663</v>
          </cell>
          <cell r="I1331">
            <v>1</v>
          </cell>
          <cell r="J1331">
            <v>22.831001076426265</v>
          </cell>
          <cell r="K1331">
            <v>16</v>
          </cell>
          <cell r="M1331">
            <v>0</v>
          </cell>
          <cell r="N1331">
            <v>0</v>
          </cell>
          <cell r="O1331" t="str">
            <v>SPAR</v>
          </cell>
          <cell r="P1331" t="str">
            <v>SPAR</v>
          </cell>
          <cell r="R1331">
            <v>0</v>
          </cell>
          <cell r="S1331" t="str">
            <v>Spares</v>
          </cell>
          <cell r="T1331" t="str">
            <v>1020</v>
          </cell>
          <cell r="U1331" t="str">
            <v>1711000</v>
          </cell>
          <cell r="V1331">
            <v>1</v>
          </cell>
          <cell r="W1331" t="str">
            <v>1</v>
          </cell>
          <cell r="X1331" t="str">
            <v>650</v>
          </cell>
          <cell r="Y1331" t="str">
            <v>Commercial</v>
          </cell>
          <cell r="Z1331" t="str">
            <v>Sales - Parts</v>
          </cell>
          <cell r="AA1331" t="str">
            <v>Spares</v>
          </cell>
          <cell r="AB1331">
            <v>22.831001076426265</v>
          </cell>
          <cell r="AC1331" t="str">
            <v xml:space="preserve">  43044</v>
          </cell>
          <cell r="AD1331" t="str">
            <v>JMC/441059</v>
          </cell>
          <cell r="AE1331">
            <v>16</v>
          </cell>
          <cell r="AF1331">
            <v>0</v>
          </cell>
          <cell r="AG1331">
            <v>0</v>
          </cell>
          <cell r="AH1331">
            <v>0</v>
          </cell>
          <cell r="AI1331">
            <v>0</v>
          </cell>
          <cell r="AJ1331" t="str">
            <v>USD</v>
          </cell>
          <cell r="AK1331">
            <v>0</v>
          </cell>
          <cell r="AL1331" t="str">
            <v>SP410508</v>
          </cell>
          <cell r="AM1331" t="str">
            <v>FREQUENCY METER</v>
          </cell>
        </row>
        <row r="1332">
          <cell r="A1332" t="str">
            <v>DEC04</v>
          </cell>
          <cell r="B1332" t="str">
            <v>CENT</v>
          </cell>
          <cell r="C1332" t="str">
            <v>Middle East</v>
          </cell>
          <cell r="D1332" t="str">
            <v>QA</v>
          </cell>
          <cell r="E1332" t="str">
            <v>SPARES</v>
          </cell>
          <cell r="F1332" t="str">
            <v>Jaidah Motors &amp; Trading Co</v>
          </cell>
          <cell r="G1332" t="str">
            <v>024663</v>
          </cell>
          <cell r="I1332">
            <v>2</v>
          </cell>
          <cell r="J1332">
            <v>32.174381054897736</v>
          </cell>
          <cell r="K1332">
            <v>20.76</v>
          </cell>
          <cell r="M1332">
            <v>0</v>
          </cell>
          <cell r="N1332">
            <v>0</v>
          </cell>
          <cell r="O1332" t="str">
            <v>SPAR</v>
          </cell>
          <cell r="P1332" t="str">
            <v>SPAR</v>
          </cell>
          <cell r="R1332">
            <v>0</v>
          </cell>
          <cell r="S1332" t="str">
            <v>Spares</v>
          </cell>
          <cell r="T1332" t="str">
            <v>1020</v>
          </cell>
          <cell r="U1332" t="str">
            <v>1711000</v>
          </cell>
          <cell r="V1332">
            <v>1</v>
          </cell>
          <cell r="W1332" t="str">
            <v>1</v>
          </cell>
          <cell r="X1332" t="str">
            <v>650</v>
          </cell>
          <cell r="Y1332" t="str">
            <v>Commercial</v>
          </cell>
          <cell r="Z1332" t="str">
            <v>Sales - Parts</v>
          </cell>
          <cell r="AA1332" t="str">
            <v>Spares</v>
          </cell>
          <cell r="AB1332">
            <v>32.174381054897736</v>
          </cell>
          <cell r="AC1332" t="str">
            <v xml:space="preserve">  43044</v>
          </cell>
          <cell r="AD1332" t="str">
            <v>JMC/441059</v>
          </cell>
          <cell r="AE1332">
            <v>20.76</v>
          </cell>
          <cell r="AF1332">
            <v>0</v>
          </cell>
          <cell r="AG1332">
            <v>0</v>
          </cell>
          <cell r="AH1332">
            <v>0</v>
          </cell>
          <cell r="AI1332">
            <v>0</v>
          </cell>
          <cell r="AJ1332" t="str">
            <v>USD</v>
          </cell>
          <cell r="AK1332">
            <v>0</v>
          </cell>
          <cell r="AL1332" t="str">
            <v>SP220141001</v>
          </cell>
          <cell r="AM1332" t="str">
            <v>HOUR COUNTER METER</v>
          </cell>
        </row>
        <row r="1333">
          <cell r="A1333" t="str">
            <v>DEC04</v>
          </cell>
          <cell r="B1333" t="str">
            <v>CENT</v>
          </cell>
          <cell r="C1333" t="str">
            <v>Western Europe</v>
          </cell>
          <cell r="D1333" t="str">
            <v>ES</v>
          </cell>
          <cell r="E1333" t="str">
            <v>SPARES</v>
          </cell>
          <cell r="F1333" t="str">
            <v>Cummins Ventas y Servicio S.A.</v>
          </cell>
          <cell r="G1333" t="str">
            <v>024664</v>
          </cell>
          <cell r="I1333">
            <v>1</v>
          </cell>
          <cell r="J1333">
            <v>0.36243272335844995</v>
          </cell>
          <cell r="K1333">
            <v>0.20100000000000001</v>
          </cell>
          <cell r="M1333">
            <v>0</v>
          </cell>
          <cell r="N1333">
            <v>0</v>
          </cell>
          <cell r="O1333" t="str">
            <v>SPAR</v>
          </cell>
          <cell r="P1333" t="str">
            <v>SPAR</v>
          </cell>
          <cell r="R1333">
            <v>0</v>
          </cell>
          <cell r="S1333" t="str">
            <v>Spares</v>
          </cell>
          <cell r="T1333" t="str">
            <v>1020</v>
          </cell>
          <cell r="U1333" t="str">
            <v>1711000</v>
          </cell>
          <cell r="V1333">
            <v>1</v>
          </cell>
          <cell r="W1333" t="str">
            <v>1</v>
          </cell>
          <cell r="X1333" t="str">
            <v>650</v>
          </cell>
          <cell r="Y1333" t="str">
            <v>Commercial</v>
          </cell>
          <cell r="Z1333" t="str">
            <v>Sales - Parts</v>
          </cell>
          <cell r="AA1333" t="str">
            <v>Spares</v>
          </cell>
          <cell r="AB1333">
            <v>0.36243272335844995</v>
          </cell>
          <cell r="AC1333" t="str">
            <v xml:space="preserve">  43028</v>
          </cell>
          <cell r="AD1333" t="str">
            <v>046.276</v>
          </cell>
          <cell r="AE1333">
            <v>0.20100000000000001</v>
          </cell>
          <cell r="AF1333">
            <v>0</v>
          </cell>
          <cell r="AG1333">
            <v>0</v>
          </cell>
          <cell r="AH1333">
            <v>0</v>
          </cell>
          <cell r="AI1333">
            <v>0</v>
          </cell>
          <cell r="AJ1333" t="str">
            <v>EUR</v>
          </cell>
          <cell r="AK1333">
            <v>0</v>
          </cell>
          <cell r="AL1333" t="str">
            <v>SP418541</v>
          </cell>
          <cell r="AM1333" t="str">
            <v>END SECTION AP **0249-0812**</v>
          </cell>
        </row>
        <row r="1334">
          <cell r="A1334" t="str">
            <v>DEC04</v>
          </cell>
          <cell r="B1334" t="str">
            <v>CENT</v>
          </cell>
          <cell r="C1334" t="str">
            <v>Western Europe</v>
          </cell>
          <cell r="D1334" t="str">
            <v>NO</v>
          </cell>
          <cell r="E1334" t="str">
            <v>SPARES</v>
          </cell>
          <cell r="F1334" t="str">
            <v>Satema AS</v>
          </cell>
          <cell r="G1334" t="str">
            <v>024591</v>
          </cell>
          <cell r="I1334">
            <v>1</v>
          </cell>
          <cell r="J1334">
            <v>36.229332615715819</v>
          </cell>
          <cell r="K1334">
            <v>21.66</v>
          </cell>
          <cell r="M1334">
            <v>0</v>
          </cell>
          <cell r="N1334">
            <v>0</v>
          </cell>
          <cell r="O1334" t="str">
            <v>SPAR</v>
          </cell>
          <cell r="P1334" t="str">
            <v>SPAR</v>
          </cell>
          <cell r="R1334">
            <v>0</v>
          </cell>
          <cell r="S1334" t="str">
            <v>Spares</v>
          </cell>
          <cell r="T1334" t="str">
            <v>1020</v>
          </cell>
          <cell r="U1334" t="str">
            <v>1711000</v>
          </cell>
          <cell r="V1334">
            <v>1</v>
          </cell>
          <cell r="W1334" t="str">
            <v>1</v>
          </cell>
          <cell r="X1334" t="str">
            <v>650</v>
          </cell>
          <cell r="Y1334" t="str">
            <v>Commercial</v>
          </cell>
          <cell r="Z1334" t="str">
            <v>Sales - Parts</v>
          </cell>
          <cell r="AA1334" t="str">
            <v>Spares</v>
          </cell>
          <cell r="AB1334">
            <v>36.229332615715819</v>
          </cell>
          <cell r="AC1334" t="str">
            <v xml:space="preserve">  42995</v>
          </cell>
          <cell r="AD1334" t="str">
            <v>P-001</v>
          </cell>
          <cell r="AE1334">
            <v>21.66</v>
          </cell>
          <cell r="AF1334">
            <v>0</v>
          </cell>
          <cell r="AG1334">
            <v>0</v>
          </cell>
          <cell r="AH1334">
            <v>0</v>
          </cell>
          <cell r="AI1334">
            <v>0</v>
          </cell>
          <cell r="AJ1334" t="str">
            <v>EUR</v>
          </cell>
          <cell r="AK1334">
            <v>0</v>
          </cell>
          <cell r="AL1334" t="str">
            <v>SP0155-4152</v>
          </cell>
          <cell r="AM1334" t="str">
            <v>EXHAUST BELLOWS 3"</v>
          </cell>
        </row>
        <row r="1335">
          <cell r="A1335" t="str">
            <v>DEC04</v>
          </cell>
          <cell r="B1335" t="str">
            <v>CENT</v>
          </cell>
          <cell r="C1335" t="str">
            <v>Middle East</v>
          </cell>
          <cell r="D1335" t="str">
            <v>SA</v>
          </cell>
          <cell r="E1335" t="str">
            <v>SPARES</v>
          </cell>
          <cell r="F1335" t="str">
            <v>General Contracting Company</v>
          </cell>
          <cell r="G1335" t="str">
            <v>024636</v>
          </cell>
          <cell r="I1335">
            <v>1</v>
          </cell>
          <cell r="J1335">
            <v>0.71582346609257264</v>
          </cell>
          <cell r="K1335">
            <v>0.35</v>
          </cell>
          <cell r="M1335">
            <v>0</v>
          </cell>
          <cell r="N1335">
            <v>0</v>
          </cell>
          <cell r="O1335" t="str">
            <v>SPAR</v>
          </cell>
          <cell r="P1335" t="str">
            <v>SPAR</v>
          </cell>
          <cell r="R1335">
            <v>0</v>
          </cell>
          <cell r="S1335" t="str">
            <v>Spares</v>
          </cell>
          <cell r="T1335" t="str">
            <v>1020</v>
          </cell>
          <cell r="U1335" t="str">
            <v>1711000</v>
          </cell>
          <cell r="V1335">
            <v>1</v>
          </cell>
          <cell r="W1335" t="str">
            <v>1</v>
          </cell>
          <cell r="X1335" t="str">
            <v>650</v>
          </cell>
          <cell r="Y1335" t="str">
            <v>Commercial</v>
          </cell>
          <cell r="Z1335" t="str">
            <v>Sales - Parts</v>
          </cell>
          <cell r="AA1335" t="str">
            <v>Spares</v>
          </cell>
          <cell r="AB1335">
            <v>0.71582346609257264</v>
          </cell>
          <cell r="AC1335" t="str">
            <v xml:space="preserve">  42373</v>
          </cell>
          <cell r="AD1335" t="str">
            <v>E0917PIA</v>
          </cell>
          <cell r="AE1335">
            <v>0.35</v>
          </cell>
          <cell r="AF1335">
            <v>0</v>
          </cell>
          <cell r="AG1335">
            <v>0</v>
          </cell>
          <cell r="AH1335">
            <v>0</v>
          </cell>
          <cell r="AI1335">
            <v>0</v>
          </cell>
          <cell r="AJ1335" t="str">
            <v>USD</v>
          </cell>
          <cell r="AK1335">
            <v>0</v>
          </cell>
          <cell r="AL1335" t="str">
            <v>SP0337-3582-01</v>
          </cell>
          <cell r="AM1335" t="str">
            <v>EARTH LEAD</v>
          </cell>
        </row>
        <row r="1336">
          <cell r="A1336" t="str">
            <v>DEC04</v>
          </cell>
          <cell r="B1336" t="str">
            <v>CENT</v>
          </cell>
          <cell r="C1336" t="str">
            <v>Middle East</v>
          </cell>
          <cell r="D1336" t="str">
            <v>SA</v>
          </cell>
          <cell r="E1336" t="str">
            <v>SPARES</v>
          </cell>
          <cell r="F1336" t="str">
            <v>General Contracting Company</v>
          </cell>
          <cell r="G1336" t="str">
            <v>024636</v>
          </cell>
          <cell r="I1336">
            <v>1</v>
          </cell>
          <cell r="J1336">
            <v>5.3821313240043052E-3</v>
          </cell>
          <cell r="K1336">
            <v>1.0699999999999999E-2</v>
          </cell>
          <cell r="M1336">
            <v>0</v>
          </cell>
          <cell r="N1336">
            <v>0</v>
          </cell>
          <cell r="O1336" t="str">
            <v>SPAR</v>
          </cell>
          <cell r="P1336" t="str">
            <v>SPAR</v>
          </cell>
          <cell r="R1336">
            <v>0</v>
          </cell>
          <cell r="S1336" t="str">
            <v>Spares</v>
          </cell>
          <cell r="T1336" t="str">
            <v>1020</v>
          </cell>
          <cell r="U1336" t="str">
            <v>1711000</v>
          </cell>
          <cell r="V1336">
            <v>1</v>
          </cell>
          <cell r="W1336" t="str">
            <v>1</v>
          </cell>
          <cell r="X1336" t="str">
            <v>650</v>
          </cell>
          <cell r="Y1336" t="str">
            <v>Commercial</v>
          </cell>
          <cell r="Z1336" t="str">
            <v>Sales - Parts</v>
          </cell>
          <cell r="AA1336" t="str">
            <v>Spares</v>
          </cell>
          <cell r="AB1336">
            <v>5.3821313240043052E-3</v>
          </cell>
          <cell r="AC1336" t="str">
            <v xml:space="preserve">  42373</v>
          </cell>
          <cell r="AD1336" t="str">
            <v>E0917PIA</v>
          </cell>
          <cell r="AE1336">
            <v>1.0699999999999999E-2</v>
          </cell>
          <cell r="AF1336">
            <v>0</v>
          </cell>
          <cell r="AG1336">
            <v>0</v>
          </cell>
          <cell r="AH1336">
            <v>0</v>
          </cell>
          <cell r="AI1336">
            <v>0</v>
          </cell>
          <cell r="AJ1336" t="str">
            <v>USD</v>
          </cell>
          <cell r="AK1336">
            <v>0</v>
          </cell>
          <cell r="AL1336" t="str">
            <v>SP715007</v>
          </cell>
          <cell r="AM1336" t="str">
            <v>M4  NUT STEEL NORMAL SERIES</v>
          </cell>
        </row>
        <row r="1337">
          <cell r="A1337" t="str">
            <v>DEC04</v>
          </cell>
          <cell r="B1337" t="str">
            <v>CENT</v>
          </cell>
          <cell r="C1337" t="str">
            <v>Middle East</v>
          </cell>
          <cell r="D1337" t="str">
            <v>SA</v>
          </cell>
          <cell r="E1337" t="str">
            <v>SPARES</v>
          </cell>
          <cell r="F1337" t="str">
            <v>General Contracting Company</v>
          </cell>
          <cell r="G1337" t="str">
            <v>024636</v>
          </cell>
          <cell r="I1337">
            <v>1</v>
          </cell>
          <cell r="J1337">
            <v>1.6146393972012917E-2</v>
          </cell>
          <cell r="K1337">
            <v>0.01</v>
          </cell>
          <cell r="M1337">
            <v>0</v>
          </cell>
          <cell r="N1337">
            <v>0</v>
          </cell>
          <cell r="O1337" t="str">
            <v>SPAR</v>
          </cell>
          <cell r="P1337" t="str">
            <v>SPAR</v>
          </cell>
          <cell r="R1337">
            <v>0</v>
          </cell>
          <cell r="S1337" t="str">
            <v>Spares</v>
          </cell>
          <cell r="T1337" t="str">
            <v>1020</v>
          </cell>
          <cell r="U1337" t="str">
            <v>1711000</v>
          </cell>
          <cell r="V1337">
            <v>1</v>
          </cell>
          <cell r="W1337" t="str">
            <v>1</v>
          </cell>
          <cell r="X1337" t="str">
            <v>650</v>
          </cell>
          <cell r="Y1337" t="str">
            <v>Commercial</v>
          </cell>
          <cell r="Z1337" t="str">
            <v>Sales - Parts</v>
          </cell>
          <cell r="AA1337" t="str">
            <v>Spares</v>
          </cell>
          <cell r="AB1337">
            <v>1.6146393972012917E-2</v>
          </cell>
          <cell r="AC1337" t="str">
            <v xml:space="preserve">  42373</v>
          </cell>
          <cell r="AD1337" t="str">
            <v>E0917PIA</v>
          </cell>
          <cell r="AE1337">
            <v>0.01</v>
          </cell>
          <cell r="AF1337">
            <v>0</v>
          </cell>
          <cell r="AG1337">
            <v>0</v>
          </cell>
          <cell r="AH1337">
            <v>0</v>
          </cell>
          <cell r="AI1337">
            <v>0</v>
          </cell>
          <cell r="AJ1337" t="str">
            <v>USD</v>
          </cell>
          <cell r="AK1337">
            <v>0</v>
          </cell>
          <cell r="AL1337" t="str">
            <v>SP706187</v>
          </cell>
          <cell r="AM1337" t="str">
            <v>M4 X 12MM CHEESE HD SETSCREW</v>
          </cell>
        </row>
        <row r="1338">
          <cell r="A1338" t="str">
            <v>DEC04</v>
          </cell>
          <cell r="B1338" t="str">
            <v>CENT</v>
          </cell>
          <cell r="C1338" t="str">
            <v>Middle East</v>
          </cell>
          <cell r="D1338" t="str">
            <v>SA</v>
          </cell>
          <cell r="E1338" t="str">
            <v>SPARES</v>
          </cell>
          <cell r="F1338" t="str">
            <v>General Contracting Company</v>
          </cell>
          <cell r="G1338" t="str">
            <v>024636</v>
          </cell>
          <cell r="I1338">
            <v>1</v>
          </cell>
          <cell r="J1338">
            <v>90.662002152852523</v>
          </cell>
          <cell r="K1338">
            <v>52.31</v>
          </cell>
          <cell r="M1338">
            <v>0</v>
          </cell>
          <cell r="N1338">
            <v>0</v>
          </cell>
          <cell r="O1338" t="str">
            <v>SPAR</v>
          </cell>
          <cell r="P1338" t="str">
            <v>SPAR</v>
          </cell>
          <cell r="R1338">
            <v>0</v>
          </cell>
          <cell r="S1338" t="str">
            <v>Spares</v>
          </cell>
          <cell r="T1338" t="str">
            <v>1020</v>
          </cell>
          <cell r="U1338" t="str">
            <v>1711000</v>
          </cell>
          <cell r="V1338">
            <v>1</v>
          </cell>
          <cell r="W1338" t="str">
            <v>1</v>
          </cell>
          <cell r="X1338" t="str">
            <v>650</v>
          </cell>
          <cell r="Y1338" t="str">
            <v>Commercial</v>
          </cell>
          <cell r="Z1338" t="str">
            <v>Sales - Parts</v>
          </cell>
          <cell r="AA1338" t="str">
            <v>Spares</v>
          </cell>
          <cell r="AB1338">
            <v>90.662002152852523</v>
          </cell>
          <cell r="AC1338" t="str">
            <v xml:space="preserve">  42373</v>
          </cell>
          <cell r="AD1338" t="str">
            <v>E0917PIA</v>
          </cell>
          <cell r="AE1338">
            <v>52.31</v>
          </cell>
          <cell r="AF1338">
            <v>0</v>
          </cell>
          <cell r="AG1338">
            <v>0</v>
          </cell>
          <cell r="AH1338">
            <v>0</v>
          </cell>
          <cell r="AI1338">
            <v>0</v>
          </cell>
          <cell r="AJ1338" t="str">
            <v>USD</v>
          </cell>
          <cell r="AK1338">
            <v>0</v>
          </cell>
          <cell r="AL1338" t="str">
            <v>SP433185</v>
          </cell>
          <cell r="AM1338" t="str">
            <v>HEATER CONTROL BOX 24V DC AUX</v>
          </cell>
        </row>
        <row r="1339">
          <cell r="A1339" t="str">
            <v>DEC04</v>
          </cell>
          <cell r="B1339" t="str">
            <v>CENT</v>
          </cell>
          <cell r="C1339" t="str">
            <v>Middle East</v>
          </cell>
          <cell r="D1339" t="str">
            <v>SA</v>
          </cell>
          <cell r="E1339" t="str">
            <v>SPARES</v>
          </cell>
          <cell r="F1339" t="str">
            <v>General Contracting Company</v>
          </cell>
          <cell r="G1339" t="str">
            <v>024636</v>
          </cell>
          <cell r="I1339">
            <v>1</v>
          </cell>
          <cell r="J1339">
            <v>9.6878363832077499E-2</v>
          </cell>
          <cell r="K1339">
            <v>1E-3</v>
          </cell>
          <cell r="M1339">
            <v>0</v>
          </cell>
          <cell r="N1339">
            <v>0</v>
          </cell>
          <cell r="O1339" t="str">
            <v>SPAR</v>
          </cell>
          <cell r="P1339" t="str">
            <v>SPAR</v>
          </cell>
          <cell r="R1339">
            <v>0</v>
          </cell>
          <cell r="S1339" t="str">
            <v>Spares</v>
          </cell>
          <cell r="T1339" t="str">
            <v>1020</v>
          </cell>
          <cell r="U1339" t="str">
            <v>1711000</v>
          </cell>
          <cell r="V1339">
            <v>1</v>
          </cell>
          <cell r="W1339" t="str">
            <v>1</v>
          </cell>
          <cell r="X1339" t="str">
            <v>650</v>
          </cell>
          <cell r="Y1339" t="str">
            <v>Commercial</v>
          </cell>
          <cell r="Z1339" t="str">
            <v>Sales - Parts</v>
          </cell>
          <cell r="AA1339" t="str">
            <v>Spares</v>
          </cell>
          <cell r="AB1339">
            <v>9.6878363832077499E-2</v>
          </cell>
          <cell r="AC1339" t="str">
            <v xml:space="preserve">  42373</v>
          </cell>
          <cell r="AD1339" t="str">
            <v>E0917PIA</v>
          </cell>
          <cell r="AE1339">
            <v>1E-3</v>
          </cell>
          <cell r="AF1339">
            <v>0</v>
          </cell>
          <cell r="AG1339">
            <v>0</v>
          </cell>
          <cell r="AH1339">
            <v>0</v>
          </cell>
          <cell r="AI1339">
            <v>0</v>
          </cell>
          <cell r="AJ1339" t="str">
            <v>USD</v>
          </cell>
          <cell r="AK1339">
            <v>0</v>
          </cell>
          <cell r="AL1339" t="str">
            <v>SP0850-0114-51</v>
          </cell>
          <cell r="AM1339" t="str">
            <v>WASHER</v>
          </cell>
        </row>
        <row r="1340">
          <cell r="A1340" t="str">
            <v>DEC04</v>
          </cell>
          <cell r="B1340" t="str">
            <v>CENT</v>
          </cell>
          <cell r="C1340" t="str">
            <v>Middle East</v>
          </cell>
          <cell r="D1340" t="str">
            <v>SA</v>
          </cell>
          <cell r="E1340" t="str">
            <v>SPARES</v>
          </cell>
          <cell r="F1340" t="str">
            <v>General Contracting Company</v>
          </cell>
          <cell r="G1340" t="str">
            <v>024636</v>
          </cell>
          <cell r="I1340">
            <v>1</v>
          </cell>
          <cell r="J1340">
            <v>1.6146393972012917E-2</v>
          </cell>
          <cell r="K1340">
            <v>1.1999999999999999E-3</v>
          </cell>
          <cell r="M1340">
            <v>0</v>
          </cell>
          <cell r="N1340">
            <v>0</v>
          </cell>
          <cell r="O1340" t="str">
            <v>SPAR</v>
          </cell>
          <cell r="P1340" t="str">
            <v>SPAR</v>
          </cell>
          <cell r="R1340">
            <v>0</v>
          </cell>
          <cell r="S1340" t="str">
            <v>Spares</v>
          </cell>
          <cell r="T1340" t="str">
            <v>1020</v>
          </cell>
          <cell r="U1340" t="str">
            <v>1711000</v>
          </cell>
          <cell r="V1340">
            <v>1</v>
          </cell>
          <cell r="W1340" t="str">
            <v>1</v>
          </cell>
          <cell r="X1340" t="str">
            <v>650</v>
          </cell>
          <cell r="Y1340" t="str">
            <v>Commercial</v>
          </cell>
          <cell r="Z1340" t="str">
            <v>Sales - Parts</v>
          </cell>
          <cell r="AA1340" t="str">
            <v>Spares</v>
          </cell>
          <cell r="AB1340">
            <v>1.6146393972012917E-2</v>
          </cell>
          <cell r="AC1340" t="str">
            <v xml:space="preserve">  42373</v>
          </cell>
          <cell r="AD1340" t="str">
            <v>E0917PIA</v>
          </cell>
          <cell r="AE1340">
            <v>1.1999999999999999E-3</v>
          </cell>
          <cell r="AF1340">
            <v>0</v>
          </cell>
          <cell r="AG1340">
            <v>0</v>
          </cell>
          <cell r="AH1340">
            <v>0</v>
          </cell>
          <cell r="AI1340">
            <v>0</v>
          </cell>
          <cell r="AJ1340" t="str">
            <v>USD</v>
          </cell>
          <cell r="AK1340">
            <v>0</v>
          </cell>
          <cell r="AL1340" t="str">
            <v>SP0526-0399-54</v>
          </cell>
          <cell r="AM1340" t="str">
            <v>WASHER</v>
          </cell>
        </row>
        <row r="1341">
          <cell r="A1341" t="str">
            <v>DEC04</v>
          </cell>
          <cell r="B1341" t="str">
            <v>CENT</v>
          </cell>
          <cell r="C1341" t="str">
            <v>Middle East</v>
          </cell>
          <cell r="D1341" t="str">
            <v>EG</v>
          </cell>
          <cell r="E1341" t="str">
            <v>SPARES</v>
          </cell>
          <cell r="F1341" t="str">
            <v>Egyptian International Motors Ltd</v>
          </cell>
          <cell r="G1341" t="str">
            <v>024635</v>
          </cell>
          <cell r="I1341">
            <v>2</v>
          </cell>
          <cell r="J1341">
            <v>1646.1571582346608</v>
          </cell>
          <cell r="K1341">
            <v>1062</v>
          </cell>
          <cell r="M1341">
            <v>0</v>
          </cell>
          <cell r="N1341">
            <v>0</v>
          </cell>
          <cell r="O1341" t="str">
            <v>SPAR</v>
          </cell>
          <cell r="P1341" t="str">
            <v>SPAR</v>
          </cell>
          <cell r="R1341">
            <v>0</v>
          </cell>
          <cell r="S1341" t="str">
            <v>Spares</v>
          </cell>
          <cell r="T1341" t="str">
            <v>1020</v>
          </cell>
          <cell r="U1341" t="str">
            <v>1711000</v>
          </cell>
          <cell r="V1341">
            <v>1</v>
          </cell>
          <cell r="W1341" t="str">
            <v>1</v>
          </cell>
          <cell r="X1341" t="str">
            <v>650</v>
          </cell>
          <cell r="Y1341" t="str">
            <v>Commercial</v>
          </cell>
          <cell r="Z1341" t="str">
            <v>Sales - Parts</v>
          </cell>
          <cell r="AA1341" t="str">
            <v>Spares</v>
          </cell>
          <cell r="AB1341">
            <v>1646.1571582346608</v>
          </cell>
          <cell r="AC1341" t="str">
            <v xml:space="preserve">  42840</v>
          </cell>
          <cell r="AD1341" t="str">
            <v>2004CA0084</v>
          </cell>
          <cell r="AE1341">
            <v>1062</v>
          </cell>
          <cell r="AF1341">
            <v>0</v>
          </cell>
          <cell r="AG1341">
            <v>0</v>
          </cell>
          <cell r="AH1341">
            <v>0</v>
          </cell>
          <cell r="AI1341">
            <v>0</v>
          </cell>
          <cell r="AJ1341" t="str">
            <v>USD</v>
          </cell>
          <cell r="AK1341">
            <v>0</v>
          </cell>
          <cell r="AL1341" t="str">
            <v>SP402544</v>
          </cell>
          <cell r="AM1341" t="str">
            <v>BATTERY CHARGER</v>
          </cell>
        </row>
        <row r="1342">
          <cell r="A1342" t="str">
            <v>DEC04</v>
          </cell>
          <cell r="B1342" t="str">
            <v>CENT</v>
          </cell>
          <cell r="C1342" t="str">
            <v>Middle East</v>
          </cell>
          <cell r="D1342" t="str">
            <v>SA</v>
          </cell>
          <cell r="E1342" t="str">
            <v>SPARES</v>
          </cell>
          <cell r="F1342" t="str">
            <v>General Contracting Company</v>
          </cell>
          <cell r="G1342" t="str">
            <v>024637</v>
          </cell>
          <cell r="I1342">
            <v>3</v>
          </cell>
          <cell r="J1342">
            <v>42.497308934337994</v>
          </cell>
          <cell r="K1342">
            <v>27.42</v>
          </cell>
          <cell r="M1342">
            <v>0</v>
          </cell>
          <cell r="N1342">
            <v>0</v>
          </cell>
          <cell r="O1342" t="str">
            <v>SPAR</v>
          </cell>
          <cell r="P1342" t="str">
            <v>SPAR</v>
          </cell>
          <cell r="R1342">
            <v>0</v>
          </cell>
          <cell r="S1342" t="str">
            <v>Spares</v>
          </cell>
          <cell r="T1342" t="str">
            <v>1020</v>
          </cell>
          <cell r="U1342" t="str">
            <v>1711000</v>
          </cell>
          <cell r="V1342">
            <v>1</v>
          </cell>
          <cell r="W1342" t="str">
            <v>1</v>
          </cell>
          <cell r="X1342" t="str">
            <v>650</v>
          </cell>
          <cell r="Y1342" t="str">
            <v>Commercial</v>
          </cell>
          <cell r="Z1342" t="str">
            <v>Sales - Parts</v>
          </cell>
          <cell r="AA1342" t="str">
            <v>Spares</v>
          </cell>
          <cell r="AB1342">
            <v>42.497308934337994</v>
          </cell>
          <cell r="AC1342" t="str">
            <v xml:space="preserve">  42964</v>
          </cell>
          <cell r="AD1342" t="str">
            <v>14168</v>
          </cell>
          <cell r="AE1342">
            <v>27.42</v>
          </cell>
          <cell r="AF1342">
            <v>0</v>
          </cell>
          <cell r="AG1342">
            <v>0</v>
          </cell>
          <cell r="AH1342">
            <v>0</v>
          </cell>
          <cell r="AI1342">
            <v>0</v>
          </cell>
          <cell r="AJ1342" t="str">
            <v>USD</v>
          </cell>
          <cell r="AK1342">
            <v>0</v>
          </cell>
          <cell r="AL1342" t="str">
            <v>SP409507</v>
          </cell>
          <cell r="AM1342" t="str">
            <v>VOLTMETER 72MM - DUAL SCALED</v>
          </cell>
        </row>
        <row r="1343">
          <cell r="A1343" t="str">
            <v>DEC04</v>
          </cell>
          <cell r="B1343" t="str">
            <v>CENT</v>
          </cell>
          <cell r="C1343" t="str">
            <v>Western Europe</v>
          </cell>
          <cell r="D1343" t="str">
            <v>NO</v>
          </cell>
          <cell r="E1343" t="str">
            <v>SPARES</v>
          </cell>
          <cell r="F1343" t="str">
            <v>Satema AS</v>
          </cell>
          <cell r="G1343" t="str">
            <v>024591</v>
          </cell>
          <cell r="I1343">
            <v>1</v>
          </cell>
          <cell r="J1343">
            <v>35.309311087190522</v>
          </cell>
          <cell r="K1343">
            <v>21.11</v>
          </cell>
          <cell r="M1343">
            <v>0</v>
          </cell>
          <cell r="N1343">
            <v>0</v>
          </cell>
          <cell r="O1343" t="str">
            <v>SPAR</v>
          </cell>
          <cell r="P1343" t="str">
            <v>SPAR</v>
          </cell>
          <cell r="R1343">
            <v>0</v>
          </cell>
          <cell r="S1343" t="str">
            <v>Spares</v>
          </cell>
          <cell r="T1343" t="str">
            <v>1020</v>
          </cell>
          <cell r="U1343" t="str">
            <v>1711000</v>
          </cell>
          <cell r="V1343">
            <v>1</v>
          </cell>
          <cell r="W1343" t="str">
            <v>1</v>
          </cell>
          <cell r="X1343" t="str">
            <v>650</v>
          </cell>
          <cell r="Y1343" t="str">
            <v>Commercial</v>
          </cell>
          <cell r="Z1343" t="str">
            <v>Sales - Parts</v>
          </cell>
          <cell r="AA1343" t="str">
            <v>Spares</v>
          </cell>
          <cell r="AB1343">
            <v>35.309311087190522</v>
          </cell>
          <cell r="AC1343" t="str">
            <v xml:space="preserve">  42995</v>
          </cell>
          <cell r="AD1343" t="str">
            <v>P-001</v>
          </cell>
          <cell r="AE1343">
            <v>21.11</v>
          </cell>
          <cell r="AF1343">
            <v>0</v>
          </cell>
          <cell r="AG1343">
            <v>0</v>
          </cell>
          <cell r="AH1343">
            <v>0</v>
          </cell>
          <cell r="AI1343">
            <v>0</v>
          </cell>
          <cell r="AJ1343" t="str">
            <v>EUR</v>
          </cell>
          <cell r="AK1343">
            <v>0</v>
          </cell>
          <cell r="AL1343" t="str">
            <v>SP0541-1059-01</v>
          </cell>
          <cell r="AM1343" t="str">
            <v>EXHAUST KIT-FIXING</v>
          </cell>
        </row>
        <row r="1344">
          <cell r="A1344" t="str">
            <v>DEC04</v>
          </cell>
          <cell r="B1344" t="str">
            <v>CENT</v>
          </cell>
          <cell r="C1344" t="str">
            <v>Western Europe</v>
          </cell>
          <cell r="D1344" t="str">
            <v>NO</v>
          </cell>
          <cell r="E1344" t="str">
            <v>SPARES</v>
          </cell>
          <cell r="F1344" t="str">
            <v>Satema AS</v>
          </cell>
          <cell r="G1344" t="str">
            <v>024591</v>
          </cell>
          <cell r="I1344">
            <v>0</v>
          </cell>
          <cell r="J1344">
            <v>0</v>
          </cell>
          <cell r="K1344">
            <v>0</v>
          </cell>
          <cell r="M1344">
            <v>0</v>
          </cell>
          <cell r="N1344">
            <v>0</v>
          </cell>
          <cell r="O1344" t="str">
            <v>SPAR</v>
          </cell>
          <cell r="P1344" t="str">
            <v>SPAR</v>
          </cell>
          <cell r="R1344">
            <v>0</v>
          </cell>
          <cell r="S1344" t="str">
            <v>Spares</v>
          </cell>
          <cell r="T1344" t="str">
            <v>1020</v>
          </cell>
          <cell r="U1344" t="str">
            <v>1711000</v>
          </cell>
          <cell r="V1344">
            <v>1</v>
          </cell>
          <cell r="W1344" t="str">
            <v>1</v>
          </cell>
          <cell r="X1344" t="str">
            <v>650</v>
          </cell>
          <cell r="Y1344" t="str">
            <v>Commercial</v>
          </cell>
          <cell r="Z1344" t="str">
            <v>Sales - Parts</v>
          </cell>
          <cell r="AA1344" t="str">
            <v>Spares</v>
          </cell>
          <cell r="AB1344">
            <v>0</v>
          </cell>
          <cell r="AC1344" t="str">
            <v xml:space="preserve">  42995</v>
          </cell>
          <cell r="AD1344" t="str">
            <v>P-001</v>
          </cell>
          <cell r="AE1344">
            <v>0</v>
          </cell>
          <cell r="AF1344">
            <v>0</v>
          </cell>
          <cell r="AG1344">
            <v>0</v>
          </cell>
          <cell r="AH1344">
            <v>0</v>
          </cell>
          <cell r="AI1344">
            <v>0</v>
          </cell>
          <cell r="AJ1344" t="str">
            <v>EUR</v>
          </cell>
          <cell r="AK1344">
            <v>0</v>
          </cell>
          <cell r="AL1344" t="str">
            <v>SP0526-0399-60</v>
          </cell>
          <cell r="AM1344" t="str">
            <v>M8 FLAT PLAIN WASHER</v>
          </cell>
        </row>
        <row r="1345">
          <cell r="A1345" t="str">
            <v>DEC04</v>
          </cell>
          <cell r="B1345" t="str">
            <v>CENT</v>
          </cell>
          <cell r="C1345" t="str">
            <v>Western Europe</v>
          </cell>
          <cell r="D1345" t="str">
            <v>NO</v>
          </cell>
          <cell r="E1345" t="str">
            <v>SPARES</v>
          </cell>
          <cell r="F1345" t="str">
            <v>Satema AS</v>
          </cell>
          <cell r="G1345" t="str">
            <v>024591</v>
          </cell>
          <cell r="I1345">
            <v>3</v>
          </cell>
          <cell r="J1345">
            <v>1.5682185145317544</v>
          </cell>
          <cell r="K1345">
            <v>8.6999999999999994E-3</v>
          </cell>
          <cell r="M1345">
            <v>0</v>
          </cell>
          <cell r="N1345">
            <v>0</v>
          </cell>
          <cell r="O1345" t="str">
            <v>SPAR</v>
          </cell>
          <cell r="P1345" t="str">
            <v>SPAR</v>
          </cell>
          <cell r="R1345">
            <v>0</v>
          </cell>
          <cell r="S1345" t="str">
            <v>Spares</v>
          </cell>
          <cell r="T1345" t="str">
            <v>1020</v>
          </cell>
          <cell r="U1345" t="str">
            <v>1711000</v>
          </cell>
          <cell r="V1345">
            <v>1</v>
          </cell>
          <cell r="W1345" t="str">
            <v>1</v>
          </cell>
          <cell r="X1345" t="str">
            <v>650</v>
          </cell>
          <cell r="Y1345" t="str">
            <v>Commercial</v>
          </cell>
          <cell r="Z1345" t="str">
            <v>Sales - Parts</v>
          </cell>
          <cell r="AA1345" t="str">
            <v>Spares</v>
          </cell>
          <cell r="AB1345">
            <v>1.5682185145317544</v>
          </cell>
          <cell r="AC1345" t="str">
            <v xml:space="preserve">  42995</v>
          </cell>
          <cell r="AD1345" t="str">
            <v>P-001</v>
          </cell>
          <cell r="AE1345">
            <v>8.6999999999999994E-3</v>
          </cell>
          <cell r="AF1345">
            <v>0</v>
          </cell>
          <cell r="AG1345">
            <v>0</v>
          </cell>
          <cell r="AH1345">
            <v>0</v>
          </cell>
          <cell r="AI1345">
            <v>0</v>
          </cell>
          <cell r="AJ1345" t="str">
            <v>EUR</v>
          </cell>
          <cell r="AK1345">
            <v>0</v>
          </cell>
          <cell r="AL1345" t="str">
            <v>SP0850-0114-54</v>
          </cell>
          <cell r="AM1345" t="str">
            <v>WASHER LOCK SPRING M8</v>
          </cell>
        </row>
        <row r="1346">
          <cell r="A1346" t="str">
            <v>DEC04</v>
          </cell>
          <cell r="B1346" t="str">
            <v>CENT</v>
          </cell>
          <cell r="C1346" t="str">
            <v>Western Europe</v>
          </cell>
          <cell r="D1346" t="str">
            <v>NO</v>
          </cell>
          <cell r="E1346" t="str">
            <v>SPARES</v>
          </cell>
          <cell r="F1346" t="str">
            <v>Satema AS</v>
          </cell>
          <cell r="G1346" t="str">
            <v>024591</v>
          </cell>
          <cell r="I1346">
            <v>3</v>
          </cell>
          <cell r="J1346">
            <v>1.5682185145317544</v>
          </cell>
          <cell r="K1346">
            <v>3.0000000000000001E-5</v>
          </cell>
          <cell r="M1346">
            <v>0</v>
          </cell>
          <cell r="N1346">
            <v>0</v>
          </cell>
          <cell r="O1346" t="str">
            <v>SPAR</v>
          </cell>
          <cell r="P1346" t="str">
            <v>SPAR</v>
          </cell>
          <cell r="R1346">
            <v>0</v>
          </cell>
          <cell r="S1346" t="str">
            <v>Spares</v>
          </cell>
          <cell r="T1346" t="str">
            <v>1020</v>
          </cell>
          <cell r="U1346" t="str">
            <v>1711000</v>
          </cell>
          <cell r="V1346">
            <v>1</v>
          </cell>
          <cell r="W1346" t="str">
            <v>1</v>
          </cell>
          <cell r="X1346" t="str">
            <v>650</v>
          </cell>
          <cell r="Y1346" t="str">
            <v>Commercial</v>
          </cell>
          <cell r="Z1346" t="str">
            <v>Sales - Parts</v>
          </cell>
          <cell r="AA1346" t="str">
            <v>Spares</v>
          </cell>
          <cell r="AB1346">
            <v>1.5682185145317544</v>
          </cell>
          <cell r="AC1346" t="str">
            <v xml:space="preserve">  42995</v>
          </cell>
          <cell r="AD1346" t="str">
            <v>P-001</v>
          </cell>
          <cell r="AE1346">
            <v>3.0000000000000004E-5</v>
          </cell>
          <cell r="AF1346">
            <v>0</v>
          </cell>
          <cell r="AG1346">
            <v>0</v>
          </cell>
          <cell r="AH1346">
            <v>0</v>
          </cell>
          <cell r="AI1346">
            <v>0</v>
          </cell>
          <cell r="AJ1346" t="str">
            <v>EUR</v>
          </cell>
          <cell r="AK1346">
            <v>0</v>
          </cell>
          <cell r="AL1346" t="str">
            <v>SP0800-3017-18</v>
          </cell>
          <cell r="AM1346" t="str">
            <v>SCREW - HEX HD (M8 X 16)</v>
          </cell>
        </row>
        <row r="1347">
          <cell r="A1347" t="str">
            <v>DEC04</v>
          </cell>
          <cell r="B1347" t="str">
            <v>CENT</v>
          </cell>
          <cell r="C1347" t="str">
            <v>Western Europe</v>
          </cell>
          <cell r="D1347" t="str">
            <v>NO</v>
          </cell>
          <cell r="E1347" t="str">
            <v>SPARES</v>
          </cell>
          <cell r="F1347" t="str">
            <v>Satema AS</v>
          </cell>
          <cell r="G1347" t="str">
            <v>024591</v>
          </cell>
          <cell r="I1347">
            <v>1</v>
          </cell>
          <cell r="J1347">
            <v>9.1653659849300322</v>
          </cell>
          <cell r="K1347">
            <v>5.48</v>
          </cell>
          <cell r="M1347">
            <v>0</v>
          </cell>
          <cell r="N1347">
            <v>0</v>
          </cell>
          <cell r="O1347" t="str">
            <v>SPAR</v>
          </cell>
          <cell r="P1347" t="str">
            <v>SPAR</v>
          </cell>
          <cell r="R1347">
            <v>0</v>
          </cell>
          <cell r="S1347" t="str">
            <v>Spares</v>
          </cell>
          <cell r="T1347" t="str">
            <v>1020</v>
          </cell>
          <cell r="U1347" t="str">
            <v>1711000</v>
          </cell>
          <cell r="V1347">
            <v>1</v>
          </cell>
          <cell r="W1347" t="str">
            <v>1</v>
          </cell>
          <cell r="X1347" t="str">
            <v>650</v>
          </cell>
          <cell r="Y1347" t="str">
            <v>Commercial</v>
          </cell>
          <cell r="Z1347" t="str">
            <v>Sales - Parts</v>
          </cell>
          <cell r="AA1347" t="str">
            <v>Spares</v>
          </cell>
          <cell r="AB1347">
            <v>9.1653659849300322</v>
          </cell>
          <cell r="AC1347" t="str">
            <v xml:space="preserve">  42995</v>
          </cell>
          <cell r="AD1347" t="str">
            <v>P-001</v>
          </cell>
          <cell r="AE1347">
            <v>5.48</v>
          </cell>
          <cell r="AF1347">
            <v>0</v>
          </cell>
          <cell r="AG1347">
            <v>0</v>
          </cell>
          <cell r="AH1347">
            <v>0</v>
          </cell>
          <cell r="AI1347">
            <v>0</v>
          </cell>
          <cell r="AJ1347" t="str">
            <v>EUR</v>
          </cell>
          <cell r="AK1347">
            <v>0</v>
          </cell>
          <cell r="AL1347" t="str">
            <v>SP0155-4285</v>
          </cell>
          <cell r="AM1347" t="str">
            <v>GASKET - EXHAUST</v>
          </cell>
        </row>
        <row r="1348">
          <cell r="A1348" t="str">
            <v>DEC04</v>
          </cell>
          <cell r="B1348" t="str">
            <v>CENT</v>
          </cell>
          <cell r="C1348" t="str">
            <v>Western Europe</v>
          </cell>
          <cell r="D1348" t="str">
            <v>NO</v>
          </cell>
          <cell r="E1348" t="str">
            <v>SPARES</v>
          </cell>
          <cell r="F1348" t="str">
            <v>Satema AS</v>
          </cell>
          <cell r="G1348" t="str">
            <v>024591</v>
          </cell>
          <cell r="I1348">
            <v>0</v>
          </cell>
          <cell r="J1348">
            <v>0</v>
          </cell>
          <cell r="K1348">
            <v>0</v>
          </cell>
          <cell r="M1348">
            <v>0</v>
          </cell>
          <cell r="N1348">
            <v>0</v>
          </cell>
          <cell r="O1348" t="str">
            <v>SPAR</v>
          </cell>
          <cell r="P1348" t="str">
            <v>SPAR</v>
          </cell>
          <cell r="R1348">
            <v>0</v>
          </cell>
          <cell r="S1348" t="str">
            <v>Spares</v>
          </cell>
          <cell r="T1348" t="str">
            <v>1020</v>
          </cell>
          <cell r="U1348" t="str">
            <v>1711000</v>
          </cell>
          <cell r="V1348">
            <v>1</v>
          </cell>
          <cell r="W1348" t="str">
            <v>1</v>
          </cell>
          <cell r="X1348" t="str">
            <v>650</v>
          </cell>
          <cell r="Y1348" t="str">
            <v>Commercial</v>
          </cell>
          <cell r="Z1348" t="str">
            <v>Sales - Parts</v>
          </cell>
          <cell r="AA1348" t="str">
            <v>Spares</v>
          </cell>
          <cell r="AB1348">
            <v>0</v>
          </cell>
          <cell r="AC1348" t="str">
            <v xml:space="preserve">  42995</v>
          </cell>
          <cell r="AD1348" t="str">
            <v>P-001</v>
          </cell>
          <cell r="AE1348">
            <v>0</v>
          </cell>
          <cell r="AF1348">
            <v>0</v>
          </cell>
          <cell r="AG1348">
            <v>0</v>
          </cell>
          <cell r="AH1348">
            <v>0</v>
          </cell>
          <cell r="AI1348">
            <v>0</v>
          </cell>
          <cell r="AJ1348" t="str">
            <v>EUR</v>
          </cell>
          <cell r="AK1348">
            <v>0</v>
          </cell>
          <cell r="AL1348" t="str">
            <v>SP0155-4333-02</v>
          </cell>
          <cell r="AM1348" t="str">
            <v>ELBOW - EXHAUST(90DEG 76.2 O/D</v>
          </cell>
        </row>
        <row r="1349">
          <cell r="A1349" t="str">
            <v>DEC04</v>
          </cell>
          <cell r="B1349" t="str">
            <v>CENT</v>
          </cell>
          <cell r="C1349" t="str">
            <v>Western Europe</v>
          </cell>
          <cell r="D1349" t="str">
            <v>CH</v>
          </cell>
          <cell r="E1349" t="str">
            <v>SPARES</v>
          </cell>
          <cell r="F1349" t="str">
            <v>Aksa Wurenlos AG</v>
          </cell>
          <cell r="G1349" t="str">
            <v>024803</v>
          </cell>
          <cell r="I1349">
            <v>1</v>
          </cell>
          <cell r="J1349">
            <v>45.81289020452099</v>
          </cell>
          <cell r="K1349">
            <v>0</v>
          </cell>
          <cell r="M1349">
            <v>0</v>
          </cell>
          <cell r="N1349">
            <v>0</v>
          </cell>
          <cell r="O1349" t="str">
            <v>908</v>
          </cell>
          <cell r="P1349" t="str">
            <v>908</v>
          </cell>
          <cell r="R1349">
            <v>0</v>
          </cell>
          <cell r="S1349" t="str">
            <v>(Blank)</v>
          </cell>
          <cell r="T1349" t="str">
            <v>1020</v>
          </cell>
          <cell r="U1349" t="str">
            <v>1711000</v>
          </cell>
          <cell r="V1349">
            <v>1</v>
          </cell>
          <cell r="W1349" t="str">
            <v>1</v>
          </cell>
          <cell r="X1349" t="str">
            <v>650</v>
          </cell>
          <cell r="Y1349" t="str">
            <v>Commercial</v>
          </cell>
          <cell r="Z1349" t="str">
            <v>Sales - Parts</v>
          </cell>
          <cell r="AA1349" t="str">
            <v>Spares</v>
          </cell>
          <cell r="AB1349">
            <v>45.81289020452099</v>
          </cell>
          <cell r="AC1349" t="str">
            <v xml:space="preserve">  43291</v>
          </cell>
          <cell r="AD1349" t="str">
            <v>106527</v>
          </cell>
          <cell r="AE1349">
            <v>0</v>
          </cell>
          <cell r="AF1349">
            <v>0</v>
          </cell>
          <cell r="AG1349">
            <v>0</v>
          </cell>
          <cell r="AH1349">
            <v>0</v>
          </cell>
          <cell r="AI1349">
            <v>0</v>
          </cell>
          <cell r="AJ1349" t="str">
            <v>EUR</v>
          </cell>
          <cell r="AK1349">
            <v>0</v>
          </cell>
        </row>
        <row r="1350">
          <cell r="A1350" t="str">
            <v>DEC04</v>
          </cell>
          <cell r="B1350" t="str">
            <v>CENT</v>
          </cell>
          <cell r="C1350" t="str">
            <v>Africa</v>
          </cell>
          <cell r="D1350" t="str">
            <v>FR</v>
          </cell>
          <cell r="E1350" t="str">
            <v>SPARES</v>
          </cell>
          <cell r="F1350" t="str">
            <v>SCOA Inter</v>
          </cell>
          <cell r="G1350" t="str">
            <v>024647</v>
          </cell>
          <cell r="I1350">
            <v>1</v>
          </cell>
          <cell r="J1350">
            <v>285.62970936490854</v>
          </cell>
          <cell r="K1350">
            <v>290.13670000000002</v>
          </cell>
          <cell r="M1350">
            <v>0</v>
          </cell>
          <cell r="N1350">
            <v>0</v>
          </cell>
          <cell r="O1350" t="str">
            <v>SPAR</v>
          </cell>
          <cell r="P1350" t="str">
            <v>SPAR</v>
          </cell>
          <cell r="R1350">
            <v>0</v>
          </cell>
          <cell r="S1350" t="str">
            <v>Spares</v>
          </cell>
          <cell r="T1350" t="str">
            <v>1020</v>
          </cell>
          <cell r="U1350" t="str">
            <v>1711000</v>
          </cell>
          <cell r="V1350">
            <v>1</v>
          </cell>
          <cell r="W1350" t="str">
            <v>1</v>
          </cell>
          <cell r="X1350" t="str">
            <v>650</v>
          </cell>
          <cell r="Y1350" t="str">
            <v>Commercial</v>
          </cell>
          <cell r="Z1350" t="str">
            <v>Sales - Parts</v>
          </cell>
          <cell r="AA1350" t="str">
            <v>Spares</v>
          </cell>
          <cell r="AB1350">
            <v>285.62970936490854</v>
          </cell>
          <cell r="AC1350" t="str">
            <v xml:space="preserve">  42922</v>
          </cell>
          <cell r="AD1350" t="str">
            <v>04235110</v>
          </cell>
          <cell r="AE1350">
            <v>290.13670000000002</v>
          </cell>
          <cell r="AF1350">
            <v>0</v>
          </cell>
          <cell r="AG1350">
            <v>0</v>
          </cell>
          <cell r="AH1350">
            <v>0</v>
          </cell>
          <cell r="AI1350">
            <v>0</v>
          </cell>
          <cell r="AJ1350" t="str">
            <v>USD</v>
          </cell>
          <cell r="AK1350">
            <v>0</v>
          </cell>
          <cell r="AL1350" t="str">
            <v>SP0300-4969</v>
          </cell>
          <cell r="AM1350" t="str">
            <v>BASE BOARD  **T.B.S.U.**</v>
          </cell>
        </row>
        <row r="1351">
          <cell r="A1351" t="str">
            <v>DEC04</v>
          </cell>
          <cell r="B1351" t="str">
            <v>CENT</v>
          </cell>
          <cell r="C1351" t="str">
            <v>Western Europe</v>
          </cell>
          <cell r="D1351" t="str">
            <v>NO</v>
          </cell>
          <cell r="E1351" t="str">
            <v>SPARES</v>
          </cell>
          <cell r="F1351" t="str">
            <v>Satema AS</v>
          </cell>
          <cell r="G1351" t="str">
            <v>024593</v>
          </cell>
          <cell r="I1351">
            <v>0</v>
          </cell>
          <cell r="J1351">
            <v>0</v>
          </cell>
          <cell r="K1351">
            <v>0</v>
          </cell>
          <cell r="M1351">
            <v>0</v>
          </cell>
          <cell r="N1351">
            <v>0</v>
          </cell>
          <cell r="R1351">
            <v>0</v>
          </cell>
          <cell r="T1351" t="str">
            <v>1020</v>
          </cell>
          <cell r="U1351" t="str">
            <v>1711000</v>
          </cell>
          <cell r="V1351">
            <v>1</v>
          </cell>
          <cell r="W1351" t="str">
            <v>1</v>
          </cell>
          <cell r="X1351" t="str">
            <v>650</v>
          </cell>
          <cell r="Y1351" t="str">
            <v>Commercial</v>
          </cell>
          <cell r="Z1351" t="str">
            <v>Sales - Parts</v>
          </cell>
          <cell r="AA1351" t="str">
            <v>Spares</v>
          </cell>
          <cell r="AB1351">
            <v>0</v>
          </cell>
          <cell r="AC1351" t="str">
            <v xml:space="preserve">  42995</v>
          </cell>
          <cell r="AD1351" t="str">
            <v>P-001</v>
          </cell>
          <cell r="AE1351">
            <v>0</v>
          </cell>
          <cell r="AF1351">
            <v>0</v>
          </cell>
          <cell r="AG1351">
            <v>0</v>
          </cell>
          <cell r="AH1351">
            <v>0</v>
          </cell>
          <cell r="AI1351">
            <v>0</v>
          </cell>
          <cell r="AJ1351" t="str">
            <v>EUR</v>
          </cell>
          <cell r="AK1351">
            <v>0</v>
          </cell>
          <cell r="AL1351" t="str">
            <v>SP0155-4333-02</v>
          </cell>
          <cell r="AM1351" t="str">
            <v>ELBOW - EXHAUST(90DEG 76.2 O/D</v>
          </cell>
        </row>
        <row r="1352">
          <cell r="A1352" t="str">
            <v>DEC04</v>
          </cell>
          <cell r="B1352" t="str">
            <v>CENT</v>
          </cell>
          <cell r="C1352" t="str">
            <v>Western Europe</v>
          </cell>
          <cell r="D1352" t="str">
            <v>NO</v>
          </cell>
          <cell r="E1352" t="str">
            <v>SPARES</v>
          </cell>
          <cell r="F1352" t="str">
            <v>Satema AS</v>
          </cell>
          <cell r="G1352" t="str">
            <v>024593</v>
          </cell>
          <cell r="I1352">
            <v>2</v>
          </cell>
          <cell r="J1352">
            <v>2.8297631862217436</v>
          </cell>
          <cell r="K1352">
            <v>1.0999999999999999E-2</v>
          </cell>
          <cell r="M1352">
            <v>0</v>
          </cell>
          <cell r="N1352">
            <v>0</v>
          </cell>
          <cell r="O1352" t="str">
            <v>SPAR</v>
          </cell>
          <cell r="P1352" t="str">
            <v>SPAR</v>
          </cell>
          <cell r="R1352">
            <v>0</v>
          </cell>
          <cell r="S1352" t="str">
            <v>Spares</v>
          </cell>
          <cell r="T1352" t="str">
            <v>1020</v>
          </cell>
          <cell r="U1352" t="str">
            <v>1711000</v>
          </cell>
          <cell r="V1352">
            <v>1</v>
          </cell>
          <cell r="W1352" t="str">
            <v>1</v>
          </cell>
          <cell r="X1352" t="str">
            <v>650</v>
          </cell>
          <cell r="Y1352" t="str">
            <v>Commercial</v>
          </cell>
          <cell r="Z1352" t="str">
            <v>Sales - Parts</v>
          </cell>
          <cell r="AA1352" t="str">
            <v>Spares</v>
          </cell>
          <cell r="AB1352">
            <v>2.8297631862217436</v>
          </cell>
          <cell r="AC1352" t="str">
            <v xml:space="preserve">  42995</v>
          </cell>
          <cell r="AD1352" t="str">
            <v>P-001</v>
          </cell>
          <cell r="AE1352">
            <v>1.0999999999999999E-2</v>
          </cell>
          <cell r="AF1352">
            <v>0</v>
          </cell>
          <cell r="AG1352">
            <v>0</v>
          </cell>
          <cell r="AH1352">
            <v>0</v>
          </cell>
          <cell r="AI1352">
            <v>0</v>
          </cell>
          <cell r="AJ1352" t="str">
            <v>EUR</v>
          </cell>
          <cell r="AK1352">
            <v>0</v>
          </cell>
          <cell r="AL1352" t="str">
            <v>SP0526-0399-60</v>
          </cell>
          <cell r="AM1352" t="str">
            <v>M8 FLAT PLAIN WASHER</v>
          </cell>
        </row>
        <row r="1353">
          <cell r="A1353" t="str">
            <v>DEC04</v>
          </cell>
          <cell r="B1353" t="str">
            <v>CENT</v>
          </cell>
          <cell r="C1353" t="str">
            <v>Western Europe</v>
          </cell>
          <cell r="D1353" t="str">
            <v>NO</v>
          </cell>
          <cell r="E1353" t="str">
            <v>SPARES</v>
          </cell>
          <cell r="F1353" t="str">
            <v>Satema AS</v>
          </cell>
          <cell r="G1353" t="str">
            <v>024592</v>
          </cell>
          <cell r="I1353">
            <v>0</v>
          </cell>
          <cell r="J1353">
            <v>0</v>
          </cell>
          <cell r="K1353">
            <v>0</v>
          </cell>
          <cell r="M1353">
            <v>0</v>
          </cell>
          <cell r="N1353">
            <v>0</v>
          </cell>
          <cell r="R1353">
            <v>0</v>
          </cell>
          <cell r="T1353" t="str">
            <v>1020</v>
          </cell>
          <cell r="U1353" t="str">
            <v>1711000</v>
          </cell>
          <cell r="V1353">
            <v>1</v>
          </cell>
          <cell r="W1353" t="str">
            <v>1</v>
          </cell>
          <cell r="X1353" t="str">
            <v>650</v>
          </cell>
          <cell r="Y1353" t="str">
            <v>Commercial</v>
          </cell>
          <cell r="Z1353" t="str">
            <v>Sales - Parts</v>
          </cell>
          <cell r="AA1353" t="str">
            <v>Spares</v>
          </cell>
          <cell r="AB1353">
            <v>0</v>
          </cell>
          <cell r="AC1353" t="str">
            <v xml:space="preserve">  42995</v>
          </cell>
          <cell r="AD1353" t="str">
            <v>P-001</v>
          </cell>
          <cell r="AE1353">
            <v>0</v>
          </cell>
          <cell r="AF1353">
            <v>0</v>
          </cell>
          <cell r="AG1353">
            <v>0</v>
          </cell>
          <cell r="AH1353">
            <v>0</v>
          </cell>
          <cell r="AI1353">
            <v>0</v>
          </cell>
          <cell r="AJ1353" t="str">
            <v>EUR</v>
          </cell>
          <cell r="AK1353">
            <v>0</v>
          </cell>
          <cell r="AL1353" t="str">
            <v>SP0155-4333-02</v>
          </cell>
          <cell r="AM1353" t="str">
            <v>ELBOW - EXHAUST(90DEG 76.2 O/D</v>
          </cell>
        </row>
        <row r="1354">
          <cell r="A1354" t="str">
            <v>DEC04</v>
          </cell>
          <cell r="B1354" t="str">
            <v>CENT</v>
          </cell>
          <cell r="C1354" t="str">
            <v>Western Europe</v>
          </cell>
          <cell r="D1354" t="str">
            <v>NO</v>
          </cell>
          <cell r="E1354" t="str">
            <v>SPARES</v>
          </cell>
          <cell r="F1354" t="str">
            <v>Satema AS</v>
          </cell>
          <cell r="G1354" t="str">
            <v>024592</v>
          </cell>
          <cell r="I1354">
            <v>1</v>
          </cell>
          <cell r="J1354">
            <v>1.4148815931108718</v>
          </cell>
          <cell r="K1354">
            <v>5.4999999999999997E-3</v>
          </cell>
          <cell r="M1354">
            <v>0</v>
          </cell>
          <cell r="N1354">
            <v>0</v>
          </cell>
          <cell r="O1354" t="str">
            <v>SPAR</v>
          </cell>
          <cell r="P1354" t="str">
            <v>SPAR</v>
          </cell>
          <cell r="R1354">
            <v>0</v>
          </cell>
          <cell r="S1354" t="str">
            <v>Spares</v>
          </cell>
          <cell r="T1354" t="str">
            <v>1020</v>
          </cell>
          <cell r="U1354" t="str">
            <v>1711000</v>
          </cell>
          <cell r="V1354">
            <v>1</v>
          </cell>
          <cell r="W1354" t="str">
            <v>1</v>
          </cell>
          <cell r="X1354" t="str">
            <v>650</v>
          </cell>
          <cell r="Y1354" t="str">
            <v>Commercial</v>
          </cell>
          <cell r="Z1354" t="str">
            <v>Sales - Parts</v>
          </cell>
          <cell r="AA1354" t="str">
            <v>Spares</v>
          </cell>
          <cell r="AB1354">
            <v>1.4148815931108718</v>
          </cell>
          <cell r="AC1354" t="str">
            <v xml:space="preserve">  42995</v>
          </cell>
          <cell r="AD1354" t="str">
            <v>P-001</v>
          </cell>
          <cell r="AE1354">
            <v>5.4999999999999997E-3</v>
          </cell>
          <cell r="AF1354">
            <v>0</v>
          </cell>
          <cell r="AG1354">
            <v>0</v>
          </cell>
          <cell r="AH1354">
            <v>0</v>
          </cell>
          <cell r="AI1354">
            <v>0</v>
          </cell>
          <cell r="AJ1354" t="str">
            <v>EUR</v>
          </cell>
          <cell r="AK1354">
            <v>0</v>
          </cell>
          <cell r="AL1354" t="str">
            <v>SP0526-0399-60</v>
          </cell>
          <cell r="AM1354" t="str">
            <v>M8 FLAT PLAIN WASHER</v>
          </cell>
        </row>
        <row r="1355">
          <cell r="A1355" t="str">
            <v>DEC04</v>
          </cell>
          <cell r="B1355" t="str">
            <v>CENT</v>
          </cell>
          <cell r="C1355" t="str">
            <v>Middle East</v>
          </cell>
          <cell r="D1355" t="str">
            <v>SA</v>
          </cell>
          <cell r="E1355" t="str">
            <v>SPARES</v>
          </cell>
          <cell r="F1355" t="str">
            <v>General Contracting Company</v>
          </cell>
          <cell r="G1355" t="str">
            <v>024636</v>
          </cell>
          <cell r="I1355">
            <v>3</v>
          </cell>
          <cell r="J1355">
            <v>1.2594187298170074</v>
          </cell>
          <cell r="K1355">
            <v>0.81</v>
          </cell>
          <cell r="M1355">
            <v>0</v>
          </cell>
          <cell r="N1355">
            <v>0</v>
          </cell>
          <cell r="O1355" t="str">
            <v>SPAR</v>
          </cell>
          <cell r="P1355" t="str">
            <v>SPAR</v>
          </cell>
          <cell r="R1355">
            <v>0</v>
          </cell>
          <cell r="S1355" t="str">
            <v>Spares</v>
          </cell>
          <cell r="T1355" t="str">
            <v>1020</v>
          </cell>
          <cell r="U1355" t="str">
            <v>1711000</v>
          </cell>
          <cell r="V1355">
            <v>1</v>
          </cell>
          <cell r="W1355" t="str">
            <v>1</v>
          </cell>
          <cell r="X1355" t="str">
            <v>650</v>
          </cell>
          <cell r="Y1355" t="str">
            <v>Commercial</v>
          </cell>
          <cell r="Z1355" t="str">
            <v>Sales - Parts</v>
          </cell>
          <cell r="AA1355" t="str">
            <v>Spares</v>
          </cell>
          <cell r="AB1355">
            <v>1.2594187298170074</v>
          </cell>
          <cell r="AC1355" t="str">
            <v xml:space="preserve">  42373</v>
          </cell>
          <cell r="AD1355" t="str">
            <v>E0917PIA</v>
          </cell>
          <cell r="AE1355">
            <v>0.81</v>
          </cell>
          <cell r="AF1355">
            <v>0</v>
          </cell>
          <cell r="AG1355">
            <v>0</v>
          </cell>
          <cell r="AH1355">
            <v>0</v>
          </cell>
          <cell r="AI1355">
            <v>0</v>
          </cell>
          <cell r="AJ1355" t="str">
            <v>USD</v>
          </cell>
          <cell r="AK1355">
            <v>0</v>
          </cell>
          <cell r="AL1355" t="str">
            <v>SP0323-2128-01</v>
          </cell>
          <cell r="AM1355" t="str">
            <v>STUFFING GLAND</v>
          </cell>
        </row>
        <row r="1356">
          <cell r="A1356" t="str">
            <v>DEC04</v>
          </cell>
          <cell r="B1356" t="str">
            <v>CENT</v>
          </cell>
          <cell r="C1356" t="str">
            <v>Africa</v>
          </cell>
          <cell r="D1356" t="str">
            <v>FR</v>
          </cell>
          <cell r="E1356" t="str">
            <v>SPARES</v>
          </cell>
          <cell r="F1356" t="str">
            <v>SCOA Inter</v>
          </cell>
          <cell r="G1356" t="str">
            <v>024647</v>
          </cell>
          <cell r="I1356">
            <v>1</v>
          </cell>
          <cell r="J1356">
            <v>161.45317545748117</v>
          </cell>
          <cell r="K1356">
            <v>0</v>
          </cell>
          <cell r="M1356">
            <v>0</v>
          </cell>
          <cell r="N1356">
            <v>0</v>
          </cell>
          <cell r="O1356" t="str">
            <v>908</v>
          </cell>
          <cell r="P1356" t="str">
            <v>908</v>
          </cell>
          <cell r="R1356">
            <v>0</v>
          </cell>
          <cell r="S1356" t="str">
            <v>(Blank)</v>
          </cell>
          <cell r="T1356" t="str">
            <v>1020</v>
          </cell>
          <cell r="U1356" t="str">
            <v>1711000</v>
          </cell>
          <cell r="V1356">
            <v>1</v>
          </cell>
          <cell r="W1356" t="str">
            <v>1</v>
          </cell>
          <cell r="X1356" t="str">
            <v>650</v>
          </cell>
          <cell r="Y1356" t="str">
            <v>Commercial</v>
          </cell>
          <cell r="Z1356" t="str">
            <v>Sales - Parts</v>
          </cell>
          <cell r="AA1356" t="str">
            <v>Spares</v>
          </cell>
          <cell r="AB1356">
            <v>161.45317545748117</v>
          </cell>
          <cell r="AC1356" t="str">
            <v xml:space="preserve">  42922</v>
          </cell>
          <cell r="AD1356" t="str">
            <v>04235110</v>
          </cell>
          <cell r="AE1356">
            <v>0</v>
          </cell>
          <cell r="AF1356">
            <v>0</v>
          </cell>
          <cell r="AG1356">
            <v>0</v>
          </cell>
          <cell r="AH1356">
            <v>0</v>
          </cell>
          <cell r="AI1356">
            <v>0</v>
          </cell>
          <cell r="AJ1356" t="str">
            <v>USD</v>
          </cell>
          <cell r="AK1356">
            <v>0</v>
          </cell>
        </row>
        <row r="1357">
          <cell r="A1357" t="str">
            <v>DEC04</v>
          </cell>
          <cell r="B1357" t="str">
            <v>CENT</v>
          </cell>
          <cell r="C1357" t="str">
            <v>Western Europe</v>
          </cell>
          <cell r="D1357" t="str">
            <v>GR</v>
          </cell>
          <cell r="E1357" t="str">
            <v>SPARES</v>
          </cell>
          <cell r="F1357" t="str">
            <v>ERGOTRAK S.A.</v>
          </cell>
          <cell r="G1357" t="str">
            <v>024644</v>
          </cell>
          <cell r="I1357">
            <v>2</v>
          </cell>
          <cell r="J1357">
            <v>80.153390742734118</v>
          </cell>
          <cell r="K1357">
            <v>47.92</v>
          </cell>
          <cell r="M1357">
            <v>0</v>
          </cell>
          <cell r="N1357">
            <v>0</v>
          </cell>
          <cell r="R1357">
            <v>0</v>
          </cell>
          <cell r="T1357" t="str">
            <v>1020</v>
          </cell>
          <cell r="U1357" t="str">
            <v>1711000</v>
          </cell>
          <cell r="V1357">
            <v>1</v>
          </cell>
          <cell r="W1357" t="str">
            <v>1</v>
          </cell>
          <cell r="X1357" t="str">
            <v>650</v>
          </cell>
          <cell r="Y1357" t="str">
            <v>Commercial</v>
          </cell>
          <cell r="Z1357" t="str">
            <v>Sales - Parts</v>
          </cell>
          <cell r="AA1357" t="str">
            <v>Spares</v>
          </cell>
          <cell r="AB1357">
            <v>80.153390742734118</v>
          </cell>
          <cell r="AC1357" t="str">
            <v xml:space="preserve">  42965</v>
          </cell>
          <cell r="AD1357" t="str">
            <v>4500009790</v>
          </cell>
          <cell r="AE1357">
            <v>47.92</v>
          </cell>
          <cell r="AF1357">
            <v>0</v>
          </cell>
          <cell r="AG1357">
            <v>0</v>
          </cell>
          <cell r="AH1357">
            <v>0</v>
          </cell>
          <cell r="AI1357">
            <v>0</v>
          </cell>
          <cell r="AJ1357" t="str">
            <v>EUR</v>
          </cell>
          <cell r="AK1357">
            <v>0</v>
          </cell>
          <cell r="AL1357" t="str">
            <v>SP0541-1059-02</v>
          </cell>
          <cell r="AM1357" t="str">
            <v>EXHAUST KIT - FIXING(110)</v>
          </cell>
        </row>
        <row r="1358">
          <cell r="A1358" t="str">
            <v>DEC04</v>
          </cell>
          <cell r="B1358" t="str">
            <v>CENT</v>
          </cell>
          <cell r="C1358" t="str">
            <v>Middle East</v>
          </cell>
          <cell r="D1358" t="str">
            <v>SA</v>
          </cell>
          <cell r="E1358" t="str">
            <v>SPARES</v>
          </cell>
          <cell r="F1358" t="str">
            <v>General Contracting Company</v>
          </cell>
          <cell r="G1358" t="str">
            <v>024639</v>
          </cell>
          <cell r="I1358">
            <v>1</v>
          </cell>
          <cell r="J1358">
            <v>22.831001076426265</v>
          </cell>
          <cell r="K1358">
            <v>16</v>
          </cell>
          <cell r="M1358">
            <v>0</v>
          </cell>
          <cell r="N1358">
            <v>0</v>
          </cell>
          <cell r="O1358" t="str">
            <v>SPAR</v>
          </cell>
          <cell r="P1358" t="str">
            <v>SPAR</v>
          </cell>
          <cell r="R1358">
            <v>0</v>
          </cell>
          <cell r="S1358" t="str">
            <v>Spares</v>
          </cell>
          <cell r="T1358" t="str">
            <v>1020</v>
          </cell>
          <cell r="U1358" t="str">
            <v>1711000</v>
          </cell>
          <cell r="V1358">
            <v>1</v>
          </cell>
          <cell r="W1358" t="str">
            <v>1</v>
          </cell>
          <cell r="X1358" t="str">
            <v>650</v>
          </cell>
          <cell r="Y1358" t="str">
            <v>Commercial</v>
          </cell>
          <cell r="Z1358" t="str">
            <v>Sales - Parts</v>
          </cell>
          <cell r="AA1358" t="str">
            <v>Spares</v>
          </cell>
          <cell r="AB1358">
            <v>22.831001076426265</v>
          </cell>
          <cell r="AC1358" t="str">
            <v xml:space="preserve">  42963</v>
          </cell>
          <cell r="AD1358" t="str">
            <v>14161</v>
          </cell>
          <cell r="AE1358">
            <v>16</v>
          </cell>
          <cell r="AF1358">
            <v>0</v>
          </cell>
          <cell r="AG1358">
            <v>0</v>
          </cell>
          <cell r="AH1358">
            <v>0</v>
          </cell>
          <cell r="AI1358">
            <v>0</v>
          </cell>
          <cell r="AJ1358" t="str">
            <v>USD</v>
          </cell>
          <cell r="AK1358">
            <v>0</v>
          </cell>
          <cell r="AL1358" t="str">
            <v>SP410508</v>
          </cell>
          <cell r="AM1358" t="str">
            <v>FREQUENCY METER</v>
          </cell>
        </row>
        <row r="1359">
          <cell r="A1359" t="str">
            <v>DEC04</v>
          </cell>
          <cell r="B1359" t="str">
            <v>CENT</v>
          </cell>
          <cell r="C1359" t="str">
            <v>Middle East</v>
          </cell>
          <cell r="D1359" t="str">
            <v>SA</v>
          </cell>
          <cell r="E1359" t="str">
            <v>SPARES</v>
          </cell>
          <cell r="F1359" t="str">
            <v>General Contracting Company</v>
          </cell>
          <cell r="G1359" t="str">
            <v>024639</v>
          </cell>
          <cell r="I1359">
            <v>1</v>
          </cell>
          <cell r="J1359">
            <v>43.24542518837459</v>
          </cell>
          <cell r="K1359">
            <v>27.9</v>
          </cell>
          <cell r="M1359">
            <v>0</v>
          </cell>
          <cell r="N1359">
            <v>0</v>
          </cell>
          <cell r="O1359" t="str">
            <v>SPAR</v>
          </cell>
          <cell r="P1359" t="str">
            <v>SPAR</v>
          </cell>
          <cell r="R1359">
            <v>0</v>
          </cell>
          <cell r="S1359" t="str">
            <v>Spares</v>
          </cell>
          <cell r="T1359" t="str">
            <v>1020</v>
          </cell>
          <cell r="U1359" t="str">
            <v>1711000</v>
          </cell>
          <cell r="V1359">
            <v>1</v>
          </cell>
          <cell r="W1359" t="str">
            <v>1</v>
          </cell>
          <cell r="X1359" t="str">
            <v>650</v>
          </cell>
          <cell r="Y1359" t="str">
            <v>Commercial</v>
          </cell>
          <cell r="Z1359" t="str">
            <v>Sales - Parts</v>
          </cell>
          <cell r="AA1359" t="str">
            <v>Spares</v>
          </cell>
          <cell r="AB1359">
            <v>43.24542518837459</v>
          </cell>
          <cell r="AC1359" t="str">
            <v xml:space="preserve">  42963</v>
          </cell>
          <cell r="AD1359" t="str">
            <v>14161</v>
          </cell>
          <cell r="AE1359">
            <v>27.9</v>
          </cell>
          <cell r="AF1359">
            <v>0</v>
          </cell>
          <cell r="AG1359">
            <v>0</v>
          </cell>
          <cell r="AH1359">
            <v>0</v>
          </cell>
          <cell r="AI1359">
            <v>0</v>
          </cell>
          <cell r="AJ1359" t="str">
            <v>USD</v>
          </cell>
          <cell r="AK1359">
            <v>0</v>
          </cell>
          <cell r="AL1359" t="str">
            <v>SP18212/1905/23</v>
          </cell>
          <cell r="AM1359" t="str">
            <v>BELT-FAN</v>
          </cell>
        </row>
        <row r="1360">
          <cell r="A1360" t="str">
            <v>DEC04</v>
          </cell>
          <cell r="B1360" t="str">
            <v>CENT</v>
          </cell>
          <cell r="C1360" t="str">
            <v>Middle East</v>
          </cell>
          <cell r="D1360" t="str">
            <v>PK</v>
          </cell>
          <cell r="E1360" t="str">
            <v>SPARES</v>
          </cell>
          <cell r="F1360" t="str">
            <v>Cummins Sales and Service(Pakistan)</v>
          </cell>
          <cell r="G1360" t="str">
            <v>024989</v>
          </cell>
          <cell r="I1360">
            <v>3</v>
          </cell>
          <cell r="J1360">
            <v>146.86759956942947</v>
          </cell>
          <cell r="K1360">
            <v>143.1</v>
          </cell>
          <cell r="M1360">
            <v>0</v>
          </cell>
          <cell r="N1360">
            <v>0</v>
          </cell>
          <cell r="O1360" t="str">
            <v>SPAR</v>
          </cell>
          <cell r="P1360" t="str">
            <v>SPAR</v>
          </cell>
          <cell r="R1360">
            <v>0</v>
          </cell>
          <cell r="S1360" t="str">
            <v>Spares</v>
          </cell>
          <cell r="T1360" t="str">
            <v>1020</v>
          </cell>
          <cell r="U1360" t="str">
            <v>1711000</v>
          </cell>
          <cell r="V1360">
            <v>1</v>
          </cell>
          <cell r="W1360" t="str">
            <v>1</v>
          </cell>
          <cell r="X1360" t="str">
            <v>650</v>
          </cell>
          <cell r="Y1360" t="str">
            <v>Commercial</v>
          </cell>
          <cell r="Z1360" t="str">
            <v>Sales - Parts</v>
          </cell>
          <cell r="AA1360" t="str">
            <v>Spares</v>
          </cell>
          <cell r="AB1360">
            <v>146.86759956942947</v>
          </cell>
          <cell r="AC1360" t="str">
            <v xml:space="preserve">  41943</v>
          </cell>
          <cell r="AD1360" t="str">
            <v>CSSP-003</v>
          </cell>
          <cell r="AE1360">
            <v>143.1</v>
          </cell>
          <cell r="AF1360">
            <v>0</v>
          </cell>
          <cell r="AG1360">
            <v>0</v>
          </cell>
          <cell r="AH1360">
            <v>0</v>
          </cell>
          <cell r="AI1360">
            <v>0</v>
          </cell>
          <cell r="AJ1360" t="str">
            <v>USD</v>
          </cell>
          <cell r="AK1360">
            <v>0</v>
          </cell>
          <cell r="AL1360" t="str">
            <v>SP0193-0444</v>
          </cell>
          <cell r="AM1360" t="str">
            <v>OIL PRESSURE SENDER</v>
          </cell>
        </row>
        <row r="1361">
          <cell r="A1361" t="str">
            <v>DEC04</v>
          </cell>
          <cell r="B1361" t="str">
            <v>CENT</v>
          </cell>
          <cell r="C1361" t="str">
            <v>Middle East</v>
          </cell>
          <cell r="D1361" t="str">
            <v>QA</v>
          </cell>
          <cell r="E1361" t="str">
            <v>SPARES</v>
          </cell>
          <cell r="F1361" t="str">
            <v>Jaidah Motors &amp; Trading Co</v>
          </cell>
          <cell r="G1361" t="str">
            <v>024624</v>
          </cell>
          <cell r="I1361">
            <v>1</v>
          </cell>
          <cell r="J1361">
            <v>15.500538213132399</v>
          </cell>
          <cell r="K1361">
            <v>10</v>
          </cell>
          <cell r="M1361">
            <v>0</v>
          </cell>
          <cell r="N1361">
            <v>0</v>
          </cell>
          <cell r="O1361" t="str">
            <v>SPAR</v>
          </cell>
          <cell r="P1361" t="str">
            <v>SPAR</v>
          </cell>
          <cell r="R1361">
            <v>0</v>
          </cell>
          <cell r="S1361" t="str">
            <v>Spares</v>
          </cell>
          <cell r="T1361" t="str">
            <v>1020</v>
          </cell>
          <cell r="U1361" t="str">
            <v>1711000</v>
          </cell>
          <cell r="V1361">
            <v>1</v>
          </cell>
          <cell r="W1361" t="str">
            <v>1</v>
          </cell>
          <cell r="X1361" t="str">
            <v>650</v>
          </cell>
          <cell r="Y1361" t="str">
            <v>Commercial</v>
          </cell>
          <cell r="Z1361" t="str">
            <v>Sales - Parts</v>
          </cell>
          <cell r="AA1361" t="str">
            <v>Spares</v>
          </cell>
          <cell r="AB1361">
            <v>15.500538213132399</v>
          </cell>
          <cell r="AC1361" t="str">
            <v xml:space="preserve">  42881</v>
          </cell>
          <cell r="AD1361" t="str">
            <v>JMC/441005</v>
          </cell>
          <cell r="AE1361">
            <v>10</v>
          </cell>
          <cell r="AF1361">
            <v>0</v>
          </cell>
          <cell r="AG1361">
            <v>0</v>
          </cell>
          <cell r="AH1361">
            <v>0</v>
          </cell>
          <cell r="AI1361">
            <v>0</v>
          </cell>
          <cell r="AJ1361" t="str">
            <v>USD</v>
          </cell>
          <cell r="AK1361">
            <v>0</v>
          </cell>
          <cell r="AL1361" t="str">
            <v>SP410674</v>
          </cell>
          <cell r="AM1361" t="str">
            <v>GAUGE - OIL PRESSURE</v>
          </cell>
        </row>
        <row r="1362">
          <cell r="A1362" t="str">
            <v>DEC04</v>
          </cell>
          <cell r="B1362" t="str">
            <v>CENT</v>
          </cell>
          <cell r="C1362" t="str">
            <v>Africa</v>
          </cell>
          <cell r="D1362" t="str">
            <v>SN</v>
          </cell>
          <cell r="E1362" t="str">
            <v>SPARES</v>
          </cell>
          <cell r="F1362" t="str">
            <v>Matforce S.A.</v>
          </cell>
          <cell r="G1362" t="str">
            <v>024623</v>
          </cell>
          <cell r="I1362">
            <v>2</v>
          </cell>
          <cell r="J1362">
            <v>148.54682454251883</v>
          </cell>
          <cell r="K1362">
            <v>162.08619999999999</v>
          </cell>
          <cell r="M1362">
            <v>0</v>
          </cell>
          <cell r="N1362">
            <v>0</v>
          </cell>
          <cell r="O1362" t="str">
            <v>SPAR</v>
          </cell>
          <cell r="P1362" t="str">
            <v>SPAR</v>
          </cell>
          <cell r="R1362">
            <v>0</v>
          </cell>
          <cell r="S1362" t="str">
            <v>Spares</v>
          </cell>
          <cell r="T1362" t="str">
            <v>1020</v>
          </cell>
          <cell r="U1362" t="str">
            <v>1711000</v>
          </cell>
          <cell r="V1362">
            <v>1</v>
          </cell>
          <cell r="W1362" t="str">
            <v>1</v>
          </cell>
          <cell r="X1362" t="str">
            <v>650</v>
          </cell>
          <cell r="Y1362" t="str">
            <v>Commercial</v>
          </cell>
          <cell r="Z1362" t="str">
            <v>Sales - Parts</v>
          </cell>
          <cell r="AA1362" t="str">
            <v>Spares</v>
          </cell>
          <cell r="AB1362">
            <v>148.54682454251883</v>
          </cell>
          <cell r="AC1362" t="str">
            <v xml:space="preserve">  42976</v>
          </cell>
          <cell r="AD1362" t="str">
            <v>10607/DHL</v>
          </cell>
          <cell r="AE1362">
            <v>162.08619999999999</v>
          </cell>
          <cell r="AF1362">
            <v>0</v>
          </cell>
          <cell r="AG1362">
            <v>0</v>
          </cell>
          <cell r="AH1362">
            <v>0</v>
          </cell>
          <cell r="AI1362">
            <v>0</v>
          </cell>
          <cell r="AJ1362" t="str">
            <v>USD</v>
          </cell>
          <cell r="AK1362">
            <v>0</v>
          </cell>
          <cell r="AL1362" t="str">
            <v>SP03004307</v>
          </cell>
          <cell r="AM1362" t="str">
            <v>PCB GOVERNOR REGULATOR (A38)</v>
          </cell>
        </row>
        <row r="1363">
          <cell r="A1363" t="str">
            <v>DEC04</v>
          </cell>
          <cell r="B1363" t="str">
            <v>CENT</v>
          </cell>
          <cell r="C1363" t="str">
            <v>Africa</v>
          </cell>
          <cell r="D1363" t="str">
            <v>SN</v>
          </cell>
          <cell r="E1363" t="str">
            <v>SPARES</v>
          </cell>
          <cell r="F1363" t="str">
            <v>Matforce S.A.</v>
          </cell>
          <cell r="G1363" t="str">
            <v>024623</v>
          </cell>
          <cell r="I1363">
            <v>3</v>
          </cell>
          <cell r="J1363">
            <v>367.65339074273413</v>
          </cell>
          <cell r="K1363">
            <v>358.74509999999998</v>
          </cell>
          <cell r="M1363">
            <v>0</v>
          </cell>
          <cell r="N1363">
            <v>0</v>
          </cell>
          <cell r="O1363" t="str">
            <v>SPAR</v>
          </cell>
          <cell r="P1363" t="str">
            <v>SPAR</v>
          </cell>
          <cell r="R1363">
            <v>0</v>
          </cell>
          <cell r="S1363" t="str">
            <v>Spares</v>
          </cell>
          <cell r="T1363" t="str">
            <v>1020</v>
          </cell>
          <cell r="U1363" t="str">
            <v>1711000</v>
          </cell>
          <cell r="V1363">
            <v>1</v>
          </cell>
          <cell r="W1363" t="str">
            <v>1</v>
          </cell>
          <cell r="X1363" t="str">
            <v>650</v>
          </cell>
          <cell r="Y1363" t="str">
            <v>Commercial</v>
          </cell>
          <cell r="Z1363" t="str">
            <v>Sales - Parts</v>
          </cell>
          <cell r="AA1363" t="str">
            <v>Spares</v>
          </cell>
          <cell r="AB1363">
            <v>367.65339074273413</v>
          </cell>
          <cell r="AC1363" t="str">
            <v xml:space="preserve">  42976</v>
          </cell>
          <cell r="AD1363" t="str">
            <v>10607/DHL</v>
          </cell>
          <cell r="AE1363">
            <v>358.74509999999998</v>
          </cell>
          <cell r="AF1363">
            <v>0</v>
          </cell>
          <cell r="AG1363">
            <v>0</v>
          </cell>
          <cell r="AH1363">
            <v>0</v>
          </cell>
          <cell r="AI1363">
            <v>0</v>
          </cell>
          <cell r="AJ1363" t="str">
            <v>USD</v>
          </cell>
          <cell r="AK1363">
            <v>0</v>
          </cell>
          <cell r="AL1363" t="str">
            <v>SP03004306</v>
          </cell>
          <cell r="AM1363" t="str">
            <v>PCB-POTTED VOLTAGE REGULATOR</v>
          </cell>
        </row>
        <row r="1364">
          <cell r="A1364" t="str">
            <v>DEC04</v>
          </cell>
          <cell r="B1364" t="str">
            <v>CENT</v>
          </cell>
          <cell r="C1364" t="str">
            <v>Africa</v>
          </cell>
          <cell r="D1364" t="str">
            <v>SN</v>
          </cell>
          <cell r="E1364" t="str">
            <v>SPARES</v>
          </cell>
          <cell r="F1364" t="str">
            <v>Matforce S.A.</v>
          </cell>
          <cell r="G1364" t="str">
            <v>024623</v>
          </cell>
          <cell r="I1364">
            <v>4</v>
          </cell>
          <cell r="J1364">
            <v>454.81162540365983</v>
          </cell>
          <cell r="K1364">
            <v>560.96</v>
          </cell>
          <cell r="M1364">
            <v>0</v>
          </cell>
          <cell r="N1364">
            <v>0</v>
          </cell>
          <cell r="O1364" t="str">
            <v>SPAR</v>
          </cell>
          <cell r="P1364" t="str">
            <v>SPAR</v>
          </cell>
          <cell r="R1364">
            <v>0</v>
          </cell>
          <cell r="S1364" t="str">
            <v>Spares</v>
          </cell>
          <cell r="T1364" t="str">
            <v>1020</v>
          </cell>
          <cell r="U1364" t="str">
            <v>1711000</v>
          </cell>
          <cell r="V1364">
            <v>1</v>
          </cell>
          <cell r="W1364" t="str">
            <v>1</v>
          </cell>
          <cell r="X1364" t="str">
            <v>650</v>
          </cell>
          <cell r="Y1364" t="str">
            <v>Commercial</v>
          </cell>
          <cell r="Z1364" t="str">
            <v>Sales - Parts</v>
          </cell>
          <cell r="AA1364" t="str">
            <v>Spares</v>
          </cell>
          <cell r="AB1364">
            <v>454.81162540365983</v>
          </cell>
          <cell r="AC1364" t="str">
            <v xml:space="preserve">  42976</v>
          </cell>
          <cell r="AD1364" t="str">
            <v>10607/DHL</v>
          </cell>
          <cell r="AE1364">
            <v>560.96</v>
          </cell>
          <cell r="AF1364">
            <v>0</v>
          </cell>
          <cell r="AG1364">
            <v>0</v>
          </cell>
          <cell r="AH1364">
            <v>0</v>
          </cell>
          <cell r="AI1364">
            <v>0</v>
          </cell>
          <cell r="AJ1364" t="str">
            <v>USD</v>
          </cell>
          <cell r="AK1364">
            <v>0</v>
          </cell>
          <cell r="AL1364" t="str">
            <v>SP0300-4308-02</v>
          </cell>
          <cell r="AM1364" t="str">
            <v>PCB-POTTED PT/CT (240V)</v>
          </cell>
        </row>
        <row r="1365">
          <cell r="A1365" t="str">
            <v>DEC04</v>
          </cell>
          <cell r="B1365" t="str">
            <v>CENT</v>
          </cell>
          <cell r="C1365" t="str">
            <v>Africa</v>
          </cell>
          <cell r="D1365" t="str">
            <v>SN</v>
          </cell>
          <cell r="E1365" t="str">
            <v>SPARES</v>
          </cell>
          <cell r="F1365" t="str">
            <v>Matforce S.A.</v>
          </cell>
          <cell r="G1365" t="str">
            <v>024623</v>
          </cell>
          <cell r="I1365">
            <v>1</v>
          </cell>
          <cell r="J1365">
            <v>460.72120559741654</v>
          </cell>
          <cell r="K1365">
            <v>468.01</v>
          </cell>
          <cell r="M1365">
            <v>0</v>
          </cell>
          <cell r="N1365">
            <v>0</v>
          </cell>
          <cell r="O1365" t="str">
            <v>SPAR</v>
          </cell>
          <cell r="P1365" t="str">
            <v>SPAR</v>
          </cell>
          <cell r="R1365">
            <v>0</v>
          </cell>
          <cell r="S1365" t="str">
            <v>Spares</v>
          </cell>
          <cell r="T1365" t="str">
            <v>1020</v>
          </cell>
          <cell r="U1365" t="str">
            <v>1711000</v>
          </cell>
          <cell r="V1365">
            <v>1</v>
          </cell>
          <cell r="W1365" t="str">
            <v>1</v>
          </cell>
          <cell r="X1365" t="str">
            <v>650</v>
          </cell>
          <cell r="Y1365" t="str">
            <v>Commercial</v>
          </cell>
          <cell r="Z1365" t="str">
            <v>Sales - Parts</v>
          </cell>
          <cell r="AA1365" t="str">
            <v>Spares</v>
          </cell>
          <cell r="AB1365">
            <v>460.72120559741654</v>
          </cell>
          <cell r="AC1365" t="str">
            <v xml:space="preserve">  42976</v>
          </cell>
          <cell r="AD1365" t="str">
            <v>10607/DHL</v>
          </cell>
          <cell r="AE1365">
            <v>468.01</v>
          </cell>
          <cell r="AF1365">
            <v>0</v>
          </cell>
          <cell r="AG1365">
            <v>0</v>
          </cell>
          <cell r="AH1365">
            <v>0</v>
          </cell>
          <cell r="AI1365">
            <v>0</v>
          </cell>
          <cell r="AJ1365" t="str">
            <v>USD</v>
          </cell>
          <cell r="AK1365">
            <v>0</v>
          </cell>
          <cell r="AL1365" t="str">
            <v>SP0300-4079</v>
          </cell>
          <cell r="AM1365" t="str">
            <v>DIGITAL PCB BD *EPROM T.B.S.U*</v>
          </cell>
        </row>
        <row r="1366">
          <cell r="A1366" t="str">
            <v>DEC04</v>
          </cell>
          <cell r="B1366" t="str">
            <v>CENT</v>
          </cell>
          <cell r="C1366" t="str">
            <v>Africa</v>
          </cell>
          <cell r="D1366" t="str">
            <v>SN</v>
          </cell>
          <cell r="E1366" t="str">
            <v>SPARES</v>
          </cell>
          <cell r="F1366" t="str">
            <v>Matforce S.A.</v>
          </cell>
          <cell r="G1366" t="str">
            <v>024623</v>
          </cell>
          <cell r="I1366">
            <v>1</v>
          </cell>
          <cell r="J1366">
            <v>6.4693218514531745</v>
          </cell>
          <cell r="K1366">
            <v>4.9000000000000004</v>
          </cell>
          <cell r="M1366">
            <v>0</v>
          </cell>
          <cell r="N1366">
            <v>0</v>
          </cell>
          <cell r="O1366" t="str">
            <v>SPAR</v>
          </cell>
          <cell r="P1366" t="str">
            <v>SPAR</v>
          </cell>
          <cell r="R1366">
            <v>0</v>
          </cell>
          <cell r="S1366" t="str">
            <v>Spares</v>
          </cell>
          <cell r="T1366" t="str">
            <v>1020</v>
          </cell>
          <cell r="U1366" t="str">
            <v>1711000</v>
          </cell>
          <cell r="V1366">
            <v>1</v>
          </cell>
          <cell r="W1366" t="str">
            <v>1</v>
          </cell>
          <cell r="X1366" t="str">
            <v>650</v>
          </cell>
          <cell r="Y1366" t="str">
            <v>Commercial</v>
          </cell>
          <cell r="Z1366" t="str">
            <v>Sales - Parts</v>
          </cell>
          <cell r="AA1366" t="str">
            <v>Spares</v>
          </cell>
          <cell r="AB1366">
            <v>6.4693218514531745</v>
          </cell>
          <cell r="AC1366" t="str">
            <v xml:space="preserve">  42976</v>
          </cell>
          <cell r="AD1366" t="str">
            <v>10607/DHL</v>
          </cell>
          <cell r="AE1366">
            <v>4.9000000000000004</v>
          </cell>
          <cell r="AF1366">
            <v>0</v>
          </cell>
          <cell r="AG1366">
            <v>0</v>
          </cell>
          <cell r="AH1366">
            <v>0</v>
          </cell>
          <cell r="AI1366">
            <v>0</v>
          </cell>
          <cell r="AJ1366" t="str">
            <v>USD</v>
          </cell>
          <cell r="AK1366">
            <v>0</v>
          </cell>
          <cell r="AL1366" t="str">
            <v>SP0367-0386</v>
          </cell>
          <cell r="AM1366" t="str">
            <v>EPROM ** TO BE SET UP **</v>
          </cell>
        </row>
        <row r="1367">
          <cell r="A1367" t="str">
            <v>DEC04</v>
          </cell>
          <cell r="B1367" t="str">
            <v>CENT</v>
          </cell>
          <cell r="C1367" t="str">
            <v>Africa</v>
          </cell>
          <cell r="D1367" t="str">
            <v>SN</v>
          </cell>
          <cell r="E1367" t="str">
            <v>SPARES</v>
          </cell>
          <cell r="F1367" t="str">
            <v>Matforce S.A.</v>
          </cell>
          <cell r="G1367" t="str">
            <v>024623</v>
          </cell>
          <cell r="I1367">
            <v>1</v>
          </cell>
          <cell r="J1367">
            <v>96.878363832077497</v>
          </cell>
          <cell r="K1367">
            <v>0</v>
          </cell>
          <cell r="M1367">
            <v>0</v>
          </cell>
          <cell r="N1367">
            <v>0</v>
          </cell>
          <cell r="O1367" t="str">
            <v>908</v>
          </cell>
          <cell r="P1367" t="str">
            <v>908</v>
          </cell>
          <cell r="R1367">
            <v>0</v>
          </cell>
          <cell r="S1367" t="str">
            <v>(Blank)</v>
          </cell>
          <cell r="T1367" t="str">
            <v>1020</v>
          </cell>
          <cell r="U1367" t="str">
            <v>1711000</v>
          </cell>
          <cell r="V1367">
            <v>1</v>
          </cell>
          <cell r="W1367" t="str">
            <v>1</v>
          </cell>
          <cell r="X1367" t="str">
            <v>650</v>
          </cell>
          <cell r="Y1367" t="str">
            <v>Commercial</v>
          </cell>
          <cell r="Z1367" t="str">
            <v>Sales - Parts</v>
          </cell>
          <cell r="AA1367" t="str">
            <v>Spares</v>
          </cell>
          <cell r="AB1367">
            <v>96.878363832077497</v>
          </cell>
          <cell r="AC1367" t="str">
            <v xml:space="preserve">  42976</v>
          </cell>
          <cell r="AD1367" t="str">
            <v>10607/DHL</v>
          </cell>
          <cell r="AE1367">
            <v>0</v>
          </cell>
          <cell r="AF1367">
            <v>0</v>
          </cell>
          <cell r="AG1367">
            <v>0</v>
          </cell>
          <cell r="AH1367">
            <v>0</v>
          </cell>
          <cell r="AI1367">
            <v>0</v>
          </cell>
          <cell r="AJ1367" t="str">
            <v>USD</v>
          </cell>
          <cell r="AK1367">
            <v>0</v>
          </cell>
        </row>
        <row r="1368">
          <cell r="A1368" t="str">
            <v>DEC04</v>
          </cell>
          <cell r="B1368" t="str">
            <v>CENT</v>
          </cell>
          <cell r="C1368" t="str">
            <v>Africa</v>
          </cell>
          <cell r="D1368" t="str">
            <v>SN</v>
          </cell>
          <cell r="E1368" t="str">
            <v>SPARES</v>
          </cell>
          <cell r="F1368" t="str">
            <v>Matforce S.A.</v>
          </cell>
          <cell r="G1368" t="str">
            <v>024622</v>
          </cell>
          <cell r="I1368">
            <v>3</v>
          </cell>
          <cell r="J1368">
            <v>293.73519913885895</v>
          </cell>
          <cell r="K1368">
            <v>146.63999999999999</v>
          </cell>
          <cell r="M1368">
            <v>0</v>
          </cell>
          <cell r="N1368">
            <v>0</v>
          </cell>
          <cell r="O1368" t="str">
            <v>SPAR</v>
          </cell>
          <cell r="P1368" t="str">
            <v>SPAR</v>
          </cell>
          <cell r="R1368">
            <v>0</v>
          </cell>
          <cell r="S1368" t="str">
            <v>Spares</v>
          </cell>
          <cell r="T1368" t="str">
            <v>1020</v>
          </cell>
          <cell r="U1368" t="str">
            <v>1711000</v>
          </cell>
          <cell r="V1368">
            <v>1</v>
          </cell>
          <cell r="W1368" t="str">
            <v>1</v>
          </cell>
          <cell r="X1368" t="str">
            <v>650</v>
          </cell>
          <cell r="Y1368" t="str">
            <v>Commercial</v>
          </cell>
          <cell r="Z1368" t="str">
            <v>Sales - Parts</v>
          </cell>
          <cell r="AA1368" t="str">
            <v>Spares</v>
          </cell>
          <cell r="AB1368">
            <v>293.73519913885895</v>
          </cell>
          <cell r="AC1368" t="str">
            <v xml:space="preserve">  42980</v>
          </cell>
          <cell r="AD1368" t="str">
            <v>10613/DHL</v>
          </cell>
          <cell r="AE1368">
            <v>146.63999999999999</v>
          </cell>
          <cell r="AF1368">
            <v>0</v>
          </cell>
          <cell r="AG1368">
            <v>0</v>
          </cell>
          <cell r="AH1368">
            <v>0</v>
          </cell>
          <cell r="AI1368">
            <v>0</v>
          </cell>
          <cell r="AJ1368" t="str">
            <v>USD</v>
          </cell>
          <cell r="AK1368">
            <v>0</v>
          </cell>
          <cell r="AL1368" t="str">
            <v>SPRSK-6001</v>
          </cell>
          <cell r="AM1368" t="str">
            <v>RECT. SERVICE KIT (0249-0798)</v>
          </cell>
        </row>
        <row r="1369">
          <cell r="A1369" t="str">
            <v>DEC04</v>
          </cell>
          <cell r="B1369" t="str">
            <v>CENT</v>
          </cell>
          <cell r="C1369" t="str">
            <v>Middle East</v>
          </cell>
          <cell r="D1369" t="str">
            <v>QA</v>
          </cell>
          <cell r="E1369" t="str">
            <v>SPARES</v>
          </cell>
          <cell r="F1369" t="str">
            <v>Jaidah Motors &amp; Trading Co</v>
          </cell>
          <cell r="G1369" t="str">
            <v>024624</v>
          </cell>
          <cell r="I1369">
            <v>2</v>
          </cell>
          <cell r="J1369">
            <v>89.278794402583415</v>
          </cell>
          <cell r="K1369">
            <v>69.3</v>
          </cell>
          <cell r="M1369">
            <v>0</v>
          </cell>
          <cell r="N1369">
            <v>0</v>
          </cell>
          <cell r="O1369" t="str">
            <v>SPAR</v>
          </cell>
          <cell r="P1369" t="str">
            <v>SPAR</v>
          </cell>
          <cell r="R1369">
            <v>0</v>
          </cell>
          <cell r="S1369" t="str">
            <v>Spares</v>
          </cell>
          <cell r="T1369" t="str">
            <v>1020</v>
          </cell>
          <cell r="U1369" t="str">
            <v>1711000</v>
          </cell>
          <cell r="V1369">
            <v>1</v>
          </cell>
          <cell r="W1369" t="str">
            <v>1</v>
          </cell>
          <cell r="X1369" t="str">
            <v>650</v>
          </cell>
          <cell r="Y1369" t="str">
            <v>Commercial</v>
          </cell>
          <cell r="Z1369" t="str">
            <v>Sales - Parts</v>
          </cell>
          <cell r="AA1369" t="str">
            <v>Spares</v>
          </cell>
          <cell r="AB1369">
            <v>89.278794402583415</v>
          </cell>
          <cell r="AC1369" t="str">
            <v xml:space="preserve">  42881</v>
          </cell>
          <cell r="AD1369" t="str">
            <v>JMC/441005</v>
          </cell>
          <cell r="AE1369">
            <v>69.3</v>
          </cell>
          <cell r="AF1369">
            <v>0</v>
          </cell>
          <cell r="AG1369">
            <v>0</v>
          </cell>
          <cell r="AH1369">
            <v>0</v>
          </cell>
          <cell r="AI1369">
            <v>0</v>
          </cell>
          <cell r="AJ1369" t="str">
            <v>USD</v>
          </cell>
          <cell r="AK1369">
            <v>0</v>
          </cell>
          <cell r="AL1369" t="str">
            <v>SP0149-2744</v>
          </cell>
          <cell r="AM1369" t="str">
            <v>FUEL WATER SEPARATOR</v>
          </cell>
        </row>
        <row r="1370">
          <cell r="A1370" t="str">
            <v>DEC04</v>
          </cell>
          <cell r="B1370" t="str">
            <v>CENT</v>
          </cell>
          <cell r="C1370" t="str">
            <v>Middle East</v>
          </cell>
          <cell r="D1370" t="str">
            <v>QA</v>
          </cell>
          <cell r="E1370" t="str">
            <v>SPARES</v>
          </cell>
          <cell r="F1370" t="str">
            <v>Jaidah Motors &amp; Trading Co</v>
          </cell>
          <cell r="G1370" t="str">
            <v>024624</v>
          </cell>
          <cell r="I1370">
            <v>2</v>
          </cell>
          <cell r="J1370">
            <v>10.602798708288482</v>
          </cell>
          <cell r="K1370">
            <v>7.65</v>
          </cell>
          <cell r="M1370">
            <v>0</v>
          </cell>
          <cell r="N1370">
            <v>0</v>
          </cell>
          <cell r="O1370" t="str">
            <v>SPAR</v>
          </cell>
          <cell r="P1370" t="str">
            <v>SPAR</v>
          </cell>
          <cell r="R1370">
            <v>0</v>
          </cell>
          <cell r="S1370" t="str">
            <v>Spares</v>
          </cell>
          <cell r="T1370" t="str">
            <v>1020</v>
          </cell>
          <cell r="U1370" t="str">
            <v>1711000</v>
          </cell>
          <cell r="V1370">
            <v>1</v>
          </cell>
          <cell r="W1370" t="str">
            <v>1</v>
          </cell>
          <cell r="X1370" t="str">
            <v>650</v>
          </cell>
          <cell r="Y1370" t="str">
            <v>Commercial</v>
          </cell>
          <cell r="Z1370" t="str">
            <v>Sales - Parts</v>
          </cell>
          <cell r="AA1370" t="str">
            <v>Spares</v>
          </cell>
          <cell r="AB1370">
            <v>10.602798708288482</v>
          </cell>
          <cell r="AC1370" t="str">
            <v xml:space="preserve">  42881</v>
          </cell>
          <cell r="AD1370" t="str">
            <v>JMC/441005</v>
          </cell>
          <cell r="AE1370">
            <v>7.65</v>
          </cell>
          <cell r="AF1370">
            <v>0</v>
          </cell>
          <cell r="AG1370">
            <v>0</v>
          </cell>
          <cell r="AH1370">
            <v>0</v>
          </cell>
          <cell r="AI1370">
            <v>0</v>
          </cell>
          <cell r="AJ1370" t="str">
            <v>USD</v>
          </cell>
          <cell r="AK1370">
            <v>0</v>
          </cell>
          <cell r="AL1370" t="str">
            <v>SP019328</v>
          </cell>
          <cell r="AM1370" t="str">
            <v>WATER TEMPERATURE SENDER UNIT</v>
          </cell>
        </row>
        <row r="1371">
          <cell r="A1371" t="str">
            <v>DEC04</v>
          </cell>
          <cell r="B1371" t="str">
            <v>CENT</v>
          </cell>
          <cell r="C1371" t="str">
            <v>Middle East</v>
          </cell>
          <cell r="D1371" t="str">
            <v>PK</v>
          </cell>
          <cell r="E1371" t="str">
            <v>SPARES</v>
          </cell>
          <cell r="F1371" t="str">
            <v>Cummins Sales and Service(Pakistan)</v>
          </cell>
          <cell r="G1371" t="str">
            <v>024989</v>
          </cell>
          <cell r="I1371">
            <v>1</v>
          </cell>
          <cell r="J1371">
            <v>276.84607104413345</v>
          </cell>
          <cell r="K1371">
            <v>298.38310000000001</v>
          </cell>
          <cell r="M1371">
            <v>0</v>
          </cell>
          <cell r="N1371">
            <v>0</v>
          </cell>
          <cell r="O1371" t="str">
            <v>SPAR</v>
          </cell>
          <cell r="P1371" t="str">
            <v>SPAR</v>
          </cell>
          <cell r="R1371">
            <v>0</v>
          </cell>
          <cell r="S1371" t="str">
            <v>Spares</v>
          </cell>
          <cell r="T1371" t="str">
            <v>1020</v>
          </cell>
          <cell r="U1371" t="str">
            <v>1711000</v>
          </cell>
          <cell r="V1371">
            <v>1</v>
          </cell>
          <cell r="W1371" t="str">
            <v>1</v>
          </cell>
          <cell r="X1371" t="str">
            <v>650</v>
          </cell>
          <cell r="Y1371" t="str">
            <v>Commercial</v>
          </cell>
          <cell r="Z1371" t="str">
            <v>Sales - Parts</v>
          </cell>
          <cell r="AA1371" t="str">
            <v>Spares</v>
          </cell>
          <cell r="AB1371">
            <v>276.84607104413345</v>
          </cell>
          <cell r="AC1371" t="str">
            <v xml:space="preserve">  41943</v>
          </cell>
          <cell r="AD1371" t="str">
            <v>CSSP-003</v>
          </cell>
          <cell r="AE1371">
            <v>298.38310000000001</v>
          </cell>
          <cell r="AF1371">
            <v>0</v>
          </cell>
          <cell r="AG1371">
            <v>0</v>
          </cell>
          <cell r="AH1371">
            <v>0</v>
          </cell>
          <cell r="AI1371">
            <v>0</v>
          </cell>
          <cell r="AJ1371" t="str">
            <v>USD</v>
          </cell>
          <cell r="AK1371">
            <v>0</v>
          </cell>
          <cell r="AL1371" t="str">
            <v>SP0300-4296</v>
          </cell>
          <cell r="AM1371" t="str">
            <v>PCB-ENG.CONT.MONITOR 12V.</v>
          </cell>
        </row>
        <row r="1372">
          <cell r="A1372" t="str">
            <v>DEC04</v>
          </cell>
          <cell r="B1372" t="str">
            <v>CENT</v>
          </cell>
          <cell r="C1372" t="str">
            <v>Middle East</v>
          </cell>
          <cell r="D1372" t="str">
            <v>PK</v>
          </cell>
          <cell r="E1372" t="str">
            <v>SPARES</v>
          </cell>
          <cell r="F1372" t="str">
            <v>Cummins Sales and Service(Pakistan)</v>
          </cell>
          <cell r="G1372" t="str">
            <v>024989</v>
          </cell>
          <cell r="I1372">
            <v>1</v>
          </cell>
          <cell r="J1372">
            <v>254.72551130247575</v>
          </cell>
          <cell r="K1372">
            <v>193.5</v>
          </cell>
          <cell r="M1372">
            <v>0</v>
          </cell>
          <cell r="N1372">
            <v>0</v>
          </cell>
          <cell r="O1372" t="str">
            <v>SPAR</v>
          </cell>
          <cell r="P1372" t="str">
            <v>SPAR</v>
          </cell>
          <cell r="R1372">
            <v>0</v>
          </cell>
          <cell r="S1372" t="str">
            <v>Spares</v>
          </cell>
          <cell r="T1372" t="str">
            <v>1020</v>
          </cell>
          <cell r="U1372" t="str">
            <v>1711000</v>
          </cell>
          <cell r="V1372">
            <v>1</v>
          </cell>
          <cell r="W1372" t="str">
            <v>1</v>
          </cell>
          <cell r="X1372" t="str">
            <v>650</v>
          </cell>
          <cell r="Y1372" t="str">
            <v>Commercial</v>
          </cell>
          <cell r="Z1372" t="str">
            <v>Sales - Parts</v>
          </cell>
          <cell r="AA1372" t="str">
            <v>Spares</v>
          </cell>
          <cell r="AB1372">
            <v>254.72551130247575</v>
          </cell>
          <cell r="AC1372" t="str">
            <v xml:space="preserve">  41943</v>
          </cell>
          <cell r="AD1372" t="str">
            <v>CSSP-003</v>
          </cell>
          <cell r="AE1372">
            <v>193.5</v>
          </cell>
          <cell r="AF1372">
            <v>0</v>
          </cell>
          <cell r="AG1372">
            <v>0</v>
          </cell>
          <cell r="AH1372">
            <v>0</v>
          </cell>
          <cell r="AI1372">
            <v>0</v>
          </cell>
          <cell r="AJ1372" t="str">
            <v>USD</v>
          </cell>
          <cell r="AK1372">
            <v>0</v>
          </cell>
          <cell r="AL1372" t="str">
            <v>SPE000-23212</v>
          </cell>
          <cell r="AM1372" t="str">
            <v>AVR TYPE MX321-2 (03050823)</v>
          </cell>
        </row>
        <row r="1373">
          <cell r="A1373" t="str">
            <v>DEC04</v>
          </cell>
          <cell r="B1373" t="str">
            <v>CENT</v>
          </cell>
          <cell r="C1373" t="str">
            <v>Eastern Europe</v>
          </cell>
          <cell r="D1373" t="str">
            <v>IL</v>
          </cell>
          <cell r="E1373" t="str">
            <v>SPARES</v>
          </cell>
          <cell r="F1373" t="str">
            <v>Israel Engines &amp; Trailers</v>
          </cell>
          <cell r="G1373" t="str">
            <v>024988</v>
          </cell>
          <cell r="I1373">
            <v>15</v>
          </cell>
          <cell r="J1373">
            <v>241.80839612486542</v>
          </cell>
          <cell r="K1373">
            <v>156</v>
          </cell>
          <cell r="M1373">
            <v>0</v>
          </cell>
          <cell r="N1373">
            <v>0</v>
          </cell>
          <cell r="O1373" t="str">
            <v>SPAR</v>
          </cell>
          <cell r="P1373" t="str">
            <v>SPAR</v>
          </cell>
          <cell r="R1373">
            <v>0</v>
          </cell>
          <cell r="S1373" t="str">
            <v>Spares</v>
          </cell>
          <cell r="T1373" t="str">
            <v>1020</v>
          </cell>
          <cell r="U1373" t="str">
            <v>1711000</v>
          </cell>
          <cell r="V1373">
            <v>1</v>
          </cell>
          <cell r="W1373" t="str">
            <v>1</v>
          </cell>
          <cell r="X1373" t="str">
            <v>650</v>
          </cell>
          <cell r="Y1373" t="str">
            <v>Commercial</v>
          </cell>
          <cell r="Z1373" t="str">
            <v>Sales - Parts</v>
          </cell>
          <cell r="AA1373" t="str">
            <v>Spares</v>
          </cell>
          <cell r="AB1373">
            <v>241.80839612486542</v>
          </cell>
          <cell r="AC1373" t="str">
            <v xml:space="preserve">  43235</v>
          </cell>
          <cell r="AD1373" t="str">
            <v>241132</v>
          </cell>
          <cell r="AE1373">
            <v>156</v>
          </cell>
          <cell r="AF1373">
            <v>0</v>
          </cell>
          <cell r="AG1373">
            <v>0</v>
          </cell>
          <cell r="AH1373">
            <v>0</v>
          </cell>
          <cell r="AI1373">
            <v>0</v>
          </cell>
          <cell r="AJ1373" t="str">
            <v>USD</v>
          </cell>
          <cell r="AK1373">
            <v>0</v>
          </cell>
          <cell r="AL1373" t="str">
            <v>SP037646/01</v>
          </cell>
          <cell r="AM1373" t="str">
            <v>RADIATOR CAP</v>
          </cell>
        </row>
        <row r="1374">
          <cell r="A1374" t="str">
            <v>DEC04</v>
          </cell>
          <cell r="B1374" t="str">
            <v>CENT</v>
          </cell>
          <cell r="C1374" t="str">
            <v>Western Europe</v>
          </cell>
          <cell r="D1374" t="str">
            <v>BE</v>
          </cell>
          <cell r="E1374" t="str">
            <v>SPARES</v>
          </cell>
          <cell r="F1374" t="str">
            <v>Cummins Belgium NV/SA</v>
          </cell>
          <cell r="G1374" t="str">
            <v>024983</v>
          </cell>
          <cell r="I1374">
            <v>1</v>
          </cell>
          <cell r="J1374">
            <v>253.34744348762109</v>
          </cell>
          <cell r="K1374">
            <v>185</v>
          </cell>
          <cell r="M1374">
            <v>0</v>
          </cell>
          <cell r="N1374">
            <v>0</v>
          </cell>
          <cell r="O1374" t="str">
            <v>SPAR</v>
          </cell>
          <cell r="P1374" t="str">
            <v>SPAR</v>
          </cell>
          <cell r="R1374">
            <v>0</v>
          </cell>
          <cell r="S1374" t="str">
            <v>Spares</v>
          </cell>
          <cell r="T1374" t="str">
            <v>1020</v>
          </cell>
          <cell r="U1374" t="str">
            <v>1711000</v>
          </cell>
          <cell r="V1374">
            <v>1</v>
          </cell>
          <cell r="W1374" t="str">
            <v>1</v>
          </cell>
          <cell r="X1374" t="str">
            <v>650</v>
          </cell>
          <cell r="Y1374" t="str">
            <v>Commercial</v>
          </cell>
          <cell r="Z1374" t="str">
            <v>Sales - Parts</v>
          </cell>
          <cell r="AA1374" t="str">
            <v>Spares</v>
          </cell>
          <cell r="AB1374">
            <v>253.34744348762109</v>
          </cell>
          <cell r="AC1374" t="str">
            <v xml:space="preserve">  43220</v>
          </cell>
          <cell r="AD1374" t="str">
            <v>CLAIM 70103</v>
          </cell>
          <cell r="AE1374">
            <v>185</v>
          </cell>
          <cell r="AF1374">
            <v>0</v>
          </cell>
          <cell r="AG1374">
            <v>0</v>
          </cell>
          <cell r="AH1374">
            <v>0</v>
          </cell>
          <cell r="AI1374">
            <v>0</v>
          </cell>
          <cell r="AJ1374" t="str">
            <v>EUR</v>
          </cell>
          <cell r="AK1374">
            <v>0</v>
          </cell>
          <cell r="AL1374" t="str">
            <v>SP0151070801</v>
          </cell>
          <cell r="AM1374" t="str">
            <v>ACTUATOR</v>
          </cell>
        </row>
        <row r="1375">
          <cell r="A1375" t="str">
            <v>DEC04</v>
          </cell>
          <cell r="B1375" t="str">
            <v>CENT</v>
          </cell>
          <cell r="C1375" t="str">
            <v>Western Europe</v>
          </cell>
          <cell r="D1375" t="str">
            <v>BE</v>
          </cell>
          <cell r="E1375" t="str">
            <v>SPARES</v>
          </cell>
          <cell r="F1375" t="str">
            <v>Cummins Belgium NV/SA</v>
          </cell>
          <cell r="G1375" t="str">
            <v>024983</v>
          </cell>
          <cell r="I1375">
            <v>1</v>
          </cell>
          <cell r="J1375">
            <v>37.999677072120562</v>
          </cell>
          <cell r="K1375">
            <v>0</v>
          </cell>
          <cell r="M1375">
            <v>0</v>
          </cell>
          <cell r="N1375">
            <v>0</v>
          </cell>
          <cell r="O1375" t="str">
            <v>908</v>
          </cell>
          <cell r="P1375" t="str">
            <v>908</v>
          </cell>
          <cell r="R1375">
            <v>0</v>
          </cell>
          <cell r="S1375" t="str">
            <v>(Blank)</v>
          </cell>
          <cell r="T1375" t="str">
            <v>1020</v>
          </cell>
          <cell r="U1375" t="str">
            <v>1711000</v>
          </cell>
          <cell r="V1375">
            <v>1</v>
          </cell>
          <cell r="W1375" t="str">
            <v>1</v>
          </cell>
          <cell r="X1375" t="str">
            <v>650</v>
          </cell>
          <cell r="Y1375" t="str">
            <v>Commercial</v>
          </cell>
          <cell r="Z1375" t="str">
            <v>Sales - Parts</v>
          </cell>
          <cell r="AA1375" t="str">
            <v>Spares</v>
          </cell>
          <cell r="AB1375">
            <v>37.999677072120562</v>
          </cell>
          <cell r="AC1375" t="str">
            <v xml:space="preserve">  43220</v>
          </cell>
          <cell r="AD1375" t="str">
            <v>CLAIM 70103</v>
          </cell>
          <cell r="AE1375">
            <v>0</v>
          </cell>
          <cell r="AF1375">
            <v>0</v>
          </cell>
          <cell r="AG1375">
            <v>0</v>
          </cell>
          <cell r="AH1375">
            <v>0</v>
          </cell>
          <cell r="AI1375">
            <v>0</v>
          </cell>
          <cell r="AJ1375" t="str">
            <v>EUR</v>
          </cell>
          <cell r="AK1375">
            <v>0</v>
          </cell>
        </row>
        <row r="1376">
          <cell r="A1376" t="str">
            <v>DEC04</v>
          </cell>
          <cell r="B1376" t="str">
            <v>CENT</v>
          </cell>
          <cell r="C1376" t="str">
            <v>Middle East</v>
          </cell>
          <cell r="D1376" t="str">
            <v>SA</v>
          </cell>
          <cell r="E1376" t="str">
            <v>SPARES</v>
          </cell>
          <cell r="F1376" t="str">
            <v>General Contracting Company</v>
          </cell>
          <cell r="G1376" t="str">
            <v>024982</v>
          </cell>
          <cell r="I1376">
            <v>1</v>
          </cell>
          <cell r="J1376">
            <v>119.27879440258342</v>
          </cell>
          <cell r="K1376">
            <v>72.680000000000007</v>
          </cell>
          <cell r="M1376">
            <v>0</v>
          </cell>
          <cell r="N1376">
            <v>0</v>
          </cell>
          <cell r="O1376" t="str">
            <v>SPAR</v>
          </cell>
          <cell r="P1376" t="str">
            <v>SPAR</v>
          </cell>
          <cell r="R1376">
            <v>0</v>
          </cell>
          <cell r="S1376" t="str">
            <v>Spares</v>
          </cell>
          <cell r="T1376" t="str">
            <v>1020</v>
          </cell>
          <cell r="U1376" t="str">
            <v>1711000</v>
          </cell>
          <cell r="V1376">
            <v>1</v>
          </cell>
          <cell r="W1376" t="str">
            <v>1</v>
          </cell>
          <cell r="X1376" t="str">
            <v>650</v>
          </cell>
          <cell r="Y1376" t="str">
            <v>Commercial</v>
          </cell>
          <cell r="Z1376" t="str">
            <v>Sales - Parts</v>
          </cell>
          <cell r="AA1376" t="str">
            <v>Spares</v>
          </cell>
          <cell r="AB1376">
            <v>119.27879440258342</v>
          </cell>
          <cell r="AC1376" t="str">
            <v xml:space="preserve">  43236</v>
          </cell>
          <cell r="AD1376" t="str">
            <v>14496</v>
          </cell>
          <cell r="AE1376">
            <v>72.680000000000007</v>
          </cell>
          <cell r="AF1376">
            <v>0</v>
          </cell>
          <cell r="AG1376">
            <v>0</v>
          </cell>
          <cell r="AH1376">
            <v>0</v>
          </cell>
          <cell r="AI1376">
            <v>0</v>
          </cell>
          <cell r="AJ1376" t="str">
            <v>USD</v>
          </cell>
          <cell r="AK1376">
            <v>0</v>
          </cell>
          <cell r="AL1376" t="str">
            <v>SP0307-3026-01</v>
          </cell>
          <cell r="AM1376" t="str">
            <v>RELAY-GROUND FAULT</v>
          </cell>
        </row>
        <row r="1377">
          <cell r="A1377" t="str">
            <v>DEC04</v>
          </cell>
          <cell r="B1377" t="str">
            <v>CENT</v>
          </cell>
          <cell r="C1377" t="str">
            <v>United Kingdom</v>
          </cell>
          <cell r="D1377" t="str">
            <v>UK</v>
          </cell>
          <cell r="E1377" t="str">
            <v>SPARES</v>
          </cell>
          <cell r="F1377" t="str">
            <v>Cummins Diesel UK</v>
          </cell>
          <cell r="G1377" t="str">
            <v>003173</v>
          </cell>
          <cell r="I1377">
            <v>-6</v>
          </cell>
          <cell r="J1377">
            <v>-41.82</v>
          </cell>
          <cell r="K1377">
            <v>-15.78</v>
          </cell>
          <cell r="M1377">
            <v>0</v>
          </cell>
          <cell r="N1377">
            <v>0</v>
          </cell>
          <cell r="O1377" t="str">
            <v>SPAR</v>
          </cell>
          <cell r="P1377" t="str">
            <v>SPAR</v>
          </cell>
          <cell r="R1377">
            <v>0</v>
          </cell>
          <cell r="S1377" t="str">
            <v>Spares</v>
          </cell>
          <cell r="T1377" t="str">
            <v>1020</v>
          </cell>
          <cell r="U1377" t="str">
            <v>1711000</v>
          </cell>
          <cell r="V1377">
            <v>1</v>
          </cell>
          <cell r="W1377" t="str">
            <v>1</v>
          </cell>
          <cell r="X1377" t="str">
            <v>650</v>
          </cell>
          <cell r="Y1377" t="str">
            <v>Commercial</v>
          </cell>
          <cell r="Z1377" t="str">
            <v>Sales - Parts</v>
          </cell>
          <cell r="AA1377" t="str">
            <v>Spares</v>
          </cell>
          <cell r="AB1377">
            <v>-41.82</v>
          </cell>
          <cell r="AC1377" t="str">
            <v xml:space="preserve">  23475</v>
          </cell>
          <cell r="AD1377" t="str">
            <v>cduk00625/w</v>
          </cell>
          <cell r="AE1377">
            <v>-15.78</v>
          </cell>
          <cell r="AF1377">
            <v>0</v>
          </cell>
          <cell r="AG1377">
            <v>0</v>
          </cell>
          <cell r="AH1377">
            <v>0</v>
          </cell>
          <cell r="AI1377">
            <v>0</v>
          </cell>
          <cell r="AJ1377" t="str">
            <v>GBP</v>
          </cell>
          <cell r="AK1377">
            <v>0</v>
          </cell>
          <cell r="AL1377" t="str">
            <v>SP03383594</v>
          </cell>
          <cell r="AM1377" t="str">
            <v>LEAD.</v>
          </cell>
        </row>
        <row r="1378">
          <cell r="A1378" t="str">
            <v>DEC04</v>
          </cell>
          <cell r="B1378" t="str">
            <v>CENT</v>
          </cell>
          <cell r="C1378" t="str">
            <v>United Kingdom</v>
          </cell>
          <cell r="D1378" t="str">
            <v>UK</v>
          </cell>
          <cell r="E1378" t="str">
            <v>SPARES</v>
          </cell>
          <cell r="F1378" t="str">
            <v>Cummins Diesel UK</v>
          </cell>
          <cell r="G1378" t="str">
            <v>024971</v>
          </cell>
          <cell r="I1378">
            <v>14</v>
          </cell>
          <cell r="J1378">
            <v>97.58</v>
          </cell>
          <cell r="K1378">
            <v>36.82</v>
          </cell>
          <cell r="M1378">
            <v>0</v>
          </cell>
          <cell r="N1378">
            <v>0</v>
          </cell>
          <cell r="O1378" t="str">
            <v>SPAR</v>
          </cell>
          <cell r="P1378" t="str">
            <v>SPAR</v>
          </cell>
          <cell r="R1378">
            <v>0</v>
          </cell>
          <cell r="S1378" t="str">
            <v>Spares</v>
          </cell>
          <cell r="T1378" t="str">
            <v>1020</v>
          </cell>
          <cell r="U1378" t="str">
            <v>1711000</v>
          </cell>
          <cell r="V1378">
            <v>1</v>
          </cell>
          <cell r="W1378" t="str">
            <v>1</v>
          </cell>
          <cell r="X1378" t="str">
            <v>650</v>
          </cell>
          <cell r="Y1378" t="str">
            <v>Commercial</v>
          </cell>
          <cell r="Z1378" t="str">
            <v>Sales - Parts</v>
          </cell>
          <cell r="AA1378" t="str">
            <v>Spares</v>
          </cell>
          <cell r="AB1378">
            <v>97.58</v>
          </cell>
          <cell r="AC1378" t="str">
            <v xml:space="preserve">  43446</v>
          </cell>
          <cell r="AD1378" t="str">
            <v>cduk00625/w</v>
          </cell>
          <cell r="AE1378">
            <v>36.82</v>
          </cell>
          <cell r="AF1378">
            <v>0</v>
          </cell>
          <cell r="AG1378">
            <v>0</v>
          </cell>
          <cell r="AH1378">
            <v>0</v>
          </cell>
          <cell r="AI1378">
            <v>0</v>
          </cell>
          <cell r="AJ1378" t="str">
            <v>GBP</v>
          </cell>
          <cell r="AK1378">
            <v>0</v>
          </cell>
          <cell r="AL1378" t="str">
            <v>SP03383594</v>
          </cell>
          <cell r="AM1378" t="str">
            <v>LEAD.</v>
          </cell>
        </row>
        <row r="1379">
          <cell r="A1379" t="str">
            <v>DEC04</v>
          </cell>
          <cell r="B1379" t="str">
            <v>CENT</v>
          </cell>
          <cell r="C1379" t="str">
            <v>United Kingdom</v>
          </cell>
          <cell r="D1379" t="str">
            <v>UK</v>
          </cell>
          <cell r="E1379" t="str">
            <v>SPARES</v>
          </cell>
          <cell r="F1379" t="str">
            <v>Cummins Diesel UK</v>
          </cell>
          <cell r="G1379" t="str">
            <v>024971</v>
          </cell>
          <cell r="I1379">
            <v>4</v>
          </cell>
          <cell r="J1379">
            <v>33.36</v>
          </cell>
          <cell r="K1379">
            <v>12.08</v>
          </cell>
          <cell r="M1379">
            <v>0</v>
          </cell>
          <cell r="N1379">
            <v>0</v>
          </cell>
          <cell r="O1379" t="str">
            <v>SPAR</v>
          </cell>
          <cell r="P1379" t="str">
            <v>SPAR</v>
          </cell>
          <cell r="R1379">
            <v>0</v>
          </cell>
          <cell r="S1379" t="str">
            <v>Spares</v>
          </cell>
          <cell r="T1379" t="str">
            <v>1020</v>
          </cell>
          <cell r="U1379" t="str">
            <v>1711000</v>
          </cell>
          <cell r="V1379">
            <v>1</v>
          </cell>
          <cell r="W1379" t="str">
            <v>1</v>
          </cell>
          <cell r="X1379" t="str">
            <v>650</v>
          </cell>
          <cell r="Y1379" t="str">
            <v>Commercial</v>
          </cell>
          <cell r="Z1379" t="str">
            <v>Sales - Parts</v>
          </cell>
          <cell r="AA1379" t="str">
            <v>Spares</v>
          </cell>
          <cell r="AB1379">
            <v>33.36</v>
          </cell>
          <cell r="AC1379" t="str">
            <v xml:space="preserve">  43446</v>
          </cell>
          <cell r="AD1379" t="str">
            <v>cduk00625/w</v>
          </cell>
          <cell r="AE1379">
            <v>12.08</v>
          </cell>
          <cell r="AF1379">
            <v>0</v>
          </cell>
          <cell r="AG1379">
            <v>0</v>
          </cell>
          <cell r="AH1379">
            <v>0</v>
          </cell>
          <cell r="AI1379">
            <v>0</v>
          </cell>
          <cell r="AJ1379" t="str">
            <v>GBP</v>
          </cell>
          <cell r="AK1379">
            <v>0</v>
          </cell>
          <cell r="AL1379" t="str">
            <v>SP098260</v>
          </cell>
          <cell r="AM1379" t="str">
            <v>LOOM-LOW COOLANT</v>
          </cell>
        </row>
        <row r="1380">
          <cell r="A1380" t="str">
            <v>DEC04</v>
          </cell>
          <cell r="B1380" t="str">
            <v>CENT</v>
          </cell>
          <cell r="C1380" t="str">
            <v>United Kingdom</v>
          </cell>
          <cell r="D1380" t="str">
            <v>UK</v>
          </cell>
          <cell r="E1380" t="str">
            <v>SPARES</v>
          </cell>
          <cell r="F1380" t="str">
            <v>Cummins Diesel UK</v>
          </cell>
          <cell r="G1380" t="str">
            <v>024970</v>
          </cell>
          <cell r="I1380">
            <v>8</v>
          </cell>
          <cell r="J1380">
            <v>196</v>
          </cell>
          <cell r="K1380">
            <v>122.48</v>
          </cell>
          <cell r="M1380">
            <v>0</v>
          </cell>
          <cell r="N1380">
            <v>0</v>
          </cell>
          <cell r="O1380" t="str">
            <v>SPAR</v>
          </cell>
          <cell r="P1380" t="str">
            <v>SPAR</v>
          </cell>
          <cell r="R1380">
            <v>0</v>
          </cell>
          <cell r="S1380" t="str">
            <v>Spares</v>
          </cell>
          <cell r="T1380" t="str">
            <v>1020</v>
          </cell>
          <cell r="U1380" t="str">
            <v>1711000</v>
          </cell>
          <cell r="V1380">
            <v>1</v>
          </cell>
          <cell r="W1380" t="str">
            <v>1</v>
          </cell>
          <cell r="X1380" t="str">
            <v>650</v>
          </cell>
          <cell r="Y1380" t="str">
            <v>Commercial</v>
          </cell>
          <cell r="Z1380" t="str">
            <v>Sales - Parts</v>
          </cell>
          <cell r="AA1380" t="str">
            <v>Spares</v>
          </cell>
          <cell r="AB1380">
            <v>196</v>
          </cell>
          <cell r="AC1380" t="str">
            <v xml:space="preserve">  43446</v>
          </cell>
          <cell r="AD1380" t="str">
            <v>cduk00625/w</v>
          </cell>
          <cell r="AE1380">
            <v>122.48</v>
          </cell>
          <cell r="AF1380">
            <v>0</v>
          </cell>
          <cell r="AG1380">
            <v>0</v>
          </cell>
          <cell r="AH1380">
            <v>0</v>
          </cell>
          <cell r="AI1380">
            <v>0</v>
          </cell>
          <cell r="AJ1380" t="str">
            <v>GBP</v>
          </cell>
          <cell r="AK1380">
            <v>0</v>
          </cell>
          <cell r="AL1380" t="str">
            <v>SP0193-0568</v>
          </cell>
          <cell r="AM1380" t="str">
            <v>SENSOR-LEVEL,LOW COOLANT</v>
          </cell>
        </row>
        <row r="1381">
          <cell r="A1381" t="str">
            <v>DEC04</v>
          </cell>
          <cell r="B1381" t="str">
            <v>CENT</v>
          </cell>
          <cell r="C1381" t="str">
            <v>Africa</v>
          </cell>
          <cell r="D1381" t="str">
            <v>FR</v>
          </cell>
          <cell r="E1381" t="str">
            <v>SPARES</v>
          </cell>
          <cell r="F1381" t="str">
            <v>SCOA Inter</v>
          </cell>
          <cell r="G1381" t="str">
            <v>024969</v>
          </cell>
          <cell r="I1381">
            <v>1</v>
          </cell>
          <cell r="J1381">
            <v>3.8213132400430565</v>
          </cell>
          <cell r="K1381">
            <v>0</v>
          </cell>
          <cell r="M1381">
            <v>0</v>
          </cell>
          <cell r="N1381">
            <v>0</v>
          </cell>
          <cell r="O1381" t="str">
            <v>908</v>
          </cell>
          <cell r="P1381" t="str">
            <v>908</v>
          </cell>
          <cell r="R1381">
            <v>0</v>
          </cell>
          <cell r="S1381" t="str">
            <v>(Blank)</v>
          </cell>
          <cell r="T1381" t="str">
            <v>1020</v>
          </cell>
          <cell r="U1381" t="str">
            <v>1711000</v>
          </cell>
          <cell r="V1381">
            <v>1</v>
          </cell>
          <cell r="W1381" t="str">
            <v>1</v>
          </cell>
          <cell r="X1381" t="str">
            <v>650</v>
          </cell>
          <cell r="Y1381" t="str">
            <v>Commercial</v>
          </cell>
          <cell r="Z1381" t="str">
            <v>Sales - Parts</v>
          </cell>
          <cell r="AA1381" t="str">
            <v>Spares</v>
          </cell>
          <cell r="AB1381">
            <v>3.8213132400430565</v>
          </cell>
          <cell r="AC1381" t="str">
            <v xml:space="preserve">  43184</v>
          </cell>
          <cell r="AD1381" t="str">
            <v>04235116</v>
          </cell>
          <cell r="AE1381">
            <v>0</v>
          </cell>
          <cell r="AF1381">
            <v>0</v>
          </cell>
          <cell r="AG1381">
            <v>0</v>
          </cell>
          <cell r="AH1381">
            <v>0</v>
          </cell>
          <cell r="AI1381">
            <v>0</v>
          </cell>
          <cell r="AJ1381" t="str">
            <v>USD</v>
          </cell>
          <cell r="AK1381">
            <v>0</v>
          </cell>
        </row>
        <row r="1382">
          <cell r="A1382" t="str">
            <v>DEC04</v>
          </cell>
          <cell r="B1382" t="str">
            <v>CENT</v>
          </cell>
          <cell r="C1382" t="str">
            <v>Western Europe</v>
          </cell>
          <cell r="D1382" t="str">
            <v>IT</v>
          </cell>
          <cell r="E1382" t="str">
            <v>SPARES</v>
          </cell>
          <cell r="F1382" t="str">
            <v>Cummins Italia S.p.A.</v>
          </cell>
          <cell r="G1382" t="str">
            <v>024990</v>
          </cell>
          <cell r="I1382">
            <v>1</v>
          </cell>
          <cell r="J1382">
            <v>250.2946447793326</v>
          </cell>
          <cell r="K1382">
            <v>284.50920000000002</v>
          </cell>
          <cell r="M1382">
            <v>0</v>
          </cell>
          <cell r="N1382">
            <v>0</v>
          </cell>
          <cell r="O1382" t="str">
            <v>SPAR</v>
          </cell>
          <cell r="P1382" t="str">
            <v>SPAR</v>
          </cell>
          <cell r="R1382">
            <v>0</v>
          </cell>
          <cell r="S1382" t="str">
            <v>Spares</v>
          </cell>
          <cell r="T1382" t="str">
            <v>1020</v>
          </cell>
          <cell r="U1382" t="str">
            <v>1711000</v>
          </cell>
          <cell r="V1382">
            <v>1</v>
          </cell>
          <cell r="W1382" t="str">
            <v>1</v>
          </cell>
          <cell r="X1382" t="str">
            <v>650</v>
          </cell>
          <cell r="Y1382" t="str">
            <v>Commercial</v>
          </cell>
          <cell r="Z1382" t="str">
            <v>Sales - Parts</v>
          </cell>
          <cell r="AA1382" t="str">
            <v>Spares</v>
          </cell>
          <cell r="AB1382">
            <v>250.2946447793326</v>
          </cell>
          <cell r="AC1382" t="str">
            <v xml:space="preserve">  43373</v>
          </cell>
          <cell r="AD1382" t="str">
            <v>6207364</v>
          </cell>
          <cell r="AE1382">
            <v>284.50920000000002</v>
          </cell>
          <cell r="AF1382">
            <v>0</v>
          </cell>
          <cell r="AG1382">
            <v>0</v>
          </cell>
          <cell r="AH1382">
            <v>0</v>
          </cell>
          <cell r="AI1382">
            <v>0</v>
          </cell>
          <cell r="AJ1382" t="str">
            <v>EUR</v>
          </cell>
          <cell r="AK1382">
            <v>0</v>
          </cell>
          <cell r="AL1382" t="str">
            <v>SP0300-4970</v>
          </cell>
          <cell r="AM1382" t="str">
            <v>ASSY-FUEL SYS IO</v>
          </cell>
        </row>
        <row r="1383">
          <cell r="A1383" t="str">
            <v>DEC04</v>
          </cell>
          <cell r="B1383" t="str">
            <v>CENT</v>
          </cell>
          <cell r="C1383" t="str">
            <v>Eastern Europe</v>
          </cell>
          <cell r="D1383" t="str">
            <v>RU</v>
          </cell>
          <cell r="E1383" t="str">
            <v>SPARES</v>
          </cell>
          <cell r="F1383" t="str">
            <v>Neuhaus</v>
          </cell>
          <cell r="G1383" t="str">
            <v>024903</v>
          </cell>
          <cell r="I1383">
            <v>4</v>
          </cell>
          <cell r="J1383">
            <v>51.797631862217436</v>
          </cell>
          <cell r="K1383">
            <v>28.64</v>
          </cell>
          <cell r="M1383">
            <v>0</v>
          </cell>
          <cell r="N1383">
            <v>0</v>
          </cell>
          <cell r="O1383" t="str">
            <v>SPAR</v>
          </cell>
          <cell r="P1383" t="str">
            <v>SPAR</v>
          </cell>
          <cell r="R1383">
            <v>0</v>
          </cell>
          <cell r="S1383" t="str">
            <v>Spares</v>
          </cell>
          <cell r="T1383" t="str">
            <v>1020</v>
          </cell>
          <cell r="U1383" t="str">
            <v>1711000</v>
          </cell>
          <cell r="V1383">
            <v>1</v>
          </cell>
          <cell r="W1383" t="str">
            <v>1</v>
          </cell>
          <cell r="X1383" t="str">
            <v>650</v>
          </cell>
          <cell r="Y1383" t="str">
            <v>Commercial</v>
          </cell>
          <cell r="Z1383" t="str">
            <v>Sales - Parts</v>
          </cell>
          <cell r="AA1383" t="str">
            <v>Spares</v>
          </cell>
          <cell r="AB1383">
            <v>51.797631862217436</v>
          </cell>
          <cell r="AC1383" t="str">
            <v xml:space="preserve">  42658</v>
          </cell>
          <cell r="AD1383" t="str">
            <v>SPARES WITH PLANT</v>
          </cell>
          <cell r="AE1383">
            <v>28.64</v>
          </cell>
          <cell r="AF1383">
            <v>0</v>
          </cell>
          <cell r="AG1383">
            <v>0</v>
          </cell>
          <cell r="AH1383">
            <v>0</v>
          </cell>
          <cell r="AI1383">
            <v>0</v>
          </cell>
          <cell r="AJ1383" t="str">
            <v>USD</v>
          </cell>
          <cell r="AK1383">
            <v>0</v>
          </cell>
          <cell r="AL1383" t="str">
            <v>SPLF16015</v>
          </cell>
          <cell r="AM1383" t="str">
            <v>OIL FILTER</v>
          </cell>
        </row>
        <row r="1384">
          <cell r="A1384" t="str">
            <v>DEC04</v>
          </cell>
          <cell r="B1384" t="str">
            <v>CENT</v>
          </cell>
          <cell r="C1384" t="str">
            <v>Eastern Europe</v>
          </cell>
          <cell r="D1384" t="str">
            <v>RU</v>
          </cell>
          <cell r="E1384" t="str">
            <v>SPARES</v>
          </cell>
          <cell r="F1384" t="str">
            <v>Neuhaus</v>
          </cell>
          <cell r="G1384" t="str">
            <v>024903</v>
          </cell>
          <cell r="I1384">
            <v>2</v>
          </cell>
          <cell r="J1384">
            <v>22.16361679224973</v>
          </cell>
          <cell r="K1384">
            <v>11.26</v>
          </cell>
          <cell r="M1384">
            <v>0</v>
          </cell>
          <cell r="N1384">
            <v>0</v>
          </cell>
          <cell r="O1384" t="str">
            <v>SPAR</v>
          </cell>
          <cell r="P1384" t="str">
            <v>SPAR</v>
          </cell>
          <cell r="R1384">
            <v>0</v>
          </cell>
          <cell r="S1384" t="str">
            <v>Spares</v>
          </cell>
          <cell r="T1384" t="str">
            <v>1020</v>
          </cell>
          <cell r="U1384" t="str">
            <v>1711000</v>
          </cell>
          <cell r="V1384">
            <v>1</v>
          </cell>
          <cell r="W1384" t="str">
            <v>1</v>
          </cell>
          <cell r="X1384" t="str">
            <v>650</v>
          </cell>
          <cell r="Y1384" t="str">
            <v>Commercial</v>
          </cell>
          <cell r="Z1384" t="str">
            <v>Sales - Parts</v>
          </cell>
          <cell r="AA1384" t="str">
            <v>Spares</v>
          </cell>
          <cell r="AB1384">
            <v>22.16361679224973</v>
          </cell>
          <cell r="AC1384" t="str">
            <v xml:space="preserve">  42658</v>
          </cell>
          <cell r="AD1384" t="str">
            <v>SPARES WITH PLANT</v>
          </cell>
          <cell r="AE1384">
            <v>11.26</v>
          </cell>
          <cell r="AF1384">
            <v>0</v>
          </cell>
          <cell r="AG1384">
            <v>0</v>
          </cell>
          <cell r="AH1384">
            <v>0</v>
          </cell>
          <cell r="AI1384">
            <v>0</v>
          </cell>
          <cell r="AJ1384" t="str">
            <v>USD</v>
          </cell>
          <cell r="AK1384">
            <v>0</v>
          </cell>
          <cell r="AL1384" t="str">
            <v>SPFF5485</v>
          </cell>
          <cell r="AM1384" t="str">
            <v>FUEL FILTER</v>
          </cell>
        </row>
        <row r="1385">
          <cell r="A1385" t="str">
            <v>DEC04</v>
          </cell>
          <cell r="B1385" t="str">
            <v>CENT</v>
          </cell>
          <cell r="C1385" t="str">
            <v>Eastern Europe</v>
          </cell>
          <cell r="D1385" t="str">
            <v>RU</v>
          </cell>
          <cell r="E1385" t="str">
            <v>SPARES</v>
          </cell>
          <cell r="F1385" t="str">
            <v>Neuhaus</v>
          </cell>
          <cell r="G1385" t="str">
            <v>024903</v>
          </cell>
          <cell r="I1385">
            <v>1</v>
          </cell>
          <cell r="J1385">
            <v>27.508073196986004</v>
          </cell>
          <cell r="K1385">
            <v>15.27</v>
          </cell>
          <cell r="M1385">
            <v>0</v>
          </cell>
          <cell r="N1385">
            <v>0</v>
          </cell>
          <cell r="O1385" t="str">
            <v>SPAR</v>
          </cell>
          <cell r="P1385" t="str">
            <v>SPAR</v>
          </cell>
          <cell r="R1385">
            <v>0</v>
          </cell>
          <cell r="S1385" t="str">
            <v>Spares</v>
          </cell>
          <cell r="T1385" t="str">
            <v>1020</v>
          </cell>
          <cell r="U1385" t="str">
            <v>1711000</v>
          </cell>
          <cell r="V1385">
            <v>1</v>
          </cell>
          <cell r="W1385" t="str">
            <v>1</v>
          </cell>
          <cell r="X1385" t="str">
            <v>650</v>
          </cell>
          <cell r="Y1385" t="str">
            <v>Commercial</v>
          </cell>
          <cell r="Z1385" t="str">
            <v>Sales - Parts</v>
          </cell>
          <cell r="AA1385" t="str">
            <v>Spares</v>
          </cell>
          <cell r="AB1385">
            <v>27.508073196986004</v>
          </cell>
          <cell r="AC1385" t="str">
            <v xml:space="preserve">  42658</v>
          </cell>
          <cell r="AD1385" t="str">
            <v>SPARES WITH PLANT</v>
          </cell>
          <cell r="AE1385">
            <v>15.27</v>
          </cell>
          <cell r="AF1385">
            <v>0</v>
          </cell>
          <cell r="AG1385">
            <v>0</v>
          </cell>
          <cell r="AH1385">
            <v>0</v>
          </cell>
          <cell r="AI1385">
            <v>0</v>
          </cell>
          <cell r="AJ1385" t="str">
            <v>USD</v>
          </cell>
          <cell r="AK1385">
            <v>0</v>
          </cell>
          <cell r="AL1385" t="str">
            <v>SPMEC3289213</v>
          </cell>
          <cell r="AM1385" t="str">
            <v>DRIVE BELT</v>
          </cell>
        </row>
        <row r="1386">
          <cell r="A1386" t="str">
            <v>DEC04</v>
          </cell>
          <cell r="B1386" t="str">
            <v>CENT</v>
          </cell>
          <cell r="C1386" t="str">
            <v>Eastern Europe</v>
          </cell>
          <cell r="D1386" t="str">
            <v>RU</v>
          </cell>
          <cell r="E1386" t="str">
            <v>SPARES</v>
          </cell>
          <cell r="F1386" t="str">
            <v>Neuhaus</v>
          </cell>
          <cell r="G1386" t="str">
            <v>024903</v>
          </cell>
          <cell r="I1386">
            <v>1</v>
          </cell>
          <cell r="J1386">
            <v>12.023681377825618</v>
          </cell>
          <cell r="K1386">
            <v>6.65</v>
          </cell>
          <cell r="M1386">
            <v>0</v>
          </cell>
          <cell r="N1386">
            <v>0</v>
          </cell>
          <cell r="O1386" t="str">
            <v>SPAR</v>
          </cell>
          <cell r="P1386" t="str">
            <v>SPAR</v>
          </cell>
          <cell r="R1386">
            <v>0</v>
          </cell>
          <cell r="S1386" t="str">
            <v>Spares</v>
          </cell>
          <cell r="T1386" t="str">
            <v>1020</v>
          </cell>
          <cell r="U1386" t="str">
            <v>1711000</v>
          </cell>
          <cell r="V1386">
            <v>1</v>
          </cell>
          <cell r="W1386" t="str">
            <v>1</v>
          </cell>
          <cell r="X1386" t="str">
            <v>650</v>
          </cell>
          <cell r="Y1386" t="str">
            <v>Commercial</v>
          </cell>
          <cell r="Z1386" t="str">
            <v>Sales - Parts</v>
          </cell>
          <cell r="AA1386" t="str">
            <v>Spares</v>
          </cell>
          <cell r="AB1386">
            <v>12.023681377825618</v>
          </cell>
          <cell r="AC1386" t="str">
            <v xml:space="preserve">  42658</v>
          </cell>
          <cell r="AD1386" t="str">
            <v>SPARES WITH PLANT</v>
          </cell>
          <cell r="AE1386">
            <v>6.65</v>
          </cell>
          <cell r="AF1386">
            <v>0</v>
          </cell>
          <cell r="AG1386">
            <v>0</v>
          </cell>
          <cell r="AH1386">
            <v>0</v>
          </cell>
          <cell r="AI1386">
            <v>0</v>
          </cell>
          <cell r="AJ1386" t="str">
            <v>USD</v>
          </cell>
          <cell r="AK1386">
            <v>0</v>
          </cell>
          <cell r="AL1386" t="str">
            <v>SP0140-3550</v>
          </cell>
          <cell r="AM1386" t="str">
            <v>AIR FILTER ASSY</v>
          </cell>
        </row>
        <row r="1387">
          <cell r="A1387" t="str">
            <v>DEC04</v>
          </cell>
          <cell r="B1387" t="str">
            <v>CENT</v>
          </cell>
          <cell r="C1387" t="str">
            <v>Eastern Europe</v>
          </cell>
          <cell r="D1387" t="str">
            <v>RU</v>
          </cell>
          <cell r="E1387" t="str">
            <v>SPARES</v>
          </cell>
          <cell r="F1387" t="str">
            <v>Neuhaus</v>
          </cell>
          <cell r="G1387" t="str">
            <v>024903</v>
          </cell>
          <cell r="I1387">
            <v>1</v>
          </cell>
          <cell r="J1387">
            <v>5.9095801937567272</v>
          </cell>
          <cell r="K1387">
            <v>3.28</v>
          </cell>
          <cell r="M1387">
            <v>0</v>
          </cell>
          <cell r="N1387">
            <v>0</v>
          </cell>
          <cell r="O1387" t="str">
            <v>SPAR</v>
          </cell>
          <cell r="P1387" t="str">
            <v>SPAR</v>
          </cell>
          <cell r="R1387">
            <v>0</v>
          </cell>
          <cell r="S1387" t="str">
            <v>Spares</v>
          </cell>
          <cell r="T1387" t="str">
            <v>1020</v>
          </cell>
          <cell r="U1387" t="str">
            <v>1711000</v>
          </cell>
          <cell r="V1387">
            <v>1</v>
          </cell>
          <cell r="W1387" t="str">
            <v>1</v>
          </cell>
          <cell r="X1387" t="str">
            <v>650</v>
          </cell>
          <cell r="Y1387" t="str">
            <v>Commercial</v>
          </cell>
          <cell r="Z1387" t="str">
            <v>Sales - Parts</v>
          </cell>
          <cell r="AA1387" t="str">
            <v>Spares</v>
          </cell>
          <cell r="AB1387">
            <v>5.9095801937567272</v>
          </cell>
          <cell r="AC1387" t="str">
            <v xml:space="preserve">  42658</v>
          </cell>
          <cell r="AD1387" t="str">
            <v>SPARES WITH PLANT</v>
          </cell>
          <cell r="AE1387">
            <v>3.28</v>
          </cell>
          <cell r="AF1387">
            <v>0</v>
          </cell>
          <cell r="AG1387">
            <v>0</v>
          </cell>
          <cell r="AH1387">
            <v>0</v>
          </cell>
          <cell r="AI1387">
            <v>0</v>
          </cell>
          <cell r="AJ1387" t="str">
            <v>USD</v>
          </cell>
          <cell r="AK1387">
            <v>0</v>
          </cell>
          <cell r="AL1387" t="str">
            <v>SPMEC4890832</v>
          </cell>
          <cell r="AM1387" t="str">
            <v>FRONT CRANK SEAL</v>
          </cell>
        </row>
        <row r="1388">
          <cell r="A1388" t="str">
            <v>DEC04</v>
          </cell>
          <cell r="B1388" t="str">
            <v>CENT</v>
          </cell>
          <cell r="C1388" t="str">
            <v>Eastern Europe</v>
          </cell>
          <cell r="D1388" t="str">
            <v>RU</v>
          </cell>
          <cell r="E1388" t="str">
            <v>SPARES</v>
          </cell>
          <cell r="F1388" t="str">
            <v>Neuhaus</v>
          </cell>
          <cell r="G1388" t="str">
            <v>024903</v>
          </cell>
          <cell r="I1388">
            <v>1</v>
          </cell>
          <cell r="J1388">
            <v>9.1819160387513445</v>
          </cell>
          <cell r="K1388">
            <v>5.0999999999999996</v>
          </cell>
          <cell r="M1388">
            <v>0</v>
          </cell>
          <cell r="N1388">
            <v>0</v>
          </cell>
          <cell r="O1388" t="str">
            <v>SPAR</v>
          </cell>
          <cell r="P1388" t="str">
            <v>SPAR</v>
          </cell>
          <cell r="R1388">
            <v>0</v>
          </cell>
          <cell r="S1388" t="str">
            <v>Spares</v>
          </cell>
          <cell r="T1388" t="str">
            <v>1020</v>
          </cell>
          <cell r="U1388" t="str">
            <v>1711000</v>
          </cell>
          <cell r="V1388">
            <v>1</v>
          </cell>
          <cell r="W1388" t="str">
            <v>1</v>
          </cell>
          <cell r="X1388" t="str">
            <v>650</v>
          </cell>
          <cell r="Y1388" t="str">
            <v>Commercial</v>
          </cell>
          <cell r="Z1388" t="str">
            <v>Sales - Parts</v>
          </cell>
          <cell r="AA1388" t="str">
            <v>Spares</v>
          </cell>
          <cell r="AB1388">
            <v>9.1819160387513445</v>
          </cell>
          <cell r="AC1388" t="str">
            <v xml:space="preserve">  42658</v>
          </cell>
          <cell r="AD1388" t="str">
            <v>SPARES WITH PLANT</v>
          </cell>
          <cell r="AE1388">
            <v>5.0999999999999996</v>
          </cell>
          <cell r="AF1388">
            <v>0</v>
          </cell>
          <cell r="AG1388">
            <v>0</v>
          </cell>
          <cell r="AH1388">
            <v>0</v>
          </cell>
          <cell r="AI1388">
            <v>0</v>
          </cell>
          <cell r="AJ1388" t="str">
            <v>USD</v>
          </cell>
          <cell r="AK1388">
            <v>0</v>
          </cell>
          <cell r="AL1388" t="str">
            <v>SPMEC4890833</v>
          </cell>
          <cell r="AM1388" t="str">
            <v>REAR CRANK SEAL</v>
          </cell>
        </row>
        <row r="1389">
          <cell r="A1389" t="str">
            <v>DEC04</v>
          </cell>
          <cell r="B1389" t="str">
            <v>CENT</v>
          </cell>
          <cell r="C1389" t="str">
            <v>Eastern Europe</v>
          </cell>
          <cell r="D1389" t="str">
            <v>RU</v>
          </cell>
          <cell r="E1389" t="str">
            <v>SPARES</v>
          </cell>
          <cell r="F1389" t="str">
            <v>Neuhaus</v>
          </cell>
          <cell r="G1389" t="str">
            <v>024903</v>
          </cell>
          <cell r="I1389">
            <v>1</v>
          </cell>
          <cell r="J1389">
            <v>19.580193756727663</v>
          </cell>
          <cell r="K1389">
            <v>10.76</v>
          </cell>
          <cell r="M1389">
            <v>0</v>
          </cell>
          <cell r="N1389">
            <v>0</v>
          </cell>
          <cell r="O1389" t="str">
            <v>SPAR</v>
          </cell>
          <cell r="P1389" t="str">
            <v>SPAR</v>
          </cell>
          <cell r="R1389">
            <v>0</v>
          </cell>
          <cell r="S1389" t="str">
            <v>Spares</v>
          </cell>
          <cell r="T1389" t="str">
            <v>1020</v>
          </cell>
          <cell r="U1389" t="str">
            <v>1711000</v>
          </cell>
          <cell r="V1389">
            <v>1</v>
          </cell>
          <cell r="W1389" t="str">
            <v>1</v>
          </cell>
          <cell r="X1389" t="str">
            <v>650</v>
          </cell>
          <cell r="Y1389" t="str">
            <v>Commercial</v>
          </cell>
          <cell r="Z1389" t="str">
            <v>Sales - Parts</v>
          </cell>
          <cell r="AA1389" t="str">
            <v>Spares</v>
          </cell>
          <cell r="AB1389">
            <v>19.580193756727663</v>
          </cell>
          <cell r="AC1389" t="str">
            <v xml:space="preserve">  42658</v>
          </cell>
          <cell r="AD1389" t="str">
            <v>SPARES WITH PLANT</v>
          </cell>
          <cell r="AE1389">
            <v>10.76</v>
          </cell>
          <cell r="AF1389">
            <v>0</v>
          </cell>
          <cell r="AG1389">
            <v>0</v>
          </cell>
          <cell r="AH1389">
            <v>0</v>
          </cell>
          <cell r="AI1389">
            <v>0</v>
          </cell>
          <cell r="AJ1389" t="str">
            <v>USD</v>
          </cell>
          <cell r="AK1389">
            <v>0</v>
          </cell>
          <cell r="AL1389" t="str">
            <v>SPMEC4899226</v>
          </cell>
          <cell r="AM1389" t="str">
            <v>VALVE COVER GASKET</v>
          </cell>
        </row>
        <row r="1390">
          <cell r="A1390" t="str">
            <v>DEC04</v>
          </cell>
          <cell r="B1390" t="str">
            <v>CENT</v>
          </cell>
          <cell r="C1390" t="str">
            <v>Eastern Europe</v>
          </cell>
          <cell r="D1390" t="str">
            <v>RU</v>
          </cell>
          <cell r="E1390" t="str">
            <v>SPARES</v>
          </cell>
          <cell r="F1390" t="str">
            <v>Neuhaus</v>
          </cell>
          <cell r="G1390" t="str">
            <v>024903</v>
          </cell>
          <cell r="I1390">
            <v>1</v>
          </cell>
          <cell r="J1390">
            <v>55.871905274488697</v>
          </cell>
          <cell r="K1390">
            <v>31.02</v>
          </cell>
          <cell r="M1390">
            <v>0</v>
          </cell>
          <cell r="N1390">
            <v>0</v>
          </cell>
          <cell r="O1390" t="str">
            <v>SPAR</v>
          </cell>
          <cell r="P1390" t="str">
            <v>SPAR</v>
          </cell>
          <cell r="R1390">
            <v>0</v>
          </cell>
          <cell r="S1390" t="str">
            <v>Spares</v>
          </cell>
          <cell r="T1390" t="str">
            <v>1020</v>
          </cell>
          <cell r="U1390" t="str">
            <v>1711000</v>
          </cell>
          <cell r="V1390">
            <v>1</v>
          </cell>
          <cell r="W1390" t="str">
            <v>1</v>
          </cell>
          <cell r="X1390" t="str">
            <v>650</v>
          </cell>
          <cell r="Y1390" t="str">
            <v>Commercial</v>
          </cell>
          <cell r="Z1390" t="str">
            <v>Sales - Parts</v>
          </cell>
          <cell r="AA1390" t="str">
            <v>Spares</v>
          </cell>
          <cell r="AB1390">
            <v>55.871905274488697</v>
          </cell>
          <cell r="AC1390" t="str">
            <v xml:space="preserve">  42658</v>
          </cell>
          <cell r="AD1390" t="str">
            <v>SPARES WITH PLANT</v>
          </cell>
          <cell r="AE1390">
            <v>31.02</v>
          </cell>
          <cell r="AF1390">
            <v>0</v>
          </cell>
          <cell r="AG1390">
            <v>0</v>
          </cell>
          <cell r="AH1390">
            <v>0</v>
          </cell>
          <cell r="AI1390">
            <v>0</v>
          </cell>
          <cell r="AJ1390" t="str">
            <v>USD</v>
          </cell>
          <cell r="AK1390">
            <v>0</v>
          </cell>
          <cell r="AL1390" t="str">
            <v>SPMEC3936213</v>
          </cell>
          <cell r="AM1390" t="str">
            <v>BELT TENSIONER</v>
          </cell>
        </row>
        <row r="1391">
          <cell r="A1391" t="str">
            <v>DEC04</v>
          </cell>
          <cell r="B1391" t="str">
            <v>CENT</v>
          </cell>
          <cell r="C1391" t="str">
            <v>Eastern Europe</v>
          </cell>
          <cell r="D1391" t="str">
            <v>RU</v>
          </cell>
          <cell r="E1391" t="str">
            <v>SPARES</v>
          </cell>
          <cell r="F1391" t="str">
            <v>Neuhaus</v>
          </cell>
          <cell r="G1391" t="str">
            <v>024903</v>
          </cell>
          <cell r="I1391">
            <v>1</v>
          </cell>
          <cell r="J1391">
            <v>57.115177610333689</v>
          </cell>
          <cell r="K1391">
            <v>47.7</v>
          </cell>
          <cell r="M1391">
            <v>0</v>
          </cell>
          <cell r="N1391">
            <v>0</v>
          </cell>
          <cell r="O1391" t="str">
            <v>SPAR</v>
          </cell>
          <cell r="P1391" t="str">
            <v>SPAR</v>
          </cell>
          <cell r="R1391">
            <v>0</v>
          </cell>
          <cell r="S1391" t="str">
            <v>Spares</v>
          </cell>
          <cell r="T1391" t="str">
            <v>1020</v>
          </cell>
          <cell r="U1391" t="str">
            <v>1711000</v>
          </cell>
          <cell r="V1391">
            <v>1</v>
          </cell>
          <cell r="W1391" t="str">
            <v>1</v>
          </cell>
          <cell r="X1391" t="str">
            <v>650</v>
          </cell>
          <cell r="Y1391" t="str">
            <v>Commercial</v>
          </cell>
          <cell r="Z1391" t="str">
            <v>Sales - Parts</v>
          </cell>
          <cell r="AA1391" t="str">
            <v>Spares</v>
          </cell>
          <cell r="AB1391">
            <v>57.115177610333689</v>
          </cell>
          <cell r="AC1391" t="str">
            <v xml:space="preserve">  42658</v>
          </cell>
          <cell r="AD1391" t="str">
            <v>SPARES WITH PLANT</v>
          </cell>
          <cell r="AE1391">
            <v>47.7</v>
          </cell>
          <cell r="AF1391">
            <v>0</v>
          </cell>
          <cell r="AG1391">
            <v>0</v>
          </cell>
          <cell r="AH1391">
            <v>0</v>
          </cell>
          <cell r="AI1391">
            <v>0</v>
          </cell>
          <cell r="AJ1391" t="str">
            <v>USD</v>
          </cell>
          <cell r="AK1391">
            <v>0</v>
          </cell>
          <cell r="AL1391" t="str">
            <v>SP0193-0444</v>
          </cell>
          <cell r="AM1391" t="str">
            <v>OIL PRESSURE SENDER</v>
          </cell>
        </row>
        <row r="1392">
          <cell r="A1392" t="str">
            <v>DEC04</v>
          </cell>
          <cell r="B1392" t="str">
            <v>CENT</v>
          </cell>
          <cell r="C1392" t="str">
            <v>Eastern Europe</v>
          </cell>
          <cell r="D1392" t="str">
            <v>RU</v>
          </cell>
          <cell r="E1392" t="str">
            <v>SPARES</v>
          </cell>
          <cell r="F1392" t="str">
            <v>Neuhaus</v>
          </cell>
          <cell r="G1392" t="str">
            <v>024903</v>
          </cell>
          <cell r="I1392">
            <v>1</v>
          </cell>
          <cell r="J1392">
            <v>8.4015069967707205</v>
          </cell>
          <cell r="K1392">
            <v>4.12</v>
          </cell>
          <cell r="M1392">
            <v>0</v>
          </cell>
          <cell r="N1392">
            <v>0</v>
          </cell>
          <cell r="O1392" t="str">
            <v>SPAR</v>
          </cell>
          <cell r="P1392" t="str">
            <v>SPAR</v>
          </cell>
          <cell r="R1392">
            <v>0</v>
          </cell>
          <cell r="S1392" t="str">
            <v>Spares</v>
          </cell>
          <cell r="T1392" t="str">
            <v>1020</v>
          </cell>
          <cell r="U1392" t="str">
            <v>1711000</v>
          </cell>
          <cell r="V1392">
            <v>1</v>
          </cell>
          <cell r="W1392" t="str">
            <v>1</v>
          </cell>
          <cell r="X1392" t="str">
            <v>650</v>
          </cell>
          <cell r="Y1392" t="str">
            <v>Commercial</v>
          </cell>
          <cell r="Z1392" t="str">
            <v>Sales - Parts</v>
          </cell>
          <cell r="AA1392" t="str">
            <v>Spares</v>
          </cell>
          <cell r="AB1392">
            <v>8.4015069967707205</v>
          </cell>
          <cell r="AC1392" t="str">
            <v xml:space="preserve">  42658</v>
          </cell>
          <cell r="AD1392" t="str">
            <v>SPARES WITH PLANT</v>
          </cell>
          <cell r="AE1392">
            <v>4.12</v>
          </cell>
          <cell r="AF1392">
            <v>0</v>
          </cell>
          <cell r="AG1392">
            <v>0</v>
          </cell>
          <cell r="AH1392">
            <v>0</v>
          </cell>
          <cell r="AI1392">
            <v>0</v>
          </cell>
          <cell r="AJ1392" t="str">
            <v>USD</v>
          </cell>
          <cell r="AK1392">
            <v>0</v>
          </cell>
          <cell r="AL1392" t="str">
            <v>SP0193-0529-01</v>
          </cell>
          <cell r="AM1392" t="str">
            <v>SENSOR - TEMPERATURE</v>
          </cell>
        </row>
        <row r="1393">
          <cell r="A1393" t="str">
            <v>DEC04</v>
          </cell>
          <cell r="B1393" t="str">
            <v>CENT</v>
          </cell>
          <cell r="C1393" t="str">
            <v>Middle East</v>
          </cell>
          <cell r="D1393" t="str">
            <v>QA</v>
          </cell>
          <cell r="E1393" t="str">
            <v>SPARES</v>
          </cell>
          <cell r="F1393" t="str">
            <v>Jaidah Motors &amp; Trading Co</v>
          </cell>
          <cell r="G1393" t="str">
            <v>024624</v>
          </cell>
          <cell r="I1393">
            <v>1</v>
          </cell>
          <cell r="J1393">
            <v>30.828848223896664</v>
          </cell>
          <cell r="K1393">
            <v>19.89</v>
          </cell>
          <cell r="M1393">
            <v>0</v>
          </cell>
          <cell r="N1393">
            <v>0</v>
          </cell>
          <cell r="O1393" t="str">
            <v>SPAR</v>
          </cell>
          <cell r="P1393" t="str">
            <v>SPAR</v>
          </cell>
          <cell r="R1393">
            <v>0</v>
          </cell>
          <cell r="S1393" t="str">
            <v>Spares</v>
          </cell>
          <cell r="T1393" t="str">
            <v>1020</v>
          </cell>
          <cell r="U1393" t="str">
            <v>1711000</v>
          </cell>
          <cell r="V1393">
            <v>1</v>
          </cell>
          <cell r="W1393" t="str">
            <v>1</v>
          </cell>
          <cell r="X1393" t="str">
            <v>650</v>
          </cell>
          <cell r="Y1393" t="str">
            <v>Commercial</v>
          </cell>
          <cell r="Z1393" t="str">
            <v>Sales - Parts</v>
          </cell>
          <cell r="AA1393" t="str">
            <v>Spares</v>
          </cell>
          <cell r="AB1393">
            <v>30.828848223896664</v>
          </cell>
          <cell r="AC1393" t="str">
            <v xml:space="preserve">  42881</v>
          </cell>
          <cell r="AD1393" t="str">
            <v>JMC/441005</v>
          </cell>
          <cell r="AE1393">
            <v>19.89</v>
          </cell>
          <cell r="AF1393">
            <v>0</v>
          </cell>
          <cell r="AG1393">
            <v>0</v>
          </cell>
          <cell r="AH1393">
            <v>0</v>
          </cell>
          <cell r="AI1393">
            <v>0</v>
          </cell>
          <cell r="AJ1393" t="str">
            <v>USD</v>
          </cell>
          <cell r="AK1393">
            <v>0</v>
          </cell>
          <cell r="AL1393" t="str">
            <v>SP019105</v>
          </cell>
          <cell r="AM1393" t="str">
            <v>PRESSURE SENDER UNIT</v>
          </cell>
        </row>
        <row r="1394">
          <cell r="A1394" t="str">
            <v>DEC04</v>
          </cell>
          <cell r="B1394" t="str">
            <v>CENT</v>
          </cell>
          <cell r="C1394" t="str">
            <v>Africa</v>
          </cell>
          <cell r="D1394" t="str">
            <v>SN</v>
          </cell>
          <cell r="E1394" t="str">
            <v>SPARES</v>
          </cell>
          <cell r="F1394" t="str">
            <v>Matforce S.A.</v>
          </cell>
          <cell r="G1394" t="str">
            <v>024628</v>
          </cell>
          <cell r="I1394">
            <v>1</v>
          </cell>
          <cell r="J1394">
            <v>96.878363832077497</v>
          </cell>
          <cell r="K1394">
            <v>0</v>
          </cell>
          <cell r="M1394">
            <v>0</v>
          </cell>
          <cell r="N1394">
            <v>0</v>
          </cell>
          <cell r="O1394" t="str">
            <v>908</v>
          </cell>
          <cell r="P1394" t="str">
            <v>908</v>
          </cell>
          <cell r="R1394">
            <v>0</v>
          </cell>
          <cell r="S1394" t="str">
            <v>(Blank)</v>
          </cell>
          <cell r="T1394" t="str">
            <v>1020</v>
          </cell>
          <cell r="U1394" t="str">
            <v>1711000</v>
          </cell>
          <cell r="V1394">
            <v>1</v>
          </cell>
          <cell r="W1394" t="str">
            <v>1</v>
          </cell>
          <cell r="X1394" t="str">
            <v>650</v>
          </cell>
          <cell r="Y1394" t="str">
            <v>Commercial</v>
          </cell>
          <cell r="Z1394" t="str">
            <v>Sales - Parts</v>
          </cell>
          <cell r="AA1394" t="str">
            <v>Spares</v>
          </cell>
          <cell r="AB1394">
            <v>96.878363832077497</v>
          </cell>
          <cell r="AC1394" t="str">
            <v xml:space="preserve">  42978</v>
          </cell>
          <cell r="AD1394" t="str">
            <v>10609/AIRFREIGHT</v>
          </cell>
          <cell r="AE1394">
            <v>0</v>
          </cell>
          <cell r="AF1394">
            <v>0</v>
          </cell>
          <cell r="AG1394">
            <v>0</v>
          </cell>
          <cell r="AH1394">
            <v>0</v>
          </cell>
          <cell r="AI1394">
            <v>0</v>
          </cell>
          <cell r="AJ1394" t="str">
            <v>USD</v>
          </cell>
          <cell r="AK1394">
            <v>0</v>
          </cell>
        </row>
        <row r="1395">
          <cell r="A1395" t="str">
            <v>DEC04</v>
          </cell>
          <cell r="B1395" t="str">
            <v>CENT</v>
          </cell>
          <cell r="C1395" t="str">
            <v>Africa</v>
          </cell>
          <cell r="D1395" t="str">
            <v>SN</v>
          </cell>
          <cell r="E1395" t="str">
            <v>SPARES</v>
          </cell>
          <cell r="F1395" t="str">
            <v>Matforce S.A.</v>
          </cell>
          <cell r="G1395" t="str">
            <v>024627</v>
          </cell>
          <cell r="I1395">
            <v>1</v>
          </cell>
          <cell r="J1395">
            <v>345.34983853606025</v>
          </cell>
          <cell r="K1395">
            <v>222.8</v>
          </cell>
          <cell r="M1395">
            <v>0</v>
          </cell>
          <cell r="N1395">
            <v>0</v>
          </cell>
          <cell r="O1395" t="str">
            <v>SPAR</v>
          </cell>
          <cell r="P1395" t="str">
            <v>SPAR</v>
          </cell>
          <cell r="R1395">
            <v>0</v>
          </cell>
          <cell r="S1395" t="str">
            <v>Spares</v>
          </cell>
          <cell r="T1395" t="str">
            <v>1020</v>
          </cell>
          <cell r="U1395" t="str">
            <v>1711000</v>
          </cell>
          <cell r="V1395">
            <v>1</v>
          </cell>
          <cell r="W1395" t="str">
            <v>1</v>
          </cell>
          <cell r="X1395" t="str">
            <v>650</v>
          </cell>
          <cell r="Y1395" t="str">
            <v>Commercial</v>
          </cell>
          <cell r="Z1395" t="str">
            <v>Sales - Parts</v>
          </cell>
          <cell r="AA1395" t="str">
            <v>Spares</v>
          </cell>
          <cell r="AB1395">
            <v>345.34983853606025</v>
          </cell>
          <cell r="AC1395" t="str">
            <v xml:space="preserve">  42898</v>
          </cell>
          <cell r="AD1395" t="str">
            <v>10578/AIRFREIGHT</v>
          </cell>
          <cell r="AE1395">
            <v>222.8</v>
          </cell>
          <cell r="AF1395">
            <v>0</v>
          </cell>
          <cell r="AG1395">
            <v>0</v>
          </cell>
          <cell r="AH1395">
            <v>0</v>
          </cell>
          <cell r="AI1395">
            <v>0</v>
          </cell>
          <cell r="AJ1395" t="str">
            <v>USD</v>
          </cell>
          <cell r="AK1395">
            <v>0</v>
          </cell>
          <cell r="AL1395" t="str">
            <v>SPPN20771307</v>
          </cell>
          <cell r="AM1395" t="str">
            <v>BATTERY CHARGER 24V 6A</v>
          </cell>
        </row>
        <row r="1396">
          <cell r="A1396" t="str">
            <v>DEC04</v>
          </cell>
          <cell r="B1396" t="str">
            <v>CENT</v>
          </cell>
          <cell r="C1396" t="str">
            <v>Africa</v>
          </cell>
          <cell r="D1396" t="str">
            <v>SN</v>
          </cell>
          <cell r="E1396" t="str">
            <v>SPARES</v>
          </cell>
          <cell r="F1396" t="str">
            <v>Matforce S.A.</v>
          </cell>
          <cell r="G1396" t="str">
            <v>024626</v>
          </cell>
          <cell r="I1396">
            <v>1</v>
          </cell>
          <cell r="J1396">
            <v>96.878363832077497</v>
          </cell>
          <cell r="K1396">
            <v>0</v>
          </cell>
          <cell r="M1396">
            <v>0</v>
          </cell>
          <cell r="N1396">
            <v>0</v>
          </cell>
          <cell r="O1396" t="str">
            <v>908</v>
          </cell>
          <cell r="P1396" t="str">
            <v>908</v>
          </cell>
          <cell r="R1396">
            <v>0</v>
          </cell>
          <cell r="S1396" t="str">
            <v>(Blank)</v>
          </cell>
          <cell r="T1396" t="str">
            <v>1020</v>
          </cell>
          <cell r="U1396" t="str">
            <v>1711000</v>
          </cell>
          <cell r="V1396">
            <v>1</v>
          </cell>
          <cell r="W1396" t="str">
            <v>1</v>
          </cell>
          <cell r="X1396" t="str">
            <v>650</v>
          </cell>
          <cell r="Y1396" t="str">
            <v>Commercial</v>
          </cell>
          <cell r="Z1396" t="str">
            <v>Sales - Parts</v>
          </cell>
          <cell r="AA1396" t="str">
            <v>Spares</v>
          </cell>
          <cell r="AB1396">
            <v>96.878363832077497</v>
          </cell>
          <cell r="AC1396" t="str">
            <v xml:space="preserve">  42778</v>
          </cell>
          <cell r="AD1396" t="str">
            <v>10540/AIR</v>
          </cell>
          <cell r="AE1396">
            <v>0</v>
          </cell>
          <cell r="AF1396">
            <v>0</v>
          </cell>
          <cell r="AG1396">
            <v>0</v>
          </cell>
          <cell r="AH1396">
            <v>0</v>
          </cell>
          <cell r="AI1396">
            <v>0</v>
          </cell>
          <cell r="AJ1396" t="str">
            <v>USD</v>
          </cell>
          <cell r="AK1396">
            <v>0</v>
          </cell>
        </row>
        <row r="1397">
          <cell r="A1397" t="str">
            <v>DEC04</v>
          </cell>
          <cell r="B1397" t="str">
            <v>CENT</v>
          </cell>
          <cell r="C1397" t="str">
            <v>Africa</v>
          </cell>
          <cell r="D1397" t="str">
            <v>SN</v>
          </cell>
          <cell r="E1397" t="str">
            <v>SPARES</v>
          </cell>
          <cell r="F1397" t="str">
            <v>Matforce S.A.</v>
          </cell>
          <cell r="G1397" t="str">
            <v>024626</v>
          </cell>
          <cell r="I1397">
            <v>1</v>
          </cell>
          <cell r="J1397">
            <v>932.51345532830987</v>
          </cell>
          <cell r="K1397">
            <v>510.24169999999998</v>
          </cell>
          <cell r="M1397">
            <v>0</v>
          </cell>
          <cell r="N1397">
            <v>0</v>
          </cell>
          <cell r="O1397" t="str">
            <v>SPAR</v>
          </cell>
          <cell r="P1397" t="str">
            <v>SPAR</v>
          </cell>
          <cell r="R1397">
            <v>0</v>
          </cell>
          <cell r="S1397" t="str">
            <v>Spares</v>
          </cell>
          <cell r="T1397" t="str">
            <v>1020</v>
          </cell>
          <cell r="U1397" t="str">
            <v>1711000</v>
          </cell>
          <cell r="V1397">
            <v>1</v>
          </cell>
          <cell r="W1397" t="str">
            <v>1</v>
          </cell>
          <cell r="X1397" t="str">
            <v>650</v>
          </cell>
          <cell r="Y1397" t="str">
            <v>Commercial</v>
          </cell>
          <cell r="Z1397" t="str">
            <v>Sales - Parts</v>
          </cell>
          <cell r="AA1397" t="str">
            <v>Spares</v>
          </cell>
          <cell r="AB1397">
            <v>932.51345532830987</v>
          </cell>
          <cell r="AC1397" t="str">
            <v xml:space="preserve">  42778</v>
          </cell>
          <cell r="AD1397" t="str">
            <v>10540/AIR</v>
          </cell>
          <cell r="AE1397">
            <v>510.24169999999998</v>
          </cell>
          <cell r="AF1397">
            <v>0</v>
          </cell>
          <cell r="AG1397">
            <v>0</v>
          </cell>
          <cell r="AH1397">
            <v>0</v>
          </cell>
          <cell r="AI1397">
            <v>0</v>
          </cell>
          <cell r="AJ1397" t="str">
            <v>USD</v>
          </cell>
          <cell r="AK1397">
            <v>0</v>
          </cell>
          <cell r="AL1397" t="str">
            <v>SP0300-5127-02</v>
          </cell>
          <cell r="AM1397" t="str">
            <v>PCC CONTROLLER (SET-UP EPROM)</v>
          </cell>
        </row>
        <row r="1398">
          <cell r="A1398" t="str">
            <v>DEC04</v>
          </cell>
          <cell r="B1398" t="str">
            <v>CENT</v>
          </cell>
          <cell r="C1398" t="str">
            <v>Africa</v>
          </cell>
          <cell r="D1398" t="str">
            <v>SN</v>
          </cell>
          <cell r="E1398" t="str">
            <v>SPARES</v>
          </cell>
          <cell r="F1398" t="str">
            <v>Matforce S.A.</v>
          </cell>
          <cell r="G1398" t="str">
            <v>024626</v>
          </cell>
          <cell r="I1398">
            <v>1</v>
          </cell>
          <cell r="J1398">
            <v>6.4585575888051663</v>
          </cell>
          <cell r="K1398">
            <v>4.9000000000000004</v>
          </cell>
          <cell r="M1398">
            <v>0</v>
          </cell>
          <cell r="N1398">
            <v>0</v>
          </cell>
          <cell r="O1398" t="str">
            <v>SPAR</v>
          </cell>
          <cell r="P1398" t="str">
            <v>SPAR</v>
          </cell>
          <cell r="R1398">
            <v>0</v>
          </cell>
          <cell r="S1398" t="str">
            <v>Spares</v>
          </cell>
          <cell r="T1398" t="str">
            <v>1020</v>
          </cell>
          <cell r="U1398" t="str">
            <v>1711000</v>
          </cell>
          <cell r="V1398">
            <v>1</v>
          </cell>
          <cell r="W1398" t="str">
            <v>1</v>
          </cell>
          <cell r="X1398" t="str">
            <v>650</v>
          </cell>
          <cell r="Y1398" t="str">
            <v>Commercial</v>
          </cell>
          <cell r="Z1398" t="str">
            <v>Sales - Parts</v>
          </cell>
          <cell r="AA1398" t="str">
            <v>Spares</v>
          </cell>
          <cell r="AB1398">
            <v>6.4585575888051663</v>
          </cell>
          <cell r="AC1398" t="str">
            <v xml:space="preserve">  42778</v>
          </cell>
          <cell r="AD1398" t="str">
            <v>10540/AIR</v>
          </cell>
          <cell r="AE1398">
            <v>4.9000000000000004</v>
          </cell>
          <cell r="AF1398">
            <v>0</v>
          </cell>
          <cell r="AG1398">
            <v>0</v>
          </cell>
          <cell r="AH1398">
            <v>0</v>
          </cell>
          <cell r="AI1398">
            <v>0</v>
          </cell>
          <cell r="AJ1398" t="str">
            <v>USD</v>
          </cell>
          <cell r="AK1398">
            <v>0</v>
          </cell>
          <cell r="AL1398" t="str">
            <v>SP0367-0386</v>
          </cell>
          <cell r="AM1398" t="str">
            <v>EPROM ** TO BE SET UP **</v>
          </cell>
        </row>
        <row r="1399">
          <cell r="A1399" t="str">
            <v>DEC04</v>
          </cell>
          <cell r="B1399" t="str">
            <v>CENT</v>
          </cell>
          <cell r="C1399" t="str">
            <v>Western Europe</v>
          </cell>
          <cell r="D1399" t="str">
            <v>BE</v>
          </cell>
          <cell r="E1399" t="str">
            <v>SPARES</v>
          </cell>
          <cell r="F1399" t="str">
            <v>CUMMINS DIESEL MECHELEN</v>
          </cell>
          <cell r="G1399" t="str">
            <v>024625</v>
          </cell>
          <cell r="I1399">
            <v>1</v>
          </cell>
          <cell r="J1399">
            <v>195.62970936490851</v>
          </cell>
          <cell r="K1399">
            <v>170.39</v>
          </cell>
          <cell r="M1399">
            <v>0</v>
          </cell>
          <cell r="N1399">
            <v>0</v>
          </cell>
          <cell r="O1399" t="str">
            <v>SPAR</v>
          </cell>
          <cell r="P1399" t="str">
            <v>SPAR</v>
          </cell>
          <cell r="R1399">
            <v>0</v>
          </cell>
          <cell r="S1399" t="str">
            <v>Spares</v>
          </cell>
          <cell r="T1399" t="str">
            <v>1020</v>
          </cell>
          <cell r="U1399" t="str">
            <v>1711000</v>
          </cell>
          <cell r="V1399">
            <v>1</v>
          </cell>
          <cell r="W1399" t="str">
            <v>1</v>
          </cell>
          <cell r="X1399" t="str">
            <v>650</v>
          </cell>
          <cell r="Y1399" t="str">
            <v>Commercial</v>
          </cell>
          <cell r="Z1399" t="str">
            <v>Sales - Parts</v>
          </cell>
          <cell r="AA1399" t="str">
            <v>Spares</v>
          </cell>
          <cell r="AB1399">
            <v>195.62970936490851</v>
          </cell>
          <cell r="AC1399" t="str">
            <v xml:space="preserve">  42923</v>
          </cell>
          <cell r="AD1399" t="str">
            <v>CLAIM 70097</v>
          </cell>
          <cell r="AE1399">
            <v>170.39</v>
          </cell>
          <cell r="AF1399">
            <v>0</v>
          </cell>
          <cell r="AG1399">
            <v>0</v>
          </cell>
          <cell r="AH1399">
            <v>0</v>
          </cell>
          <cell r="AI1399">
            <v>0</v>
          </cell>
          <cell r="AJ1399" t="str">
            <v>USD</v>
          </cell>
          <cell r="AK1399">
            <v>0</v>
          </cell>
          <cell r="AL1399" t="str">
            <v>SP0193044601</v>
          </cell>
          <cell r="AM1399" t="str">
            <v>SENDER UNIT</v>
          </cell>
        </row>
        <row r="1400">
          <cell r="A1400" t="str">
            <v>DEC04</v>
          </cell>
          <cell r="B1400" t="str">
            <v>CENT</v>
          </cell>
          <cell r="C1400" t="str">
            <v>Middle East</v>
          </cell>
          <cell r="D1400" t="str">
            <v>QA</v>
          </cell>
          <cell r="E1400" t="str">
            <v>SPARES</v>
          </cell>
          <cell r="F1400" t="str">
            <v>Jaidah Motors &amp; Trading Co</v>
          </cell>
          <cell r="G1400" t="str">
            <v>024624</v>
          </cell>
          <cell r="I1400">
            <v>1</v>
          </cell>
          <cell r="J1400">
            <v>20.365984930032294</v>
          </cell>
          <cell r="K1400">
            <v>13.16</v>
          </cell>
          <cell r="M1400">
            <v>0</v>
          </cell>
          <cell r="N1400">
            <v>0</v>
          </cell>
          <cell r="O1400" t="str">
            <v>SPAR</v>
          </cell>
          <cell r="P1400" t="str">
            <v>SPAR</v>
          </cell>
          <cell r="R1400">
            <v>0</v>
          </cell>
          <cell r="S1400" t="str">
            <v>Spares</v>
          </cell>
          <cell r="T1400" t="str">
            <v>1020</v>
          </cell>
          <cell r="U1400" t="str">
            <v>1711000</v>
          </cell>
          <cell r="V1400">
            <v>1</v>
          </cell>
          <cell r="W1400" t="str">
            <v>1</v>
          </cell>
          <cell r="X1400" t="str">
            <v>650</v>
          </cell>
          <cell r="Y1400" t="str">
            <v>Commercial</v>
          </cell>
          <cell r="Z1400" t="str">
            <v>Sales - Parts</v>
          </cell>
          <cell r="AA1400" t="str">
            <v>Spares</v>
          </cell>
          <cell r="AB1400">
            <v>20.365984930032294</v>
          </cell>
          <cell r="AC1400" t="str">
            <v xml:space="preserve">  42881</v>
          </cell>
          <cell r="AD1400" t="str">
            <v>JMC/441005</v>
          </cell>
          <cell r="AE1400">
            <v>13.16</v>
          </cell>
          <cell r="AF1400">
            <v>0</v>
          </cell>
          <cell r="AG1400">
            <v>0</v>
          </cell>
          <cell r="AH1400">
            <v>0</v>
          </cell>
          <cell r="AI1400">
            <v>0</v>
          </cell>
          <cell r="AJ1400" t="str">
            <v>USD</v>
          </cell>
          <cell r="AK1400">
            <v>0</v>
          </cell>
          <cell r="AL1400" t="str">
            <v>SP019329</v>
          </cell>
          <cell r="AM1400" t="str">
            <v>OIL PRESSURE SENDER UNIT</v>
          </cell>
        </row>
        <row r="1401">
          <cell r="A1401" t="str">
            <v>DEC04</v>
          </cell>
          <cell r="B1401" t="str">
            <v>CENT</v>
          </cell>
          <cell r="C1401" t="str">
            <v>Middle East</v>
          </cell>
          <cell r="D1401" t="str">
            <v>QA</v>
          </cell>
          <cell r="E1401" t="str">
            <v>SPARES</v>
          </cell>
          <cell r="F1401" t="str">
            <v>Jaidah Motors &amp; Trading Co</v>
          </cell>
          <cell r="G1401" t="str">
            <v>024624</v>
          </cell>
          <cell r="I1401">
            <v>1</v>
          </cell>
          <cell r="J1401">
            <v>15.565123789020452</v>
          </cell>
          <cell r="K1401">
            <v>9.7100000000000009</v>
          </cell>
          <cell r="M1401">
            <v>0</v>
          </cell>
          <cell r="N1401">
            <v>0</v>
          </cell>
          <cell r="O1401" t="str">
            <v>SPAR</v>
          </cell>
          <cell r="P1401" t="str">
            <v>SPAR</v>
          </cell>
          <cell r="R1401">
            <v>0</v>
          </cell>
          <cell r="S1401" t="str">
            <v>Spares</v>
          </cell>
          <cell r="T1401" t="str">
            <v>1020</v>
          </cell>
          <cell r="U1401" t="str">
            <v>1711000</v>
          </cell>
          <cell r="V1401">
            <v>1</v>
          </cell>
          <cell r="W1401" t="str">
            <v>1</v>
          </cell>
          <cell r="X1401" t="str">
            <v>650</v>
          </cell>
          <cell r="Y1401" t="str">
            <v>Commercial</v>
          </cell>
          <cell r="Z1401" t="str">
            <v>Sales - Parts</v>
          </cell>
          <cell r="AA1401" t="str">
            <v>Spares</v>
          </cell>
          <cell r="AB1401">
            <v>15.565123789020452</v>
          </cell>
          <cell r="AC1401" t="str">
            <v xml:space="preserve">  42881</v>
          </cell>
          <cell r="AD1401" t="str">
            <v>JMC/441005</v>
          </cell>
          <cell r="AE1401">
            <v>9.7100000000000009</v>
          </cell>
          <cell r="AF1401">
            <v>0</v>
          </cell>
          <cell r="AG1401">
            <v>0</v>
          </cell>
          <cell r="AH1401">
            <v>0</v>
          </cell>
          <cell r="AI1401">
            <v>0</v>
          </cell>
          <cell r="AJ1401" t="str">
            <v>USD</v>
          </cell>
          <cell r="AK1401">
            <v>0</v>
          </cell>
          <cell r="AL1401" t="str">
            <v>SP409502</v>
          </cell>
          <cell r="AM1401" t="str">
            <v>VOLTMETER 0-500V</v>
          </cell>
        </row>
        <row r="1402">
          <cell r="A1402" t="str">
            <v>DEC04</v>
          </cell>
          <cell r="B1402" t="str">
            <v>CENT</v>
          </cell>
          <cell r="C1402" t="str">
            <v>Middle East</v>
          </cell>
          <cell r="D1402" t="str">
            <v>QA</v>
          </cell>
          <cell r="E1402" t="str">
            <v>SPARES</v>
          </cell>
          <cell r="F1402" t="str">
            <v>Jaidah Motors &amp; Trading Co</v>
          </cell>
          <cell r="G1402" t="str">
            <v>024624</v>
          </cell>
          <cell r="I1402">
            <v>1</v>
          </cell>
          <cell r="J1402">
            <v>61.781485468245428</v>
          </cell>
          <cell r="K1402">
            <v>1.0000000000000001E-5</v>
          </cell>
          <cell r="M1402">
            <v>0</v>
          </cell>
          <cell r="N1402">
            <v>0</v>
          </cell>
          <cell r="O1402" t="str">
            <v>SPAR</v>
          </cell>
          <cell r="P1402" t="str">
            <v>SPAR</v>
          </cell>
          <cell r="R1402">
            <v>0</v>
          </cell>
          <cell r="S1402" t="str">
            <v>Spares</v>
          </cell>
          <cell r="T1402" t="str">
            <v>1020</v>
          </cell>
          <cell r="U1402" t="str">
            <v>1711000</v>
          </cell>
          <cell r="V1402">
            <v>1</v>
          </cell>
          <cell r="W1402" t="str">
            <v>1</v>
          </cell>
          <cell r="X1402" t="str">
            <v>650</v>
          </cell>
          <cell r="Y1402" t="str">
            <v>Commercial</v>
          </cell>
          <cell r="Z1402" t="str">
            <v>Sales - Parts</v>
          </cell>
          <cell r="AA1402" t="str">
            <v>Spares</v>
          </cell>
          <cell r="AB1402">
            <v>61.781485468245428</v>
          </cell>
          <cell r="AC1402" t="str">
            <v xml:space="preserve">  42881</v>
          </cell>
          <cell r="AD1402" t="str">
            <v>JMC/441005</v>
          </cell>
          <cell r="AE1402">
            <v>1.0000000000000001E-5</v>
          </cell>
          <cell r="AF1402">
            <v>0</v>
          </cell>
          <cell r="AG1402">
            <v>0</v>
          </cell>
          <cell r="AH1402">
            <v>0</v>
          </cell>
          <cell r="AI1402">
            <v>0</v>
          </cell>
          <cell r="AJ1402" t="str">
            <v>USD</v>
          </cell>
          <cell r="AK1402">
            <v>0</v>
          </cell>
          <cell r="AL1402" t="str">
            <v>SP433083/SUR</v>
          </cell>
          <cell r="AM1402" t="str">
            <v>501FKW KEYSTART + O/SP ENGLISH</v>
          </cell>
        </row>
        <row r="1403">
          <cell r="A1403" t="str">
            <v>DEC04</v>
          </cell>
          <cell r="B1403" t="str">
            <v>CENT</v>
          </cell>
          <cell r="C1403" t="str">
            <v>Eastern Europe</v>
          </cell>
          <cell r="D1403" t="str">
            <v>RU</v>
          </cell>
          <cell r="E1403" t="str">
            <v>SPARES</v>
          </cell>
          <cell r="F1403" t="str">
            <v>Neuhaus</v>
          </cell>
          <cell r="G1403" t="str">
            <v>024903</v>
          </cell>
          <cell r="I1403">
            <v>1</v>
          </cell>
          <cell r="J1403">
            <v>9.682454251883744</v>
          </cell>
          <cell r="K1403">
            <v>5.38</v>
          </cell>
          <cell r="M1403">
            <v>0</v>
          </cell>
          <cell r="N1403">
            <v>0</v>
          </cell>
          <cell r="O1403" t="str">
            <v>SPAR</v>
          </cell>
          <cell r="P1403" t="str">
            <v>SPAR</v>
          </cell>
          <cell r="R1403">
            <v>0</v>
          </cell>
          <cell r="S1403" t="str">
            <v>Spares</v>
          </cell>
          <cell r="T1403" t="str">
            <v>1020</v>
          </cell>
          <cell r="U1403" t="str">
            <v>1711000</v>
          </cell>
          <cell r="V1403">
            <v>1</v>
          </cell>
          <cell r="W1403" t="str">
            <v>1</v>
          </cell>
          <cell r="X1403" t="str">
            <v>650</v>
          </cell>
          <cell r="Y1403" t="str">
            <v>Commercial</v>
          </cell>
          <cell r="Z1403" t="str">
            <v>Sales - Parts</v>
          </cell>
          <cell r="AA1403" t="str">
            <v>Spares</v>
          </cell>
          <cell r="AB1403">
            <v>9.682454251883744</v>
          </cell>
          <cell r="AC1403" t="str">
            <v xml:space="preserve">  42658</v>
          </cell>
          <cell r="AD1403" t="str">
            <v>SPARES WITH PLANT</v>
          </cell>
          <cell r="AE1403">
            <v>5.38</v>
          </cell>
          <cell r="AF1403">
            <v>0</v>
          </cell>
          <cell r="AG1403">
            <v>0</v>
          </cell>
          <cell r="AH1403">
            <v>0</v>
          </cell>
          <cell r="AI1403">
            <v>0</v>
          </cell>
          <cell r="AJ1403" t="str">
            <v>USD</v>
          </cell>
          <cell r="AK1403">
            <v>0</v>
          </cell>
          <cell r="AL1403" t="str">
            <v>SPMEC3967195</v>
          </cell>
          <cell r="AM1403" t="str">
            <v>THERMOSTAT</v>
          </cell>
        </row>
        <row r="1404">
          <cell r="A1404" t="str">
            <v>DEC04</v>
          </cell>
          <cell r="B1404" t="str">
            <v>CENT</v>
          </cell>
          <cell r="C1404" t="str">
            <v>Africa</v>
          </cell>
          <cell r="D1404" t="str">
            <v>FR</v>
          </cell>
          <cell r="E1404" t="str">
            <v>SPARES</v>
          </cell>
          <cell r="F1404" t="str">
            <v>SCOA Inter</v>
          </cell>
          <cell r="G1404" t="str">
            <v>024969</v>
          </cell>
          <cell r="I1404">
            <v>4</v>
          </cell>
          <cell r="J1404">
            <v>101.91603875134554</v>
          </cell>
          <cell r="K1404">
            <v>75.12</v>
          </cell>
          <cell r="M1404">
            <v>0</v>
          </cell>
          <cell r="N1404">
            <v>0</v>
          </cell>
          <cell r="O1404" t="str">
            <v>SPAR</v>
          </cell>
          <cell r="P1404" t="str">
            <v>SPAR</v>
          </cell>
          <cell r="R1404">
            <v>0</v>
          </cell>
          <cell r="S1404" t="str">
            <v>Spares</v>
          </cell>
          <cell r="T1404" t="str">
            <v>1020</v>
          </cell>
          <cell r="U1404" t="str">
            <v>1711000</v>
          </cell>
          <cell r="V1404">
            <v>1</v>
          </cell>
          <cell r="W1404" t="str">
            <v>1</v>
          </cell>
          <cell r="X1404" t="str">
            <v>650</v>
          </cell>
          <cell r="Y1404" t="str">
            <v>Commercial</v>
          </cell>
          <cell r="Z1404" t="str">
            <v>Sales - Parts</v>
          </cell>
          <cell r="AA1404" t="str">
            <v>Spares</v>
          </cell>
          <cell r="AB1404">
            <v>101.91603875134554</v>
          </cell>
          <cell r="AC1404" t="str">
            <v xml:space="preserve">  43184</v>
          </cell>
          <cell r="AD1404" t="str">
            <v>04235116</v>
          </cell>
          <cell r="AE1404">
            <v>75.12</v>
          </cell>
          <cell r="AF1404">
            <v>0</v>
          </cell>
          <cell r="AG1404">
            <v>0</v>
          </cell>
          <cell r="AH1404">
            <v>0</v>
          </cell>
          <cell r="AI1404">
            <v>0</v>
          </cell>
          <cell r="AJ1404" t="str">
            <v>USD</v>
          </cell>
          <cell r="AK1404">
            <v>0</v>
          </cell>
          <cell r="AL1404" t="str">
            <v>SP0193-0486</v>
          </cell>
          <cell r="AM1404" t="str">
            <v>LOW COOLANT SENDER</v>
          </cell>
        </row>
        <row r="1405">
          <cell r="A1405" t="str">
            <v>DEC04</v>
          </cell>
          <cell r="B1405" t="str">
            <v>CENT</v>
          </cell>
          <cell r="C1405" t="str">
            <v>Middle East</v>
          </cell>
          <cell r="D1405" t="str">
            <v>AE</v>
          </cell>
          <cell r="E1405" t="str">
            <v>SPARES</v>
          </cell>
          <cell r="F1405" t="str">
            <v>Cummins FZE</v>
          </cell>
          <cell r="G1405" t="str">
            <v>024966</v>
          </cell>
          <cell r="I1405">
            <v>10</v>
          </cell>
          <cell r="J1405">
            <v>81.054897739504838</v>
          </cell>
          <cell r="K1405">
            <v>26.3</v>
          </cell>
          <cell r="M1405">
            <v>0</v>
          </cell>
          <cell r="N1405">
            <v>0</v>
          </cell>
          <cell r="O1405" t="str">
            <v>SPAR</v>
          </cell>
          <cell r="P1405" t="str">
            <v>SPAR</v>
          </cell>
          <cell r="R1405">
            <v>0</v>
          </cell>
          <cell r="S1405" t="str">
            <v>Spares</v>
          </cell>
          <cell r="T1405" t="str">
            <v>1020</v>
          </cell>
          <cell r="U1405" t="str">
            <v>1711000</v>
          </cell>
          <cell r="V1405">
            <v>1</v>
          </cell>
          <cell r="W1405" t="str">
            <v>1</v>
          </cell>
          <cell r="X1405" t="str">
            <v>650</v>
          </cell>
          <cell r="Y1405" t="str">
            <v>Commercial</v>
          </cell>
          <cell r="Z1405" t="str">
            <v>Sales - Parts</v>
          </cell>
          <cell r="AA1405" t="str">
            <v>Spares</v>
          </cell>
          <cell r="AB1405">
            <v>81.054897739504838</v>
          </cell>
          <cell r="AC1405" t="str">
            <v xml:space="preserve">  43244</v>
          </cell>
          <cell r="AD1405" t="str">
            <v>7262</v>
          </cell>
          <cell r="AE1405">
            <v>26.3</v>
          </cell>
          <cell r="AF1405">
            <v>0</v>
          </cell>
          <cell r="AG1405">
            <v>0</v>
          </cell>
          <cell r="AH1405">
            <v>0</v>
          </cell>
          <cell r="AI1405">
            <v>0</v>
          </cell>
          <cell r="AJ1405" t="str">
            <v>USD</v>
          </cell>
          <cell r="AK1405">
            <v>0</v>
          </cell>
          <cell r="AL1405" t="str">
            <v>SP03383594</v>
          </cell>
          <cell r="AM1405" t="str">
            <v>LEAD.</v>
          </cell>
        </row>
        <row r="1406">
          <cell r="A1406" t="str">
            <v>DEC04</v>
          </cell>
          <cell r="B1406" t="str">
            <v>CENT</v>
          </cell>
          <cell r="C1406" t="str">
            <v>Middle East</v>
          </cell>
          <cell r="D1406" t="str">
            <v>AE</v>
          </cell>
          <cell r="E1406" t="str">
            <v>SPARES</v>
          </cell>
          <cell r="F1406" t="str">
            <v>Cummins FZE</v>
          </cell>
          <cell r="G1406" t="str">
            <v>024966</v>
          </cell>
          <cell r="I1406">
            <v>10</v>
          </cell>
          <cell r="J1406">
            <v>237.29817007534982</v>
          </cell>
          <cell r="K1406">
            <v>153.1</v>
          </cell>
          <cell r="M1406">
            <v>0</v>
          </cell>
          <cell r="N1406">
            <v>0</v>
          </cell>
          <cell r="O1406" t="str">
            <v>SPAR</v>
          </cell>
          <cell r="P1406" t="str">
            <v>SPAR</v>
          </cell>
          <cell r="R1406">
            <v>0</v>
          </cell>
          <cell r="S1406" t="str">
            <v>Spares</v>
          </cell>
          <cell r="T1406" t="str">
            <v>1020</v>
          </cell>
          <cell r="U1406" t="str">
            <v>1711000</v>
          </cell>
          <cell r="V1406">
            <v>1</v>
          </cell>
          <cell r="W1406" t="str">
            <v>1</v>
          </cell>
          <cell r="X1406" t="str">
            <v>650</v>
          </cell>
          <cell r="Y1406" t="str">
            <v>Commercial</v>
          </cell>
          <cell r="Z1406" t="str">
            <v>Sales - Parts</v>
          </cell>
          <cell r="AA1406" t="str">
            <v>Spares</v>
          </cell>
          <cell r="AB1406">
            <v>237.29817007534982</v>
          </cell>
          <cell r="AC1406" t="str">
            <v xml:space="preserve">  43244</v>
          </cell>
          <cell r="AD1406" t="str">
            <v>7262</v>
          </cell>
          <cell r="AE1406">
            <v>153.1</v>
          </cell>
          <cell r="AF1406">
            <v>0</v>
          </cell>
          <cell r="AG1406">
            <v>0</v>
          </cell>
          <cell r="AH1406">
            <v>0</v>
          </cell>
          <cell r="AI1406">
            <v>0</v>
          </cell>
          <cell r="AJ1406" t="str">
            <v>USD</v>
          </cell>
          <cell r="AK1406">
            <v>0</v>
          </cell>
          <cell r="AL1406" t="str">
            <v>SP0193-0568</v>
          </cell>
          <cell r="AM1406" t="str">
            <v>SENSOR-LEVEL,LOW COOLANT</v>
          </cell>
        </row>
        <row r="1407">
          <cell r="A1407" t="str">
            <v>DEC04</v>
          </cell>
          <cell r="B1407" t="str">
            <v>CENT</v>
          </cell>
          <cell r="C1407" t="str">
            <v>Middle East</v>
          </cell>
          <cell r="D1407" t="str">
            <v>AE</v>
          </cell>
          <cell r="E1407" t="str">
            <v>SPARES</v>
          </cell>
          <cell r="F1407" t="str">
            <v>Cummins FZE</v>
          </cell>
          <cell r="G1407" t="str">
            <v>024966</v>
          </cell>
          <cell r="I1407">
            <v>8</v>
          </cell>
          <cell r="J1407">
            <v>328.99892357373517</v>
          </cell>
          <cell r="K1407">
            <v>212.24</v>
          </cell>
          <cell r="M1407">
            <v>0</v>
          </cell>
          <cell r="N1407">
            <v>0</v>
          </cell>
          <cell r="R1407">
            <v>0</v>
          </cell>
          <cell r="T1407" t="str">
            <v>1020</v>
          </cell>
          <cell r="U1407" t="str">
            <v>1711000</v>
          </cell>
          <cell r="V1407">
            <v>1</v>
          </cell>
          <cell r="W1407" t="str">
            <v>1</v>
          </cell>
          <cell r="X1407" t="str">
            <v>650</v>
          </cell>
          <cell r="Y1407" t="str">
            <v>Commercial</v>
          </cell>
          <cell r="Z1407" t="str">
            <v>Sales - Parts</v>
          </cell>
          <cell r="AA1407" t="str">
            <v>Spares</v>
          </cell>
          <cell r="AB1407">
            <v>328.99892357373517</v>
          </cell>
          <cell r="AC1407" t="str">
            <v xml:space="preserve">  43244</v>
          </cell>
          <cell r="AD1407" t="str">
            <v>7262</v>
          </cell>
          <cell r="AE1407">
            <v>212.24</v>
          </cell>
          <cell r="AF1407">
            <v>0</v>
          </cell>
          <cell r="AG1407">
            <v>0</v>
          </cell>
          <cell r="AH1407">
            <v>0</v>
          </cell>
          <cell r="AI1407">
            <v>0</v>
          </cell>
          <cell r="AJ1407" t="str">
            <v>USD</v>
          </cell>
          <cell r="AK1407">
            <v>0</v>
          </cell>
          <cell r="AL1407" t="str">
            <v>SP0193-0575</v>
          </cell>
          <cell r="AM1407" t="str">
            <v>SIGHT GLASS</v>
          </cell>
        </row>
        <row r="1408">
          <cell r="A1408" t="str">
            <v>DEC04</v>
          </cell>
          <cell r="B1408" t="str">
            <v>CENT</v>
          </cell>
          <cell r="C1408" t="str">
            <v>Western Europe</v>
          </cell>
          <cell r="D1408" t="str">
            <v>CH</v>
          </cell>
          <cell r="E1408" t="str">
            <v>SPARES</v>
          </cell>
          <cell r="F1408" t="str">
            <v>Aksa Wurenlos AG</v>
          </cell>
          <cell r="G1408" t="str">
            <v>024776</v>
          </cell>
          <cell r="I1408">
            <v>1</v>
          </cell>
          <cell r="J1408">
            <v>0</v>
          </cell>
          <cell r="K1408">
            <v>69.709999999999994</v>
          </cell>
          <cell r="M1408">
            <v>0</v>
          </cell>
          <cell r="N1408">
            <v>0</v>
          </cell>
          <cell r="O1408" t="str">
            <v>900</v>
          </cell>
          <cell r="P1408" t="str">
            <v>900</v>
          </cell>
          <cell r="R1408">
            <v>0</v>
          </cell>
          <cell r="S1408" t="str">
            <v>ELECTRICAL PARTS</v>
          </cell>
          <cell r="T1408" t="str">
            <v>1011</v>
          </cell>
          <cell r="U1408" t="str">
            <v>1711000</v>
          </cell>
          <cell r="V1408">
            <v>1</v>
          </cell>
          <cell r="W1408" t="str">
            <v>1</v>
          </cell>
          <cell r="X1408" t="str">
            <v>650</v>
          </cell>
          <cell r="Y1408" t="str">
            <v>Commercial</v>
          </cell>
          <cell r="Z1408" t="str">
            <v>Sales - West Europe</v>
          </cell>
          <cell r="AB1408">
            <v>0</v>
          </cell>
          <cell r="AC1408" t="str">
            <v xml:space="preserve">  42882</v>
          </cell>
          <cell r="AE1408">
            <v>69.709999999999994</v>
          </cell>
          <cell r="AF1408">
            <v>0</v>
          </cell>
          <cell r="AG1408">
            <v>0</v>
          </cell>
          <cell r="AH1408">
            <v>0</v>
          </cell>
          <cell r="AI1408">
            <v>0</v>
          </cell>
          <cell r="AJ1408" t="str">
            <v>EUR</v>
          </cell>
          <cell r="AK1408">
            <v>0</v>
          </cell>
          <cell r="AL1408" t="str">
            <v>0541-0814-01</v>
          </cell>
          <cell r="AM1408" t="str">
            <v>CONTROL KIT (ANN)</v>
          </cell>
        </row>
        <row r="1409">
          <cell r="A1409" t="str">
            <v>DEC04</v>
          </cell>
          <cell r="B1409" t="str">
            <v>CENT</v>
          </cell>
          <cell r="C1409" t="str">
            <v>United Kingdom</v>
          </cell>
          <cell r="D1409" t="str">
            <v>UK</v>
          </cell>
          <cell r="E1409" t="str">
            <v>SPARES</v>
          </cell>
          <cell r="F1409" t="str">
            <v>HITEC Exports Ltd</v>
          </cell>
          <cell r="G1409" t="str">
            <v>024769</v>
          </cell>
          <cell r="I1409">
            <v>1</v>
          </cell>
          <cell r="J1409">
            <v>115.32292787944026</v>
          </cell>
          <cell r="K1409">
            <v>74.400000000000006</v>
          </cell>
          <cell r="M1409">
            <v>0</v>
          </cell>
          <cell r="N1409">
            <v>0</v>
          </cell>
          <cell r="O1409" t="str">
            <v>SPAR</v>
          </cell>
          <cell r="P1409" t="str">
            <v>SPAR</v>
          </cell>
          <cell r="R1409">
            <v>0</v>
          </cell>
          <cell r="S1409" t="str">
            <v>Spares</v>
          </cell>
          <cell r="T1409" t="str">
            <v>1020</v>
          </cell>
          <cell r="U1409" t="str">
            <v>1711000</v>
          </cell>
          <cell r="V1409">
            <v>1</v>
          </cell>
          <cell r="W1409" t="str">
            <v>1</v>
          </cell>
          <cell r="X1409" t="str">
            <v>650</v>
          </cell>
          <cell r="Y1409" t="str">
            <v>Commercial</v>
          </cell>
          <cell r="Z1409" t="str">
            <v>Sales - Parts</v>
          </cell>
          <cell r="AA1409" t="str">
            <v>Spares</v>
          </cell>
          <cell r="AB1409">
            <v>115.32292787944026</v>
          </cell>
          <cell r="AC1409" t="str">
            <v xml:space="preserve">  43196</v>
          </cell>
          <cell r="AD1409" t="str">
            <v>PO121004-1</v>
          </cell>
          <cell r="AE1409">
            <v>74.400000000000006</v>
          </cell>
          <cell r="AF1409">
            <v>0</v>
          </cell>
          <cell r="AG1409">
            <v>0</v>
          </cell>
          <cell r="AH1409">
            <v>0</v>
          </cell>
          <cell r="AI1409">
            <v>0</v>
          </cell>
          <cell r="AJ1409" t="str">
            <v>USD</v>
          </cell>
          <cell r="AK1409">
            <v>0</v>
          </cell>
          <cell r="AL1409" t="str">
            <v>SP051-01062</v>
          </cell>
          <cell r="AM1409" t="str">
            <v>DE BEARING</v>
          </cell>
        </row>
        <row r="1410">
          <cell r="A1410" t="str">
            <v>DEC04</v>
          </cell>
          <cell r="B1410" t="str">
            <v>CENT</v>
          </cell>
          <cell r="C1410" t="str">
            <v>Western Europe</v>
          </cell>
          <cell r="D1410" t="str">
            <v>BE</v>
          </cell>
          <cell r="E1410" t="str">
            <v>SPARES</v>
          </cell>
          <cell r="F1410" t="str">
            <v>Cummins Belgium NV/SA</v>
          </cell>
          <cell r="G1410" t="str">
            <v>024778</v>
          </cell>
          <cell r="I1410">
            <v>1</v>
          </cell>
          <cell r="J1410">
            <v>104.54790096878364</v>
          </cell>
          <cell r="K1410">
            <v>0</v>
          </cell>
          <cell r="M1410">
            <v>0</v>
          </cell>
          <cell r="N1410">
            <v>0</v>
          </cell>
          <cell r="O1410" t="str">
            <v>908</v>
          </cell>
          <cell r="P1410" t="str">
            <v>908</v>
          </cell>
          <cell r="R1410">
            <v>0</v>
          </cell>
          <cell r="S1410" t="str">
            <v>(Blank)</v>
          </cell>
          <cell r="T1410" t="str">
            <v>1020</v>
          </cell>
          <cell r="U1410" t="str">
            <v>1711000</v>
          </cell>
          <cell r="V1410">
            <v>1</v>
          </cell>
          <cell r="W1410" t="str">
            <v>1</v>
          </cell>
          <cell r="X1410" t="str">
            <v>650</v>
          </cell>
          <cell r="Y1410" t="str">
            <v>Commercial</v>
          </cell>
          <cell r="Z1410" t="str">
            <v>Sales - Parts</v>
          </cell>
          <cell r="AA1410" t="str">
            <v>Spares</v>
          </cell>
          <cell r="AB1410">
            <v>104.54790096878364</v>
          </cell>
          <cell r="AC1410" t="str">
            <v xml:space="preserve">  43274</v>
          </cell>
          <cell r="AD1410" t="str">
            <v>LV041201-01</v>
          </cell>
          <cell r="AE1410">
            <v>0</v>
          </cell>
          <cell r="AF1410">
            <v>0</v>
          </cell>
          <cell r="AG1410">
            <v>0</v>
          </cell>
          <cell r="AH1410">
            <v>0</v>
          </cell>
          <cell r="AI1410">
            <v>0</v>
          </cell>
          <cell r="AJ1410" t="str">
            <v>EUR</v>
          </cell>
          <cell r="AK1410">
            <v>0</v>
          </cell>
        </row>
        <row r="1411">
          <cell r="A1411" t="str">
            <v>DEC04</v>
          </cell>
          <cell r="B1411" t="str">
            <v>CENT</v>
          </cell>
          <cell r="C1411" t="str">
            <v>Western Europe</v>
          </cell>
          <cell r="D1411" t="str">
            <v>BE</v>
          </cell>
          <cell r="E1411" t="str">
            <v>SPARES</v>
          </cell>
          <cell r="F1411" t="str">
            <v>Cummins Belgium NV/SA</v>
          </cell>
          <cell r="G1411" t="str">
            <v>024778</v>
          </cell>
          <cell r="I1411">
            <v>1</v>
          </cell>
          <cell r="J1411">
            <v>87.144160387513452</v>
          </cell>
          <cell r="K1411">
            <v>0</v>
          </cell>
          <cell r="M1411">
            <v>0</v>
          </cell>
          <cell r="N1411">
            <v>0</v>
          </cell>
          <cell r="O1411" t="str">
            <v>908</v>
          </cell>
          <cell r="P1411" t="str">
            <v>908</v>
          </cell>
          <cell r="R1411">
            <v>0</v>
          </cell>
          <cell r="S1411" t="str">
            <v>(Blank)</v>
          </cell>
          <cell r="T1411" t="str">
            <v>1020</v>
          </cell>
          <cell r="U1411" t="str">
            <v>1711000</v>
          </cell>
          <cell r="V1411">
            <v>1</v>
          </cell>
          <cell r="W1411" t="str">
            <v>1</v>
          </cell>
          <cell r="X1411" t="str">
            <v>650</v>
          </cell>
          <cell r="Y1411" t="str">
            <v>Commercial</v>
          </cell>
          <cell r="Z1411" t="str">
            <v>Sales - Parts</v>
          </cell>
          <cell r="AA1411" t="str">
            <v>Spares</v>
          </cell>
          <cell r="AB1411">
            <v>87.144160387513452</v>
          </cell>
          <cell r="AC1411" t="str">
            <v xml:space="preserve">  43274</v>
          </cell>
          <cell r="AD1411" t="str">
            <v>LV041201-01</v>
          </cell>
          <cell r="AE1411">
            <v>0</v>
          </cell>
          <cell r="AF1411">
            <v>0</v>
          </cell>
          <cell r="AG1411">
            <v>0</v>
          </cell>
          <cell r="AH1411">
            <v>0</v>
          </cell>
          <cell r="AI1411">
            <v>0</v>
          </cell>
          <cell r="AJ1411" t="str">
            <v>EUR</v>
          </cell>
          <cell r="AK1411">
            <v>0</v>
          </cell>
        </row>
        <row r="1412">
          <cell r="A1412" t="str">
            <v>DEC04</v>
          </cell>
          <cell r="B1412" t="str">
            <v>CENT</v>
          </cell>
          <cell r="C1412" t="str">
            <v>Western Europe</v>
          </cell>
          <cell r="D1412" t="str">
            <v>BE</v>
          </cell>
          <cell r="E1412" t="str">
            <v>SPARES</v>
          </cell>
          <cell r="F1412" t="str">
            <v>Cummins Belgium NV/SA</v>
          </cell>
          <cell r="G1412" t="str">
            <v>024778</v>
          </cell>
          <cell r="I1412">
            <v>1</v>
          </cell>
          <cell r="J1412">
            <v>469.4200753498385</v>
          </cell>
          <cell r="K1412">
            <v>468.01</v>
          </cell>
          <cell r="M1412">
            <v>0</v>
          </cell>
          <cell r="N1412">
            <v>0</v>
          </cell>
          <cell r="O1412" t="str">
            <v>SPAR</v>
          </cell>
          <cell r="P1412" t="str">
            <v>SPAR</v>
          </cell>
          <cell r="R1412">
            <v>0</v>
          </cell>
          <cell r="S1412" t="str">
            <v>Spares</v>
          </cell>
          <cell r="T1412" t="str">
            <v>1020</v>
          </cell>
          <cell r="U1412" t="str">
            <v>1711000</v>
          </cell>
          <cell r="V1412">
            <v>1</v>
          </cell>
          <cell r="W1412" t="str">
            <v>1</v>
          </cell>
          <cell r="X1412" t="str">
            <v>650</v>
          </cell>
          <cell r="Y1412" t="str">
            <v>Commercial</v>
          </cell>
          <cell r="Z1412" t="str">
            <v>Sales - Parts</v>
          </cell>
          <cell r="AA1412" t="str">
            <v>Spares</v>
          </cell>
          <cell r="AB1412">
            <v>469.4200753498385</v>
          </cell>
          <cell r="AC1412" t="str">
            <v xml:space="preserve">  43274</v>
          </cell>
          <cell r="AD1412" t="str">
            <v>LV041201-01</v>
          </cell>
          <cell r="AE1412">
            <v>468.01</v>
          </cell>
          <cell r="AF1412">
            <v>0</v>
          </cell>
          <cell r="AG1412">
            <v>0</v>
          </cell>
          <cell r="AH1412">
            <v>0</v>
          </cell>
          <cell r="AI1412">
            <v>0</v>
          </cell>
          <cell r="AJ1412" t="str">
            <v>EUR</v>
          </cell>
          <cell r="AK1412">
            <v>0</v>
          </cell>
          <cell r="AL1412" t="str">
            <v>SP0300-4079</v>
          </cell>
          <cell r="AM1412" t="str">
            <v>DIGITAL PCB BD *EPROM T.B.S.U*</v>
          </cell>
        </row>
        <row r="1413">
          <cell r="A1413" t="str">
            <v>DEC04</v>
          </cell>
          <cell r="B1413" t="str">
            <v>CENT</v>
          </cell>
          <cell r="C1413" t="str">
            <v>Western Europe</v>
          </cell>
          <cell r="D1413" t="str">
            <v>BE</v>
          </cell>
          <cell r="E1413" t="str">
            <v>SPARES</v>
          </cell>
          <cell r="F1413" t="str">
            <v>Cummins Belgium NV/SA</v>
          </cell>
          <cell r="G1413" t="str">
            <v>024778</v>
          </cell>
          <cell r="I1413">
            <v>1</v>
          </cell>
          <cell r="J1413">
            <v>6.9768299246501613</v>
          </cell>
          <cell r="K1413">
            <v>4.9000000000000004</v>
          </cell>
          <cell r="M1413">
            <v>0</v>
          </cell>
          <cell r="N1413">
            <v>0</v>
          </cell>
          <cell r="O1413" t="str">
            <v>SPAR</v>
          </cell>
          <cell r="P1413" t="str">
            <v>SPAR</v>
          </cell>
          <cell r="R1413">
            <v>0</v>
          </cell>
          <cell r="S1413" t="str">
            <v>Spares</v>
          </cell>
          <cell r="T1413" t="str">
            <v>1020</v>
          </cell>
          <cell r="U1413" t="str">
            <v>1711000</v>
          </cell>
          <cell r="V1413">
            <v>1</v>
          </cell>
          <cell r="W1413" t="str">
            <v>1</v>
          </cell>
          <cell r="X1413" t="str">
            <v>650</v>
          </cell>
          <cell r="Y1413" t="str">
            <v>Commercial</v>
          </cell>
          <cell r="Z1413" t="str">
            <v>Sales - Parts</v>
          </cell>
          <cell r="AA1413" t="str">
            <v>Spares</v>
          </cell>
          <cell r="AB1413">
            <v>6.9768299246501613</v>
          </cell>
          <cell r="AC1413" t="str">
            <v xml:space="preserve">  43274</v>
          </cell>
          <cell r="AD1413" t="str">
            <v>LV041201-01</v>
          </cell>
          <cell r="AE1413">
            <v>4.9000000000000004</v>
          </cell>
          <cell r="AF1413">
            <v>0</v>
          </cell>
          <cell r="AG1413">
            <v>0</v>
          </cell>
          <cell r="AH1413">
            <v>0</v>
          </cell>
          <cell r="AI1413">
            <v>0</v>
          </cell>
          <cell r="AJ1413" t="str">
            <v>EUR</v>
          </cell>
          <cell r="AK1413">
            <v>0</v>
          </cell>
          <cell r="AL1413" t="str">
            <v>SP0367-0386</v>
          </cell>
          <cell r="AM1413" t="str">
            <v>EPROM ** TO BE SET UP **</v>
          </cell>
        </row>
        <row r="1414">
          <cell r="A1414" t="str">
            <v>DEC04</v>
          </cell>
          <cell r="B1414" t="str">
            <v>CENT</v>
          </cell>
          <cell r="C1414" t="str">
            <v>Western Europe</v>
          </cell>
          <cell r="D1414" t="str">
            <v>CH</v>
          </cell>
          <cell r="E1414" t="str">
            <v>SPARES</v>
          </cell>
          <cell r="F1414" t="str">
            <v>Aksa Wurenlos AG</v>
          </cell>
          <cell r="G1414" t="str">
            <v>024776</v>
          </cell>
          <cell r="I1414">
            <v>1</v>
          </cell>
          <cell r="J1414">
            <v>0</v>
          </cell>
          <cell r="K1414">
            <v>414.19499999999999</v>
          </cell>
          <cell r="M1414">
            <v>0</v>
          </cell>
          <cell r="N1414">
            <v>0</v>
          </cell>
          <cell r="O1414" t="str">
            <v>900</v>
          </cell>
          <cell r="P1414" t="str">
            <v>900</v>
          </cell>
          <cell r="R1414">
            <v>0</v>
          </cell>
          <cell r="S1414" t="str">
            <v>ELECTRICAL PARTS</v>
          </cell>
          <cell r="T1414" t="str">
            <v>1011</v>
          </cell>
          <cell r="U1414" t="str">
            <v>1711000</v>
          </cell>
          <cell r="V1414">
            <v>1</v>
          </cell>
          <cell r="W1414" t="str">
            <v>1</v>
          </cell>
          <cell r="X1414" t="str">
            <v>650</v>
          </cell>
          <cell r="Y1414" t="str">
            <v>Commercial</v>
          </cell>
          <cell r="Z1414" t="str">
            <v>Sales - West Europe</v>
          </cell>
          <cell r="AB1414">
            <v>0</v>
          </cell>
          <cell r="AC1414" t="str">
            <v xml:space="preserve">  42882</v>
          </cell>
          <cell r="AE1414">
            <v>414.19499999999999</v>
          </cell>
          <cell r="AF1414">
            <v>0</v>
          </cell>
          <cell r="AG1414">
            <v>0</v>
          </cell>
          <cell r="AH1414">
            <v>0</v>
          </cell>
          <cell r="AI1414">
            <v>0</v>
          </cell>
          <cell r="AJ1414" t="str">
            <v>EUR</v>
          </cell>
          <cell r="AK1414">
            <v>0</v>
          </cell>
          <cell r="AL1414" t="str">
            <v>0300-5459-02</v>
          </cell>
          <cell r="AM1414" t="str">
            <v>PCC 2100 WITH BARGRAPH</v>
          </cell>
        </row>
        <row r="1415">
          <cell r="A1415" t="str">
            <v>DEC04</v>
          </cell>
          <cell r="B1415" t="str">
            <v>CENT</v>
          </cell>
          <cell r="C1415" t="str">
            <v>Western Europe</v>
          </cell>
          <cell r="D1415" t="str">
            <v>AT</v>
          </cell>
          <cell r="E1415" t="str">
            <v>SPARES</v>
          </cell>
          <cell r="F1415" t="str">
            <v>Cummins Diesel Trenner &amp; Co</v>
          </cell>
          <cell r="G1415" t="str">
            <v>003139</v>
          </cell>
          <cell r="I1415">
            <v>-1</v>
          </cell>
          <cell r="J1415">
            <v>-160.73194294940797</v>
          </cell>
          <cell r="K1415">
            <v>-65.099999999999994</v>
          </cell>
          <cell r="M1415">
            <v>0</v>
          </cell>
          <cell r="N1415">
            <v>0</v>
          </cell>
          <cell r="O1415" t="str">
            <v>SPAR</v>
          </cell>
          <cell r="P1415" t="str">
            <v>SPAR</v>
          </cell>
          <cell r="R1415">
            <v>0</v>
          </cell>
          <cell r="S1415" t="str">
            <v>Spares</v>
          </cell>
          <cell r="T1415" t="str">
            <v>1020</v>
          </cell>
          <cell r="U1415" t="str">
            <v>1711000</v>
          </cell>
          <cell r="V1415">
            <v>1</v>
          </cell>
          <cell r="W1415" t="str">
            <v>1</v>
          </cell>
          <cell r="X1415" t="str">
            <v>650</v>
          </cell>
          <cell r="Y1415" t="str">
            <v>Commercial</v>
          </cell>
          <cell r="Z1415" t="str">
            <v>Sales - Parts</v>
          </cell>
          <cell r="AA1415" t="str">
            <v>Spares</v>
          </cell>
          <cell r="AB1415">
            <v>-160.73194294940797</v>
          </cell>
          <cell r="AC1415" t="str">
            <v xml:space="preserve">  23440</v>
          </cell>
          <cell r="AD1415" t="str">
            <v>2004-90999</v>
          </cell>
          <cell r="AE1415">
            <v>-65.099999999999994</v>
          </cell>
          <cell r="AF1415">
            <v>0</v>
          </cell>
          <cell r="AG1415">
            <v>0</v>
          </cell>
          <cell r="AH1415">
            <v>0</v>
          </cell>
          <cell r="AI1415">
            <v>0</v>
          </cell>
          <cell r="AJ1415" t="str">
            <v>EUR</v>
          </cell>
          <cell r="AK1415">
            <v>0</v>
          </cell>
          <cell r="AL1415" t="str">
            <v>SPE000-24602/P</v>
          </cell>
          <cell r="AM1415" t="str">
            <v>AVR TYPE SX460 (03050844/0982)</v>
          </cell>
        </row>
        <row r="1416">
          <cell r="A1416" t="str">
            <v>DEC04</v>
          </cell>
          <cell r="B1416" t="str">
            <v>CENT</v>
          </cell>
          <cell r="C1416" t="str">
            <v>United Kingdom</v>
          </cell>
          <cell r="D1416" t="str">
            <v>UK</v>
          </cell>
          <cell r="E1416" t="str">
            <v>SPARES</v>
          </cell>
          <cell r="F1416" t="str">
            <v>Cummins Diesel UK</v>
          </cell>
          <cell r="G1416" t="str">
            <v>024774</v>
          </cell>
          <cell r="I1416">
            <v>1</v>
          </cell>
          <cell r="J1416">
            <v>699</v>
          </cell>
          <cell r="K1416">
            <v>368</v>
          </cell>
          <cell r="M1416">
            <v>0</v>
          </cell>
          <cell r="N1416">
            <v>0</v>
          </cell>
          <cell r="O1416" t="str">
            <v>SPAR</v>
          </cell>
          <cell r="P1416" t="str">
            <v>SPAR</v>
          </cell>
          <cell r="R1416">
            <v>0</v>
          </cell>
          <cell r="S1416" t="str">
            <v>Spares</v>
          </cell>
          <cell r="T1416" t="str">
            <v>1020</v>
          </cell>
          <cell r="U1416" t="str">
            <v>1711000</v>
          </cell>
          <cell r="V1416">
            <v>1</v>
          </cell>
          <cell r="W1416" t="str">
            <v>1</v>
          </cell>
          <cell r="X1416" t="str">
            <v>650</v>
          </cell>
          <cell r="Y1416" t="str">
            <v>Commercial</v>
          </cell>
          <cell r="Z1416" t="str">
            <v>Sales - Parts</v>
          </cell>
          <cell r="AA1416" t="str">
            <v>Spares</v>
          </cell>
          <cell r="AB1416">
            <v>699</v>
          </cell>
          <cell r="AC1416" t="str">
            <v xml:space="preserve">  43224</v>
          </cell>
          <cell r="AD1416" t="str">
            <v>3402869</v>
          </cell>
          <cell r="AE1416">
            <v>368</v>
          </cell>
          <cell r="AF1416">
            <v>0</v>
          </cell>
          <cell r="AG1416">
            <v>0</v>
          </cell>
          <cell r="AH1416">
            <v>0</v>
          </cell>
          <cell r="AI1416">
            <v>0</v>
          </cell>
          <cell r="AJ1416" t="str">
            <v>GBP</v>
          </cell>
          <cell r="AK1416">
            <v>0</v>
          </cell>
          <cell r="AL1416" t="str">
            <v>SP434529</v>
          </cell>
          <cell r="AM1416" t="str">
            <v>POWER SUPPLY UNIT 20A 24V</v>
          </cell>
        </row>
        <row r="1417">
          <cell r="A1417" t="str">
            <v>DEC04</v>
          </cell>
          <cell r="B1417" t="str">
            <v>CENT</v>
          </cell>
          <cell r="C1417" t="str">
            <v>United Kingdom</v>
          </cell>
          <cell r="D1417" t="str">
            <v>UK</v>
          </cell>
          <cell r="E1417" t="str">
            <v>SPARES</v>
          </cell>
          <cell r="F1417" t="str">
            <v>Cummins Diesel UK</v>
          </cell>
          <cell r="G1417" t="str">
            <v>024773</v>
          </cell>
          <cell r="I1417">
            <v>2</v>
          </cell>
          <cell r="J1417">
            <v>120.96</v>
          </cell>
          <cell r="K1417">
            <v>75.599999999999994</v>
          </cell>
          <cell r="M1417">
            <v>0</v>
          </cell>
          <cell r="N1417">
            <v>0</v>
          </cell>
          <cell r="O1417" t="str">
            <v>SPAR</v>
          </cell>
          <cell r="P1417" t="str">
            <v>SPAR</v>
          </cell>
          <cell r="R1417">
            <v>0</v>
          </cell>
          <cell r="S1417" t="str">
            <v>Spares</v>
          </cell>
          <cell r="T1417" t="str">
            <v>1020</v>
          </cell>
          <cell r="U1417" t="str">
            <v>1711000</v>
          </cell>
          <cell r="V1417">
            <v>1</v>
          </cell>
          <cell r="W1417" t="str">
            <v>1</v>
          </cell>
          <cell r="X1417" t="str">
            <v>650</v>
          </cell>
          <cell r="Y1417" t="str">
            <v>Commercial</v>
          </cell>
          <cell r="Z1417" t="str">
            <v>Sales - Parts</v>
          </cell>
          <cell r="AA1417" t="str">
            <v>Spares</v>
          </cell>
          <cell r="AB1417">
            <v>120.96</v>
          </cell>
          <cell r="AC1417" t="str">
            <v xml:space="preserve">  43223</v>
          </cell>
          <cell r="AD1417" t="str">
            <v>4405599</v>
          </cell>
          <cell r="AE1417">
            <v>75.599999999999994</v>
          </cell>
          <cell r="AF1417">
            <v>0</v>
          </cell>
          <cell r="AG1417">
            <v>0</v>
          </cell>
          <cell r="AH1417">
            <v>0</v>
          </cell>
          <cell r="AI1417">
            <v>0</v>
          </cell>
          <cell r="AJ1417" t="str">
            <v>GBP</v>
          </cell>
          <cell r="AK1417">
            <v>0</v>
          </cell>
          <cell r="AL1417" t="str">
            <v>SP010173/B</v>
          </cell>
          <cell r="AM1417" t="str">
            <v>ENGINE HEATER 1KW C/W BRACKET</v>
          </cell>
        </row>
        <row r="1418">
          <cell r="A1418" t="str">
            <v>DEC04</v>
          </cell>
          <cell r="B1418" t="str">
            <v>CENT</v>
          </cell>
          <cell r="C1418" t="str">
            <v>Eastern Europe</v>
          </cell>
          <cell r="D1418" t="str">
            <v>RU</v>
          </cell>
          <cell r="E1418" t="str">
            <v>SPARES</v>
          </cell>
          <cell r="F1418" t="str">
            <v>OOO Cummins</v>
          </cell>
          <cell r="G1418" t="str">
            <v>024770</v>
          </cell>
          <cell r="I1418">
            <v>2</v>
          </cell>
          <cell r="J1418">
            <v>15.823466092572657</v>
          </cell>
          <cell r="K1418">
            <v>11.879200000000001</v>
          </cell>
          <cell r="M1418">
            <v>0</v>
          </cell>
          <cell r="N1418">
            <v>0</v>
          </cell>
          <cell r="R1418">
            <v>0</v>
          </cell>
          <cell r="T1418" t="str">
            <v>1020</v>
          </cell>
          <cell r="U1418" t="str">
            <v>1711000</v>
          </cell>
          <cell r="V1418">
            <v>1</v>
          </cell>
          <cell r="W1418" t="str">
            <v>1</v>
          </cell>
          <cell r="X1418" t="str">
            <v>650</v>
          </cell>
          <cell r="Y1418" t="str">
            <v>Commercial</v>
          </cell>
          <cell r="Z1418" t="str">
            <v>Sales - Parts</v>
          </cell>
          <cell r="AA1418" t="str">
            <v>Spares</v>
          </cell>
          <cell r="AB1418">
            <v>15.823466092572657</v>
          </cell>
          <cell r="AC1418" t="str">
            <v xml:space="preserve">  43116</v>
          </cell>
          <cell r="AD1418" t="str">
            <v>PO112</v>
          </cell>
          <cell r="AE1418">
            <v>11.879200000000001</v>
          </cell>
          <cell r="AF1418">
            <v>0</v>
          </cell>
          <cell r="AG1418">
            <v>0</v>
          </cell>
          <cell r="AH1418">
            <v>0</v>
          </cell>
          <cell r="AI1418">
            <v>0</v>
          </cell>
          <cell r="AJ1418" t="str">
            <v>USD</v>
          </cell>
          <cell r="AK1418">
            <v>0</v>
          </cell>
          <cell r="AL1418" t="str">
            <v>SP0185-6674</v>
          </cell>
          <cell r="AM1418" t="str">
            <v>IMPELLER</v>
          </cell>
        </row>
        <row r="1419">
          <cell r="A1419" t="str">
            <v>DEC04</v>
          </cell>
          <cell r="B1419" t="str">
            <v>CENT</v>
          </cell>
          <cell r="C1419" t="str">
            <v>Western Europe</v>
          </cell>
          <cell r="D1419" t="str">
            <v>AT</v>
          </cell>
          <cell r="E1419" t="str">
            <v>SPARES</v>
          </cell>
          <cell r="F1419" t="str">
            <v>Cummins Engine Austria Gmbh</v>
          </cell>
          <cell r="G1419" t="str">
            <v>024777</v>
          </cell>
          <cell r="I1419">
            <v>1</v>
          </cell>
          <cell r="J1419">
            <v>160.73194294940797</v>
          </cell>
          <cell r="K1419">
            <v>65.099999999999994</v>
          </cell>
          <cell r="M1419">
            <v>0</v>
          </cell>
          <cell r="N1419">
            <v>0</v>
          </cell>
          <cell r="O1419" t="str">
            <v>SPAR</v>
          </cell>
          <cell r="P1419" t="str">
            <v>SPAR</v>
          </cell>
          <cell r="R1419">
            <v>0</v>
          </cell>
          <cell r="S1419" t="str">
            <v>Spares</v>
          </cell>
          <cell r="T1419" t="str">
            <v>1020</v>
          </cell>
          <cell r="U1419" t="str">
            <v>1711000</v>
          </cell>
          <cell r="V1419">
            <v>1</v>
          </cell>
          <cell r="W1419" t="str">
            <v>1</v>
          </cell>
          <cell r="X1419" t="str">
            <v>650</v>
          </cell>
          <cell r="Y1419" t="str">
            <v>Commercial</v>
          </cell>
          <cell r="Z1419" t="str">
            <v>Sales - Parts</v>
          </cell>
          <cell r="AA1419" t="str">
            <v>Spares</v>
          </cell>
          <cell r="AB1419">
            <v>160.73194294940797</v>
          </cell>
          <cell r="AC1419" t="str">
            <v xml:space="preserve">  43286</v>
          </cell>
          <cell r="AD1419" t="str">
            <v>2004-90999</v>
          </cell>
          <cell r="AE1419">
            <v>65.099999999999994</v>
          </cell>
          <cell r="AF1419">
            <v>0</v>
          </cell>
          <cell r="AG1419">
            <v>0</v>
          </cell>
          <cell r="AH1419">
            <v>0</v>
          </cell>
          <cell r="AI1419">
            <v>0</v>
          </cell>
          <cell r="AJ1419" t="str">
            <v>EUR</v>
          </cell>
          <cell r="AK1419">
            <v>0</v>
          </cell>
          <cell r="AL1419" t="str">
            <v>SPE000-24602/P</v>
          </cell>
          <cell r="AM1419" t="str">
            <v>AVR TYPE SX460 (03050844/0982)</v>
          </cell>
        </row>
        <row r="1420">
          <cell r="A1420" t="str">
            <v>DEC04</v>
          </cell>
          <cell r="B1420" t="str">
            <v>CENT</v>
          </cell>
          <cell r="C1420" t="str">
            <v>Western Europe</v>
          </cell>
          <cell r="D1420" t="str">
            <v>NO</v>
          </cell>
          <cell r="E1420" t="str">
            <v>SPARES</v>
          </cell>
          <cell r="F1420" t="str">
            <v>Satema AS</v>
          </cell>
          <cell r="G1420" t="str">
            <v>024797</v>
          </cell>
          <cell r="I1420">
            <v>1</v>
          </cell>
          <cell r="J1420">
            <v>19.069537136706135</v>
          </cell>
          <cell r="K1420">
            <v>11.4</v>
          </cell>
          <cell r="M1420">
            <v>0</v>
          </cell>
          <cell r="N1420">
            <v>0</v>
          </cell>
          <cell r="R1420">
            <v>0</v>
          </cell>
          <cell r="T1420" t="str">
            <v>1020</v>
          </cell>
          <cell r="U1420" t="str">
            <v>1711000</v>
          </cell>
          <cell r="V1420">
            <v>1</v>
          </cell>
          <cell r="W1420" t="str">
            <v>1</v>
          </cell>
          <cell r="X1420" t="str">
            <v>650</v>
          </cell>
          <cell r="Y1420" t="str">
            <v>Commercial</v>
          </cell>
          <cell r="Z1420" t="str">
            <v>Sales - Parts</v>
          </cell>
          <cell r="AA1420" t="str">
            <v>Spares</v>
          </cell>
          <cell r="AB1420">
            <v>19.069537136706135</v>
          </cell>
          <cell r="AC1420" t="str">
            <v xml:space="preserve">  42995</v>
          </cell>
          <cell r="AD1420" t="str">
            <v>P-001</v>
          </cell>
          <cell r="AE1420">
            <v>11.4</v>
          </cell>
          <cell r="AF1420">
            <v>0</v>
          </cell>
          <cell r="AG1420">
            <v>0</v>
          </cell>
          <cell r="AH1420">
            <v>0</v>
          </cell>
          <cell r="AI1420">
            <v>0</v>
          </cell>
          <cell r="AJ1420" t="str">
            <v>EUR</v>
          </cell>
          <cell r="AK1420">
            <v>0</v>
          </cell>
          <cell r="AL1420" t="str">
            <v>SP0155-4333-02</v>
          </cell>
          <cell r="AM1420" t="str">
            <v>ELBOW - EXHAUST(90DEG 76.2 O/D</v>
          </cell>
        </row>
        <row r="1421">
          <cell r="A1421" t="str">
            <v>DEC04</v>
          </cell>
          <cell r="B1421" t="str">
            <v>CENT</v>
          </cell>
          <cell r="C1421" t="str">
            <v>Western Europe</v>
          </cell>
          <cell r="D1421" t="str">
            <v>IT</v>
          </cell>
          <cell r="E1421" t="str">
            <v>SPARES</v>
          </cell>
          <cell r="F1421" t="str">
            <v>Cummins Italia S.p.A.</v>
          </cell>
          <cell r="G1421" t="str">
            <v>024650</v>
          </cell>
          <cell r="I1421">
            <v>1</v>
          </cell>
          <cell r="J1421">
            <v>204.07750269106566</v>
          </cell>
          <cell r="K1421">
            <v>122</v>
          </cell>
          <cell r="M1421">
            <v>0</v>
          </cell>
          <cell r="N1421">
            <v>0</v>
          </cell>
          <cell r="R1421">
            <v>0</v>
          </cell>
          <cell r="T1421" t="str">
            <v>1020</v>
          </cell>
          <cell r="U1421" t="str">
            <v>1711000</v>
          </cell>
          <cell r="V1421">
            <v>1</v>
          </cell>
          <cell r="W1421" t="str">
            <v>1</v>
          </cell>
          <cell r="X1421" t="str">
            <v>650</v>
          </cell>
          <cell r="Y1421" t="str">
            <v>Commercial</v>
          </cell>
          <cell r="Z1421" t="str">
            <v>Sales - Parts</v>
          </cell>
          <cell r="AA1421" t="str">
            <v>Spares</v>
          </cell>
          <cell r="AB1421">
            <v>204.07750269106566</v>
          </cell>
          <cell r="AC1421" t="str">
            <v xml:space="preserve">  43082</v>
          </cell>
          <cell r="AD1421" t="str">
            <v>4205468</v>
          </cell>
          <cell r="AE1421">
            <v>122</v>
          </cell>
          <cell r="AF1421">
            <v>0</v>
          </cell>
          <cell r="AG1421">
            <v>0</v>
          </cell>
          <cell r="AH1421">
            <v>0</v>
          </cell>
          <cell r="AI1421">
            <v>0</v>
          </cell>
          <cell r="AJ1421" t="str">
            <v>EUR</v>
          </cell>
          <cell r="AK1421">
            <v>0</v>
          </cell>
          <cell r="AL1421" t="str">
            <v>SP0200-3129</v>
          </cell>
          <cell r="AM1421" t="str">
            <v>PMG</v>
          </cell>
        </row>
        <row r="1422">
          <cell r="A1422" t="str">
            <v>DEC04</v>
          </cell>
          <cell r="B1422" t="str">
            <v>CENT</v>
          </cell>
          <cell r="C1422" t="str">
            <v>Eastern Europe</v>
          </cell>
          <cell r="D1422" t="str">
            <v>RU</v>
          </cell>
          <cell r="E1422" t="str">
            <v>SPARES</v>
          </cell>
          <cell r="F1422" t="str">
            <v>OAO Zvezda-Energetika</v>
          </cell>
          <cell r="G1422" t="str">
            <v>024796</v>
          </cell>
          <cell r="I1422">
            <v>1</v>
          </cell>
          <cell r="J1422">
            <v>223.0139935414424</v>
          </cell>
          <cell r="K1422">
            <v>226.53639999999999</v>
          </cell>
          <cell r="M1422">
            <v>0</v>
          </cell>
          <cell r="N1422">
            <v>0</v>
          </cell>
          <cell r="O1422" t="str">
            <v>SPAR</v>
          </cell>
          <cell r="P1422" t="str">
            <v>SPAR</v>
          </cell>
          <cell r="R1422">
            <v>0</v>
          </cell>
          <cell r="S1422" t="str">
            <v>Spares</v>
          </cell>
          <cell r="T1422" t="str">
            <v>1020</v>
          </cell>
          <cell r="U1422" t="str">
            <v>1711000</v>
          </cell>
          <cell r="V1422">
            <v>1</v>
          </cell>
          <cell r="W1422" t="str">
            <v>1</v>
          </cell>
          <cell r="X1422" t="str">
            <v>650</v>
          </cell>
          <cell r="Y1422" t="str">
            <v>Commercial</v>
          </cell>
          <cell r="Z1422" t="str">
            <v>Sales - Parts</v>
          </cell>
          <cell r="AA1422" t="str">
            <v>Spares</v>
          </cell>
          <cell r="AB1422">
            <v>223.0139935414424</v>
          </cell>
          <cell r="AC1422" t="str">
            <v xml:space="preserve">  43195</v>
          </cell>
          <cell r="AD1422" t="str">
            <v>310-ZVE</v>
          </cell>
          <cell r="AE1422">
            <v>226.53639999999999</v>
          </cell>
          <cell r="AF1422">
            <v>0</v>
          </cell>
          <cell r="AG1422">
            <v>0</v>
          </cell>
          <cell r="AH1422">
            <v>0</v>
          </cell>
          <cell r="AI1422">
            <v>0</v>
          </cell>
          <cell r="AJ1422" t="str">
            <v>USD</v>
          </cell>
          <cell r="AK1422">
            <v>0</v>
          </cell>
          <cell r="AL1422" t="str">
            <v>SP0300-5270</v>
          </cell>
          <cell r="AM1422" t="str">
            <v>ASSY PARALLEL BOARD</v>
          </cell>
        </row>
        <row r="1423">
          <cell r="A1423" t="str">
            <v>DEC04</v>
          </cell>
          <cell r="B1423" t="str">
            <v>CENT</v>
          </cell>
          <cell r="C1423" t="str">
            <v>Eastern Europe</v>
          </cell>
          <cell r="D1423" t="str">
            <v>RU</v>
          </cell>
          <cell r="E1423" t="str">
            <v>SPARES</v>
          </cell>
          <cell r="F1423" t="str">
            <v>OAO "ZVEZDA-ENERGETIKA"</v>
          </cell>
          <cell r="G1423" t="str">
            <v>024795</v>
          </cell>
          <cell r="I1423">
            <v>1</v>
          </cell>
          <cell r="J1423">
            <v>0</v>
          </cell>
          <cell r="K1423">
            <v>0</v>
          </cell>
          <cell r="M1423">
            <v>0</v>
          </cell>
          <cell r="N1423">
            <v>0</v>
          </cell>
          <cell r="O1423" t="str">
            <v>908</v>
          </cell>
          <cell r="P1423" t="str">
            <v>908</v>
          </cell>
          <cell r="R1423">
            <v>0</v>
          </cell>
          <cell r="S1423" t="str">
            <v>(Blank)</v>
          </cell>
          <cell r="T1423" t="str">
            <v>1020</v>
          </cell>
          <cell r="U1423" t="str">
            <v>1711000</v>
          </cell>
          <cell r="V1423">
            <v>1</v>
          </cell>
          <cell r="W1423" t="str">
            <v>1</v>
          </cell>
          <cell r="X1423" t="str">
            <v>650</v>
          </cell>
          <cell r="Y1423" t="str">
            <v>Commercial</v>
          </cell>
          <cell r="Z1423" t="str">
            <v>Sales - Parts</v>
          </cell>
          <cell r="AA1423" t="str">
            <v>Spares</v>
          </cell>
          <cell r="AB1423">
            <v>0</v>
          </cell>
          <cell r="AC1423" t="str">
            <v xml:space="preserve">  42849</v>
          </cell>
          <cell r="AD1423" t="str">
            <v>306-ZVE</v>
          </cell>
          <cell r="AE1423">
            <v>0</v>
          </cell>
          <cell r="AF1423">
            <v>0</v>
          </cell>
          <cell r="AG1423">
            <v>0</v>
          </cell>
          <cell r="AH1423">
            <v>0</v>
          </cell>
          <cell r="AI1423">
            <v>0</v>
          </cell>
          <cell r="AJ1423" t="str">
            <v>USD</v>
          </cell>
          <cell r="AK1423">
            <v>0</v>
          </cell>
        </row>
        <row r="1424">
          <cell r="A1424" t="str">
            <v>DEC04</v>
          </cell>
          <cell r="B1424" t="str">
            <v>CENT</v>
          </cell>
          <cell r="C1424" t="str">
            <v>Eastern Europe</v>
          </cell>
          <cell r="D1424" t="str">
            <v>RU</v>
          </cell>
          <cell r="E1424" t="str">
            <v>SPARES</v>
          </cell>
          <cell r="F1424" t="str">
            <v>OAO "ZVEZDA-ENERGETIKA"</v>
          </cell>
          <cell r="G1424" t="str">
            <v>024795</v>
          </cell>
          <cell r="I1424">
            <v>1</v>
          </cell>
          <cell r="J1424">
            <v>223.0139935414424</v>
          </cell>
          <cell r="K1424">
            <v>226.53639999999999</v>
          </cell>
          <cell r="M1424">
            <v>0</v>
          </cell>
          <cell r="N1424">
            <v>0</v>
          </cell>
          <cell r="O1424" t="str">
            <v>SPAR</v>
          </cell>
          <cell r="P1424" t="str">
            <v>SPAR</v>
          </cell>
          <cell r="R1424">
            <v>0</v>
          </cell>
          <cell r="S1424" t="str">
            <v>Spares</v>
          </cell>
          <cell r="T1424" t="str">
            <v>1020</v>
          </cell>
          <cell r="U1424" t="str">
            <v>1711000</v>
          </cell>
          <cell r="V1424">
            <v>1</v>
          </cell>
          <cell r="W1424" t="str">
            <v>1</v>
          </cell>
          <cell r="X1424" t="str">
            <v>650</v>
          </cell>
          <cell r="Y1424" t="str">
            <v>Commercial</v>
          </cell>
          <cell r="Z1424" t="str">
            <v>Sales - Parts</v>
          </cell>
          <cell r="AA1424" t="str">
            <v>Spares</v>
          </cell>
          <cell r="AB1424">
            <v>223.0139935414424</v>
          </cell>
          <cell r="AC1424" t="str">
            <v xml:space="preserve">  42849</v>
          </cell>
          <cell r="AD1424" t="str">
            <v>306-ZVE</v>
          </cell>
          <cell r="AE1424">
            <v>226.53639999999999</v>
          </cell>
          <cell r="AF1424">
            <v>0</v>
          </cell>
          <cell r="AG1424">
            <v>0</v>
          </cell>
          <cell r="AH1424">
            <v>0</v>
          </cell>
          <cell r="AI1424">
            <v>0</v>
          </cell>
          <cell r="AJ1424" t="str">
            <v>USD</v>
          </cell>
          <cell r="AK1424">
            <v>0</v>
          </cell>
          <cell r="AL1424" t="str">
            <v>SP0300-5270</v>
          </cell>
          <cell r="AM1424" t="str">
            <v>ASSY PARALLEL BOARD</v>
          </cell>
        </row>
        <row r="1425">
          <cell r="A1425" t="str">
            <v>DEC04</v>
          </cell>
          <cell r="B1425" t="str">
            <v>CENT</v>
          </cell>
          <cell r="C1425" t="str">
            <v>Eastern Europe</v>
          </cell>
          <cell r="D1425" t="str">
            <v>RU</v>
          </cell>
          <cell r="E1425" t="str">
            <v>SPARES</v>
          </cell>
          <cell r="F1425" t="str">
            <v>OAO "ZVEZDA-ENERGETIKA"</v>
          </cell>
          <cell r="G1425" t="str">
            <v>024795</v>
          </cell>
          <cell r="I1425">
            <v>4</v>
          </cell>
          <cell r="J1425">
            <v>6.4585575888051666E-2</v>
          </cell>
          <cell r="K1425">
            <v>0.04</v>
          </cell>
          <cell r="M1425">
            <v>0</v>
          </cell>
          <cell r="N1425">
            <v>0</v>
          </cell>
          <cell r="O1425" t="str">
            <v>SPAR</v>
          </cell>
          <cell r="P1425" t="str">
            <v>SPAR</v>
          </cell>
          <cell r="R1425">
            <v>0</v>
          </cell>
          <cell r="S1425" t="str">
            <v>Spares</v>
          </cell>
          <cell r="T1425" t="str">
            <v>1020</v>
          </cell>
          <cell r="U1425" t="str">
            <v>1711000</v>
          </cell>
          <cell r="V1425">
            <v>1</v>
          </cell>
          <cell r="W1425" t="str">
            <v>1</v>
          </cell>
          <cell r="X1425" t="str">
            <v>650</v>
          </cell>
          <cell r="Y1425" t="str">
            <v>Commercial</v>
          </cell>
          <cell r="Z1425" t="str">
            <v>Sales - Parts</v>
          </cell>
          <cell r="AA1425" t="str">
            <v>Spares</v>
          </cell>
          <cell r="AB1425">
            <v>6.4585575888051666E-2</v>
          </cell>
          <cell r="AC1425" t="str">
            <v xml:space="preserve">  42849</v>
          </cell>
          <cell r="AD1425" t="str">
            <v>306-ZVE</v>
          </cell>
          <cell r="AE1425">
            <v>0.04</v>
          </cell>
          <cell r="AF1425">
            <v>0</v>
          </cell>
          <cell r="AG1425">
            <v>0</v>
          </cell>
          <cell r="AH1425">
            <v>0</v>
          </cell>
          <cell r="AI1425">
            <v>0</v>
          </cell>
          <cell r="AJ1425" t="str">
            <v>USD</v>
          </cell>
          <cell r="AK1425">
            <v>0</v>
          </cell>
          <cell r="AL1425" t="str">
            <v>SP0870-2065-01</v>
          </cell>
          <cell r="AM1425" t="str">
            <v>NUT-HEX-FLANGE M5</v>
          </cell>
        </row>
        <row r="1426">
          <cell r="A1426" t="str">
            <v>DEC04</v>
          </cell>
          <cell r="B1426" t="str">
            <v>CENT</v>
          </cell>
          <cell r="C1426" t="str">
            <v>Eastern Europe</v>
          </cell>
          <cell r="D1426" t="str">
            <v>RU</v>
          </cell>
          <cell r="E1426" t="str">
            <v>SPARES</v>
          </cell>
          <cell r="F1426" t="str">
            <v>OAO "ZVEZDA-ENERGETIKA"</v>
          </cell>
          <cell r="G1426" t="str">
            <v>024795</v>
          </cell>
          <cell r="I1426">
            <v>1</v>
          </cell>
          <cell r="J1426">
            <v>58.320775026910653</v>
          </cell>
          <cell r="K1426">
            <v>58.318600000000004</v>
          </cell>
          <cell r="M1426">
            <v>0</v>
          </cell>
          <cell r="N1426">
            <v>0</v>
          </cell>
          <cell r="O1426" t="str">
            <v>SPAR</v>
          </cell>
          <cell r="P1426" t="str">
            <v>SPAR</v>
          </cell>
          <cell r="R1426">
            <v>0</v>
          </cell>
          <cell r="S1426" t="str">
            <v>Spares</v>
          </cell>
          <cell r="T1426" t="str">
            <v>1020</v>
          </cell>
          <cell r="U1426" t="str">
            <v>1711000</v>
          </cell>
          <cell r="V1426">
            <v>1</v>
          </cell>
          <cell r="W1426" t="str">
            <v>1</v>
          </cell>
          <cell r="X1426" t="str">
            <v>650</v>
          </cell>
          <cell r="Y1426" t="str">
            <v>Commercial</v>
          </cell>
          <cell r="Z1426" t="str">
            <v>Sales - Parts</v>
          </cell>
          <cell r="AA1426" t="str">
            <v>Spares</v>
          </cell>
          <cell r="AB1426">
            <v>58.320775026910653</v>
          </cell>
          <cell r="AC1426" t="str">
            <v xml:space="preserve">  42849</v>
          </cell>
          <cell r="AD1426" t="str">
            <v>306-ZVE</v>
          </cell>
          <cell r="AE1426">
            <v>58.318600000000004</v>
          </cell>
          <cell r="AF1426">
            <v>0</v>
          </cell>
          <cell r="AG1426">
            <v>0</v>
          </cell>
          <cell r="AH1426">
            <v>0</v>
          </cell>
          <cell r="AI1426">
            <v>0</v>
          </cell>
          <cell r="AJ1426" t="str">
            <v>USD</v>
          </cell>
          <cell r="AK1426">
            <v>0</v>
          </cell>
          <cell r="AL1426" t="str">
            <v>SP0300-4985-02</v>
          </cell>
          <cell r="AM1426" t="str">
            <v>PCB-FIRST START PT</v>
          </cell>
        </row>
        <row r="1427">
          <cell r="A1427" t="str">
            <v>DEC04</v>
          </cell>
          <cell r="B1427" t="str">
            <v>CENT</v>
          </cell>
          <cell r="C1427" t="str">
            <v>Eastern Europe</v>
          </cell>
          <cell r="D1427" t="str">
            <v>RU</v>
          </cell>
          <cell r="E1427" t="str">
            <v>SPARES</v>
          </cell>
          <cell r="F1427" t="str">
            <v>OAO "ZVEZDA-ENERGETIKA"</v>
          </cell>
          <cell r="G1427" t="str">
            <v>024795</v>
          </cell>
          <cell r="I1427">
            <v>1</v>
          </cell>
          <cell r="J1427">
            <v>76.243272335844992</v>
          </cell>
          <cell r="K1427">
            <v>83.165400000000005</v>
          </cell>
          <cell r="M1427">
            <v>0</v>
          </cell>
          <cell r="N1427">
            <v>0</v>
          </cell>
          <cell r="O1427" t="str">
            <v>SPAR</v>
          </cell>
          <cell r="P1427" t="str">
            <v>SPAR</v>
          </cell>
          <cell r="R1427">
            <v>0</v>
          </cell>
          <cell r="S1427" t="str">
            <v>Spares</v>
          </cell>
          <cell r="T1427" t="str">
            <v>1020</v>
          </cell>
          <cell r="U1427" t="str">
            <v>1711000</v>
          </cell>
          <cell r="V1427">
            <v>1</v>
          </cell>
          <cell r="W1427" t="str">
            <v>1</v>
          </cell>
          <cell r="X1427" t="str">
            <v>650</v>
          </cell>
          <cell r="Y1427" t="str">
            <v>Commercial</v>
          </cell>
          <cell r="Z1427" t="str">
            <v>Sales - Parts</v>
          </cell>
          <cell r="AA1427" t="str">
            <v>Spares</v>
          </cell>
          <cell r="AB1427">
            <v>76.243272335844992</v>
          </cell>
          <cell r="AC1427" t="str">
            <v xml:space="preserve">  42849</v>
          </cell>
          <cell r="AD1427" t="str">
            <v>306-ZVE</v>
          </cell>
          <cell r="AE1427">
            <v>83.165400000000005</v>
          </cell>
          <cell r="AF1427">
            <v>0</v>
          </cell>
          <cell r="AG1427">
            <v>0</v>
          </cell>
          <cell r="AH1427">
            <v>0</v>
          </cell>
          <cell r="AI1427">
            <v>0</v>
          </cell>
          <cell r="AJ1427" t="str">
            <v>USD</v>
          </cell>
          <cell r="AK1427">
            <v>0</v>
          </cell>
          <cell r="AL1427" t="str">
            <v>SP0338-3906</v>
          </cell>
          <cell r="AM1427" t="str">
            <v>PARALLELING HARNESS</v>
          </cell>
        </row>
        <row r="1428">
          <cell r="A1428" t="str">
            <v>DEC04</v>
          </cell>
          <cell r="B1428" t="str">
            <v>CENT</v>
          </cell>
          <cell r="C1428" t="str">
            <v>Eastern Europe</v>
          </cell>
          <cell r="D1428" t="str">
            <v>RU</v>
          </cell>
          <cell r="E1428" t="str">
            <v>SPARES</v>
          </cell>
          <cell r="F1428" t="str">
            <v>OAO Zvezda-Energetika</v>
          </cell>
          <cell r="G1428" t="str">
            <v>024794</v>
          </cell>
          <cell r="I1428">
            <v>2</v>
          </cell>
          <cell r="J1428">
            <v>899.03121636167918</v>
          </cell>
          <cell r="K1428">
            <v>560</v>
          </cell>
          <cell r="M1428">
            <v>0</v>
          </cell>
          <cell r="N1428">
            <v>0</v>
          </cell>
          <cell r="O1428" t="str">
            <v>SPAR</v>
          </cell>
          <cell r="P1428" t="str">
            <v>SPAR</v>
          </cell>
          <cell r="R1428">
            <v>0</v>
          </cell>
          <cell r="S1428" t="str">
            <v>Spares</v>
          </cell>
          <cell r="T1428" t="str">
            <v>1020</v>
          </cell>
          <cell r="U1428" t="str">
            <v>1711000</v>
          </cell>
          <cell r="V1428">
            <v>1</v>
          </cell>
          <cell r="W1428" t="str">
            <v>1</v>
          </cell>
          <cell r="X1428" t="str">
            <v>650</v>
          </cell>
          <cell r="Y1428" t="str">
            <v>Commercial</v>
          </cell>
          <cell r="Z1428" t="str">
            <v>Sales - Parts</v>
          </cell>
          <cell r="AA1428" t="str">
            <v>Spares</v>
          </cell>
          <cell r="AB1428">
            <v>899.03121636167918</v>
          </cell>
          <cell r="AC1428" t="str">
            <v xml:space="preserve">  42947</v>
          </cell>
          <cell r="AD1428" t="str">
            <v>308-ZVE</v>
          </cell>
          <cell r="AE1428">
            <v>560</v>
          </cell>
          <cell r="AF1428">
            <v>0</v>
          </cell>
          <cell r="AG1428">
            <v>0</v>
          </cell>
          <cell r="AH1428">
            <v>0</v>
          </cell>
          <cell r="AI1428">
            <v>0</v>
          </cell>
          <cell r="AJ1428" t="str">
            <v>USD</v>
          </cell>
          <cell r="AK1428">
            <v>0</v>
          </cell>
          <cell r="AL1428" t="str">
            <v>SP01553428</v>
          </cell>
          <cell r="AM1428" t="str">
            <v>PIPE-FLEX EXHAUST (BELLOWS)</v>
          </cell>
        </row>
        <row r="1429">
          <cell r="A1429" t="str">
            <v>DEC04</v>
          </cell>
          <cell r="B1429" t="str">
            <v>CENT</v>
          </cell>
          <cell r="C1429" t="str">
            <v>Eastern Europe</v>
          </cell>
          <cell r="D1429" t="str">
            <v>RU</v>
          </cell>
          <cell r="E1429" t="str">
            <v>SPARES</v>
          </cell>
          <cell r="F1429" t="str">
            <v>OOO Cummins</v>
          </cell>
          <cell r="G1429" t="str">
            <v>024770</v>
          </cell>
          <cell r="I1429">
            <v>2</v>
          </cell>
          <cell r="J1429">
            <v>8.2077502691065654</v>
          </cell>
          <cell r="K1429">
            <v>6.1665999999999999</v>
          </cell>
          <cell r="M1429">
            <v>0</v>
          </cell>
          <cell r="N1429">
            <v>0</v>
          </cell>
          <cell r="R1429">
            <v>0</v>
          </cell>
          <cell r="T1429" t="str">
            <v>1020</v>
          </cell>
          <cell r="U1429" t="str">
            <v>1711000</v>
          </cell>
          <cell r="V1429">
            <v>1</v>
          </cell>
          <cell r="W1429" t="str">
            <v>1</v>
          </cell>
          <cell r="X1429" t="str">
            <v>650</v>
          </cell>
          <cell r="Y1429" t="str">
            <v>Commercial</v>
          </cell>
          <cell r="Z1429" t="str">
            <v>Sales - Parts</v>
          </cell>
          <cell r="AA1429" t="str">
            <v>Spares</v>
          </cell>
          <cell r="AB1429">
            <v>8.2077502691065654</v>
          </cell>
          <cell r="AC1429" t="str">
            <v xml:space="preserve">  43116</v>
          </cell>
          <cell r="AD1429" t="str">
            <v>PO112</v>
          </cell>
          <cell r="AE1429">
            <v>6.1665999999999999</v>
          </cell>
          <cell r="AF1429">
            <v>0</v>
          </cell>
          <cell r="AG1429">
            <v>0</v>
          </cell>
          <cell r="AH1429">
            <v>0</v>
          </cell>
          <cell r="AI1429">
            <v>0</v>
          </cell>
          <cell r="AJ1429" t="str">
            <v>USD</v>
          </cell>
          <cell r="AK1429">
            <v>0</v>
          </cell>
          <cell r="AL1429" t="str">
            <v>SP0185-5835</v>
          </cell>
          <cell r="AM1429" t="str">
            <v>FILTER OIL</v>
          </cell>
        </row>
        <row r="1430">
          <cell r="A1430" t="str">
            <v>DEC04</v>
          </cell>
          <cell r="B1430" t="str">
            <v>CENT</v>
          </cell>
          <cell r="C1430" t="str">
            <v>Eastern Europe</v>
          </cell>
          <cell r="D1430" t="str">
            <v>RU</v>
          </cell>
          <cell r="E1430" t="str">
            <v>SPARES</v>
          </cell>
          <cell r="F1430" t="str">
            <v>OAO Zvezda</v>
          </cell>
          <cell r="G1430" t="str">
            <v>024911</v>
          </cell>
          <cell r="I1430">
            <v>1</v>
          </cell>
          <cell r="J1430">
            <v>9.3003229278794404</v>
          </cell>
          <cell r="K1430">
            <v>6</v>
          </cell>
          <cell r="M1430">
            <v>0</v>
          </cell>
          <cell r="N1430">
            <v>0</v>
          </cell>
          <cell r="O1430" t="str">
            <v>SPAR</v>
          </cell>
          <cell r="P1430" t="str">
            <v>SPAR</v>
          </cell>
          <cell r="R1430">
            <v>0</v>
          </cell>
          <cell r="S1430" t="str">
            <v>Spares</v>
          </cell>
          <cell r="T1430" t="str">
            <v>1020</v>
          </cell>
          <cell r="U1430" t="str">
            <v>1711000</v>
          </cell>
          <cell r="V1430">
            <v>1</v>
          </cell>
          <cell r="W1430" t="str">
            <v>1</v>
          </cell>
          <cell r="X1430" t="str">
            <v>650</v>
          </cell>
          <cell r="Y1430" t="str">
            <v>Commercial</v>
          </cell>
          <cell r="Z1430" t="str">
            <v>Sales - Parts</v>
          </cell>
          <cell r="AA1430" t="str">
            <v>Spares</v>
          </cell>
          <cell r="AB1430">
            <v>9.3003229278794404</v>
          </cell>
          <cell r="AC1430" t="str">
            <v xml:space="preserve">  43395</v>
          </cell>
          <cell r="AD1430" t="str">
            <v>318-ZVE</v>
          </cell>
          <cell r="AE1430">
            <v>6</v>
          </cell>
          <cell r="AF1430">
            <v>0</v>
          </cell>
          <cell r="AG1430">
            <v>0</v>
          </cell>
          <cell r="AH1430">
            <v>0</v>
          </cell>
          <cell r="AI1430">
            <v>0</v>
          </cell>
          <cell r="AJ1430" t="str">
            <v>USD</v>
          </cell>
          <cell r="AK1430">
            <v>0</v>
          </cell>
          <cell r="AL1430" t="str">
            <v>SP007161</v>
          </cell>
          <cell r="AM1430" t="str">
            <v>GASKET</v>
          </cell>
        </row>
        <row r="1431">
          <cell r="A1431" t="str">
            <v>DEC04</v>
          </cell>
          <cell r="B1431" t="str">
            <v>CENT</v>
          </cell>
          <cell r="C1431" t="str">
            <v>Eastern Europe</v>
          </cell>
          <cell r="D1431" t="str">
            <v>RU</v>
          </cell>
          <cell r="E1431" t="str">
            <v>SPARES</v>
          </cell>
          <cell r="F1431" t="str">
            <v>OAO Zvezda</v>
          </cell>
          <cell r="G1431" t="str">
            <v>024911</v>
          </cell>
          <cell r="I1431">
            <v>1</v>
          </cell>
          <cell r="J1431">
            <v>503.76749192680296</v>
          </cell>
          <cell r="K1431">
            <v>325</v>
          </cell>
          <cell r="M1431">
            <v>0</v>
          </cell>
          <cell r="N1431">
            <v>0</v>
          </cell>
          <cell r="O1431" t="str">
            <v>SPAR</v>
          </cell>
          <cell r="P1431" t="str">
            <v>SPAR</v>
          </cell>
          <cell r="R1431">
            <v>0</v>
          </cell>
          <cell r="S1431" t="str">
            <v>Spares</v>
          </cell>
          <cell r="T1431" t="str">
            <v>1020</v>
          </cell>
          <cell r="U1431" t="str">
            <v>1711000</v>
          </cell>
          <cell r="V1431">
            <v>1</v>
          </cell>
          <cell r="W1431" t="str">
            <v>1</v>
          </cell>
          <cell r="X1431" t="str">
            <v>650</v>
          </cell>
          <cell r="Y1431" t="str">
            <v>Commercial</v>
          </cell>
          <cell r="Z1431" t="str">
            <v>Sales - Parts</v>
          </cell>
          <cell r="AA1431" t="str">
            <v>Spares</v>
          </cell>
          <cell r="AB1431">
            <v>503.76749192680296</v>
          </cell>
          <cell r="AC1431" t="str">
            <v xml:space="preserve">  43395</v>
          </cell>
          <cell r="AD1431" t="str">
            <v>318-ZVE</v>
          </cell>
          <cell r="AE1431">
            <v>325</v>
          </cell>
          <cell r="AF1431">
            <v>0</v>
          </cell>
          <cell r="AG1431">
            <v>0</v>
          </cell>
          <cell r="AH1431">
            <v>0</v>
          </cell>
          <cell r="AI1431">
            <v>0</v>
          </cell>
          <cell r="AJ1431" t="str">
            <v>USD</v>
          </cell>
          <cell r="AK1431">
            <v>0</v>
          </cell>
          <cell r="AL1431" t="str">
            <v>SP015316</v>
          </cell>
          <cell r="AM1431" t="str">
            <v>RES.SILENCER 8"I/L (0155-3491)</v>
          </cell>
        </row>
        <row r="1432">
          <cell r="A1432" t="str">
            <v>DEC04</v>
          </cell>
          <cell r="B1432" t="str">
            <v>CENT</v>
          </cell>
          <cell r="C1432" t="str">
            <v>United Kingdom</v>
          </cell>
          <cell r="D1432" t="str">
            <v>UK</v>
          </cell>
          <cell r="E1432" t="str">
            <v>SPARES</v>
          </cell>
          <cell r="F1432" t="str">
            <v>HITEC Exports Ltd</v>
          </cell>
          <cell r="G1432" t="str">
            <v>024769</v>
          </cell>
          <cell r="I1432">
            <v>1</v>
          </cell>
          <cell r="J1432">
            <v>17.298170075349837</v>
          </cell>
          <cell r="K1432">
            <v>0</v>
          </cell>
          <cell r="M1432">
            <v>0</v>
          </cell>
          <cell r="N1432">
            <v>0</v>
          </cell>
          <cell r="O1432" t="str">
            <v>908</v>
          </cell>
          <cell r="P1432" t="str">
            <v>908</v>
          </cell>
          <cell r="R1432">
            <v>0</v>
          </cell>
          <cell r="S1432" t="str">
            <v>(Blank)</v>
          </cell>
          <cell r="T1432" t="str">
            <v>1020</v>
          </cell>
          <cell r="U1432" t="str">
            <v>1711000</v>
          </cell>
          <cell r="V1432">
            <v>1</v>
          </cell>
          <cell r="W1432" t="str">
            <v>1</v>
          </cell>
          <cell r="X1432" t="str">
            <v>650</v>
          </cell>
          <cell r="Y1432" t="str">
            <v>Commercial</v>
          </cell>
          <cell r="Z1432" t="str">
            <v>Sales - Parts</v>
          </cell>
          <cell r="AA1432" t="str">
            <v>Spares</v>
          </cell>
          <cell r="AB1432">
            <v>17.298170075349837</v>
          </cell>
          <cell r="AC1432" t="str">
            <v xml:space="preserve">  43196</v>
          </cell>
          <cell r="AD1432" t="str">
            <v>PO121004-1</v>
          </cell>
          <cell r="AE1432">
            <v>0</v>
          </cell>
          <cell r="AF1432">
            <v>0</v>
          </cell>
          <cell r="AG1432">
            <v>0</v>
          </cell>
          <cell r="AH1432">
            <v>0</v>
          </cell>
          <cell r="AI1432">
            <v>0</v>
          </cell>
          <cell r="AJ1432" t="str">
            <v>USD</v>
          </cell>
          <cell r="AK1432">
            <v>0</v>
          </cell>
        </row>
        <row r="1433">
          <cell r="A1433" t="str">
            <v>DEC04</v>
          </cell>
          <cell r="B1433" t="str">
            <v>CENT</v>
          </cell>
          <cell r="C1433" t="str">
            <v>Middle East</v>
          </cell>
          <cell r="D1433" t="str">
            <v>EG</v>
          </cell>
          <cell r="E1433" t="str">
            <v>SPARES</v>
          </cell>
          <cell r="F1433" t="str">
            <v>Egyptian International Motors Ltd</v>
          </cell>
          <cell r="G1433" t="str">
            <v>024764</v>
          </cell>
          <cell r="I1433">
            <v>1</v>
          </cell>
          <cell r="J1433">
            <v>2894.4510226049515</v>
          </cell>
          <cell r="K1433">
            <v>2635.67</v>
          </cell>
          <cell r="M1433">
            <v>0</v>
          </cell>
          <cell r="N1433">
            <v>0</v>
          </cell>
          <cell r="O1433" t="str">
            <v>SPAR</v>
          </cell>
          <cell r="P1433" t="str">
            <v>SPAR</v>
          </cell>
          <cell r="R1433">
            <v>0</v>
          </cell>
          <cell r="S1433" t="str">
            <v>Spares</v>
          </cell>
          <cell r="T1433" t="str">
            <v>1020</v>
          </cell>
          <cell r="U1433" t="str">
            <v>1711000</v>
          </cell>
          <cell r="V1433">
            <v>1</v>
          </cell>
          <cell r="W1433" t="str">
            <v>1</v>
          </cell>
          <cell r="X1433" t="str">
            <v>650</v>
          </cell>
          <cell r="Y1433" t="str">
            <v>Commercial</v>
          </cell>
          <cell r="Z1433" t="str">
            <v>Sales - Parts</v>
          </cell>
          <cell r="AA1433" t="str">
            <v>Spares</v>
          </cell>
          <cell r="AB1433">
            <v>2894.4510226049515</v>
          </cell>
          <cell r="AC1433" t="str">
            <v xml:space="preserve">  42862</v>
          </cell>
          <cell r="AD1433" t="str">
            <v>2004CA0077</v>
          </cell>
          <cell r="AE1433">
            <v>2635.67</v>
          </cell>
          <cell r="AF1433">
            <v>0</v>
          </cell>
          <cell r="AG1433">
            <v>0</v>
          </cell>
          <cell r="AH1433">
            <v>0</v>
          </cell>
          <cell r="AI1433">
            <v>0</v>
          </cell>
          <cell r="AJ1433" t="str">
            <v>USD</v>
          </cell>
          <cell r="AK1433">
            <v>0</v>
          </cell>
          <cell r="AL1433" t="str">
            <v>SP0300-5367-36</v>
          </cell>
          <cell r="AM1433" t="str">
            <v>CONTROL BOX ASSY</v>
          </cell>
        </row>
        <row r="1434">
          <cell r="A1434" t="str">
            <v>DEC04</v>
          </cell>
          <cell r="B1434" t="str">
            <v>CENT</v>
          </cell>
          <cell r="C1434" t="str">
            <v>Middle East</v>
          </cell>
          <cell r="D1434" t="str">
            <v>EG</v>
          </cell>
          <cell r="E1434" t="str">
            <v>SPARES</v>
          </cell>
          <cell r="F1434" t="str">
            <v>Egyptian International Motors Ltd</v>
          </cell>
          <cell r="G1434" t="str">
            <v>024764</v>
          </cell>
          <cell r="I1434">
            <v>1</v>
          </cell>
          <cell r="J1434">
            <v>96.878363832077497</v>
          </cell>
          <cell r="K1434">
            <v>0</v>
          </cell>
          <cell r="M1434">
            <v>0</v>
          </cell>
          <cell r="N1434">
            <v>0</v>
          </cell>
          <cell r="O1434" t="str">
            <v>908</v>
          </cell>
          <cell r="P1434" t="str">
            <v>908</v>
          </cell>
          <cell r="R1434">
            <v>0</v>
          </cell>
          <cell r="S1434" t="str">
            <v>(Blank)</v>
          </cell>
          <cell r="T1434" t="str">
            <v>1020</v>
          </cell>
          <cell r="U1434" t="str">
            <v>1711000</v>
          </cell>
          <cell r="V1434">
            <v>1</v>
          </cell>
          <cell r="W1434" t="str">
            <v>1</v>
          </cell>
          <cell r="X1434" t="str">
            <v>650</v>
          </cell>
          <cell r="Y1434" t="str">
            <v>Commercial</v>
          </cell>
          <cell r="Z1434" t="str">
            <v>Sales - Parts</v>
          </cell>
          <cell r="AA1434" t="str">
            <v>Spares</v>
          </cell>
          <cell r="AB1434">
            <v>96.878363832077497</v>
          </cell>
          <cell r="AC1434" t="str">
            <v xml:space="preserve">  42862</v>
          </cell>
          <cell r="AD1434" t="str">
            <v>2004CA0077</v>
          </cell>
          <cell r="AE1434">
            <v>0</v>
          </cell>
          <cell r="AF1434">
            <v>0</v>
          </cell>
          <cell r="AG1434">
            <v>0</v>
          </cell>
          <cell r="AH1434">
            <v>0</v>
          </cell>
          <cell r="AI1434">
            <v>0</v>
          </cell>
          <cell r="AJ1434" t="str">
            <v>USD</v>
          </cell>
          <cell r="AK1434">
            <v>0</v>
          </cell>
        </row>
        <row r="1435">
          <cell r="A1435" t="str">
            <v>DEC04</v>
          </cell>
          <cell r="B1435" t="str">
            <v>CENT</v>
          </cell>
          <cell r="C1435" t="str">
            <v>Eastern Europe</v>
          </cell>
          <cell r="D1435" t="str">
            <v>HU</v>
          </cell>
          <cell r="E1435" t="str">
            <v>SPARES</v>
          </cell>
          <cell r="F1435" t="str">
            <v>CAD Server</v>
          </cell>
          <cell r="G1435" t="str">
            <v>024763</v>
          </cell>
          <cell r="I1435">
            <v>10</v>
          </cell>
          <cell r="J1435">
            <v>756.71770721205598</v>
          </cell>
          <cell r="K1435">
            <v>378</v>
          </cell>
          <cell r="M1435">
            <v>0</v>
          </cell>
          <cell r="N1435">
            <v>0</v>
          </cell>
          <cell r="O1435" t="str">
            <v>SPAR</v>
          </cell>
          <cell r="P1435" t="str">
            <v>SPAR</v>
          </cell>
          <cell r="R1435">
            <v>0</v>
          </cell>
          <cell r="S1435" t="str">
            <v>Spares</v>
          </cell>
          <cell r="T1435" t="str">
            <v>1020</v>
          </cell>
          <cell r="U1435" t="str">
            <v>1711000</v>
          </cell>
          <cell r="V1435">
            <v>1</v>
          </cell>
          <cell r="W1435" t="str">
            <v>1</v>
          </cell>
          <cell r="X1435" t="str">
            <v>650</v>
          </cell>
          <cell r="Y1435" t="str">
            <v>Commercial</v>
          </cell>
          <cell r="Z1435" t="str">
            <v>Sales - Parts</v>
          </cell>
          <cell r="AA1435" t="str">
            <v>Spares</v>
          </cell>
          <cell r="AB1435">
            <v>756.71770721205598</v>
          </cell>
          <cell r="AC1435" t="str">
            <v xml:space="preserve">  41997</v>
          </cell>
          <cell r="AD1435" t="str">
            <v>FAX 4/5/03</v>
          </cell>
          <cell r="AE1435">
            <v>378</v>
          </cell>
          <cell r="AF1435">
            <v>0</v>
          </cell>
          <cell r="AG1435">
            <v>0</v>
          </cell>
          <cell r="AH1435">
            <v>0</v>
          </cell>
          <cell r="AI1435">
            <v>0</v>
          </cell>
          <cell r="AJ1435" t="str">
            <v>EUR</v>
          </cell>
          <cell r="AK1435">
            <v>0</v>
          </cell>
          <cell r="AL1435" t="str">
            <v>SP010173/B</v>
          </cell>
          <cell r="AM1435" t="str">
            <v>ENGINE HEATER 1KW C/W BRACKET</v>
          </cell>
        </row>
        <row r="1436">
          <cell r="A1436" t="str">
            <v>DEC04</v>
          </cell>
          <cell r="B1436" t="str">
            <v>CENT</v>
          </cell>
          <cell r="C1436" t="str">
            <v>Eastern Europe</v>
          </cell>
          <cell r="D1436" t="str">
            <v>HU</v>
          </cell>
          <cell r="E1436" t="str">
            <v>SPARES</v>
          </cell>
          <cell r="F1436" t="str">
            <v>CAD Server</v>
          </cell>
          <cell r="G1436" t="str">
            <v>024763</v>
          </cell>
          <cell r="I1436">
            <v>1</v>
          </cell>
          <cell r="J1436">
            <v>6.6771259418729816</v>
          </cell>
          <cell r="K1436">
            <v>3.05</v>
          </cell>
          <cell r="M1436">
            <v>0</v>
          </cell>
          <cell r="N1436">
            <v>0</v>
          </cell>
          <cell r="O1436" t="str">
            <v>SPAR</v>
          </cell>
          <cell r="P1436" t="str">
            <v>SPAR</v>
          </cell>
          <cell r="R1436">
            <v>0</v>
          </cell>
          <cell r="S1436" t="str">
            <v>Spares</v>
          </cell>
          <cell r="T1436" t="str">
            <v>1020</v>
          </cell>
          <cell r="U1436" t="str">
            <v>1711000</v>
          </cell>
          <cell r="V1436">
            <v>1</v>
          </cell>
          <cell r="W1436" t="str">
            <v>1</v>
          </cell>
          <cell r="X1436" t="str">
            <v>650</v>
          </cell>
          <cell r="Y1436" t="str">
            <v>Commercial</v>
          </cell>
          <cell r="Z1436" t="str">
            <v>Sales - Parts</v>
          </cell>
          <cell r="AA1436" t="str">
            <v>Spares</v>
          </cell>
          <cell r="AB1436">
            <v>6.6771259418729816</v>
          </cell>
          <cell r="AC1436" t="str">
            <v xml:space="preserve">  41997</v>
          </cell>
          <cell r="AD1436" t="str">
            <v>FAX 4/5/03</v>
          </cell>
          <cell r="AE1436">
            <v>3.05</v>
          </cell>
          <cell r="AF1436">
            <v>0</v>
          </cell>
          <cell r="AG1436">
            <v>0</v>
          </cell>
          <cell r="AH1436">
            <v>0</v>
          </cell>
          <cell r="AI1436">
            <v>0</v>
          </cell>
          <cell r="AJ1436" t="str">
            <v>EUR</v>
          </cell>
          <cell r="AK1436">
            <v>0</v>
          </cell>
          <cell r="AL1436" t="str">
            <v>SP007020</v>
          </cell>
          <cell r="AM1436" t="str">
            <v>GASKET</v>
          </cell>
        </row>
        <row r="1437">
          <cell r="A1437" t="str">
            <v>DEC04</v>
          </cell>
          <cell r="B1437" t="str">
            <v>CENT</v>
          </cell>
          <cell r="C1437" t="str">
            <v>Eastern Europe</v>
          </cell>
          <cell r="D1437" t="str">
            <v>HU</v>
          </cell>
          <cell r="E1437" t="str">
            <v>SPARES</v>
          </cell>
          <cell r="F1437" t="str">
            <v>CAD Server</v>
          </cell>
          <cell r="G1437" t="str">
            <v>024763</v>
          </cell>
          <cell r="I1437">
            <v>1</v>
          </cell>
          <cell r="J1437">
            <v>170.68490312163615</v>
          </cell>
          <cell r="K1437">
            <v>33.75</v>
          </cell>
          <cell r="M1437">
            <v>0</v>
          </cell>
          <cell r="N1437">
            <v>0</v>
          </cell>
          <cell r="O1437" t="str">
            <v>SPAR</v>
          </cell>
          <cell r="P1437" t="str">
            <v>SPAR</v>
          </cell>
          <cell r="R1437">
            <v>0</v>
          </cell>
          <cell r="S1437" t="str">
            <v>Spares</v>
          </cell>
          <cell r="T1437" t="str">
            <v>1020</v>
          </cell>
          <cell r="U1437" t="str">
            <v>1711000</v>
          </cell>
          <cell r="V1437">
            <v>1</v>
          </cell>
          <cell r="W1437" t="str">
            <v>1</v>
          </cell>
          <cell r="X1437" t="str">
            <v>650</v>
          </cell>
          <cell r="Y1437" t="str">
            <v>Commercial</v>
          </cell>
          <cell r="Z1437" t="str">
            <v>Sales - Parts</v>
          </cell>
          <cell r="AA1437" t="str">
            <v>Spares</v>
          </cell>
          <cell r="AB1437">
            <v>170.68490312163615</v>
          </cell>
          <cell r="AC1437" t="str">
            <v xml:space="preserve">  41997</v>
          </cell>
          <cell r="AD1437" t="str">
            <v>FAX 4/5/03</v>
          </cell>
          <cell r="AE1437">
            <v>33.75</v>
          </cell>
          <cell r="AF1437">
            <v>0</v>
          </cell>
          <cell r="AG1437">
            <v>0</v>
          </cell>
          <cell r="AH1437">
            <v>0</v>
          </cell>
          <cell r="AI1437">
            <v>0</v>
          </cell>
          <cell r="AJ1437" t="str">
            <v>EUR</v>
          </cell>
          <cell r="AK1437">
            <v>0</v>
          </cell>
          <cell r="AL1437" t="str">
            <v>SP0155-4171</v>
          </cell>
          <cell r="AM1437" t="str">
            <v>BELLOWS</v>
          </cell>
        </row>
        <row r="1438">
          <cell r="A1438" t="str">
            <v>DEC04</v>
          </cell>
          <cell r="B1438" t="str">
            <v>CENT</v>
          </cell>
          <cell r="C1438" t="str">
            <v>Eastern Europe</v>
          </cell>
          <cell r="D1438" t="str">
            <v>HU</v>
          </cell>
          <cell r="E1438" t="str">
            <v>SPARES</v>
          </cell>
          <cell r="F1438" t="str">
            <v>CAD Server</v>
          </cell>
          <cell r="G1438" t="str">
            <v>024763</v>
          </cell>
          <cell r="I1438">
            <v>1</v>
          </cell>
          <cell r="J1438">
            <v>4.2028256189451021</v>
          </cell>
          <cell r="K1438">
            <v>1.92</v>
          </cell>
          <cell r="M1438">
            <v>0</v>
          </cell>
          <cell r="N1438">
            <v>0</v>
          </cell>
          <cell r="O1438" t="str">
            <v>SPAR</v>
          </cell>
          <cell r="P1438" t="str">
            <v>SPAR</v>
          </cell>
          <cell r="R1438">
            <v>0</v>
          </cell>
          <cell r="S1438" t="str">
            <v>Spares</v>
          </cell>
          <cell r="T1438" t="str">
            <v>1020</v>
          </cell>
          <cell r="U1438" t="str">
            <v>1711000</v>
          </cell>
          <cell r="V1438">
            <v>1</v>
          </cell>
          <cell r="W1438" t="str">
            <v>1</v>
          </cell>
          <cell r="X1438" t="str">
            <v>650</v>
          </cell>
          <cell r="Y1438" t="str">
            <v>Commercial</v>
          </cell>
          <cell r="Z1438" t="str">
            <v>Sales - Parts</v>
          </cell>
          <cell r="AA1438" t="str">
            <v>Spares</v>
          </cell>
          <cell r="AB1438">
            <v>4.2028256189451021</v>
          </cell>
          <cell r="AC1438" t="str">
            <v xml:space="preserve">  41997</v>
          </cell>
          <cell r="AD1438" t="str">
            <v>FAX 4/5/03</v>
          </cell>
          <cell r="AE1438">
            <v>1.92</v>
          </cell>
          <cell r="AF1438">
            <v>0</v>
          </cell>
          <cell r="AG1438">
            <v>0</v>
          </cell>
          <cell r="AH1438">
            <v>0</v>
          </cell>
          <cell r="AI1438">
            <v>0</v>
          </cell>
          <cell r="AJ1438" t="str">
            <v>EUR</v>
          </cell>
          <cell r="AK1438">
            <v>0</v>
          </cell>
          <cell r="AL1438" t="str">
            <v>SP049075</v>
          </cell>
          <cell r="AM1438" t="str">
            <v>T BOLT LATCH CLAMP</v>
          </cell>
        </row>
        <row r="1439">
          <cell r="A1439" t="str">
            <v>DEC04</v>
          </cell>
          <cell r="B1439" t="str">
            <v>CENT</v>
          </cell>
          <cell r="C1439" t="str">
            <v>Western Europe</v>
          </cell>
          <cell r="D1439" t="str">
            <v>CH</v>
          </cell>
          <cell r="E1439" t="str">
            <v>SPARES</v>
          </cell>
          <cell r="F1439" t="str">
            <v>Aksa Wurenlos AG</v>
          </cell>
          <cell r="G1439" t="str">
            <v>024803</v>
          </cell>
          <cell r="I1439">
            <v>1</v>
          </cell>
          <cell r="J1439">
            <v>305.41229817007536</v>
          </cell>
          <cell r="K1439">
            <v>186.83</v>
          </cell>
          <cell r="M1439">
            <v>0</v>
          </cell>
          <cell r="N1439">
            <v>0</v>
          </cell>
          <cell r="O1439" t="str">
            <v>SPAR</v>
          </cell>
          <cell r="P1439" t="str">
            <v>SPAR</v>
          </cell>
          <cell r="R1439">
            <v>0</v>
          </cell>
          <cell r="S1439" t="str">
            <v>Spares</v>
          </cell>
          <cell r="T1439" t="str">
            <v>1020</v>
          </cell>
          <cell r="U1439" t="str">
            <v>1711000</v>
          </cell>
          <cell r="V1439">
            <v>1</v>
          </cell>
          <cell r="W1439" t="str">
            <v>1</v>
          </cell>
          <cell r="X1439" t="str">
            <v>650</v>
          </cell>
          <cell r="Y1439" t="str">
            <v>Commercial</v>
          </cell>
          <cell r="Z1439" t="str">
            <v>Sales - Parts</v>
          </cell>
          <cell r="AA1439" t="str">
            <v>Spares</v>
          </cell>
          <cell r="AB1439">
            <v>305.41229817007536</v>
          </cell>
          <cell r="AC1439" t="str">
            <v xml:space="preserve">  43291</v>
          </cell>
          <cell r="AD1439" t="str">
            <v>106527</v>
          </cell>
          <cell r="AE1439">
            <v>186.83</v>
          </cell>
          <cell r="AF1439">
            <v>0</v>
          </cell>
          <cell r="AG1439">
            <v>0</v>
          </cell>
          <cell r="AH1439">
            <v>0</v>
          </cell>
          <cell r="AI1439">
            <v>0</v>
          </cell>
          <cell r="AJ1439" t="str">
            <v>EUR</v>
          </cell>
          <cell r="AK1439">
            <v>0</v>
          </cell>
          <cell r="AL1439" t="str">
            <v>SP402507</v>
          </cell>
          <cell r="AM1439" t="str">
            <v>B/CHARGER 24V 10A NI-CAD W/MTD</v>
          </cell>
        </row>
        <row r="1440">
          <cell r="A1440" t="str">
            <v>DEC04</v>
          </cell>
          <cell r="B1440" t="str">
            <v>CENT</v>
          </cell>
          <cell r="C1440" t="str">
            <v>Eastern Europe</v>
          </cell>
          <cell r="D1440" t="str">
            <v>RU</v>
          </cell>
          <cell r="E1440" t="str">
            <v>SPARES</v>
          </cell>
          <cell r="F1440" t="str">
            <v>Kalushky Zavod Remputmash</v>
          </cell>
          <cell r="G1440" t="str">
            <v>024746</v>
          </cell>
          <cell r="I1440">
            <v>1</v>
          </cell>
          <cell r="J1440">
            <v>135.06996770721204</v>
          </cell>
          <cell r="K1440">
            <v>26.024999999999999</v>
          </cell>
          <cell r="M1440">
            <v>0</v>
          </cell>
          <cell r="N1440">
            <v>0</v>
          </cell>
          <cell r="O1440" t="str">
            <v>SPAR</v>
          </cell>
          <cell r="P1440" t="str">
            <v>SPAR</v>
          </cell>
          <cell r="R1440">
            <v>0</v>
          </cell>
          <cell r="S1440" t="str">
            <v>Spares</v>
          </cell>
          <cell r="T1440" t="str">
            <v>1020</v>
          </cell>
          <cell r="U1440" t="str">
            <v>1711000</v>
          </cell>
          <cell r="V1440">
            <v>1</v>
          </cell>
          <cell r="W1440" t="str">
            <v>1</v>
          </cell>
          <cell r="X1440" t="str">
            <v>650</v>
          </cell>
          <cell r="Y1440" t="str">
            <v>Commercial</v>
          </cell>
          <cell r="Z1440" t="str">
            <v>Sales - Parts</v>
          </cell>
          <cell r="AA1440" t="str">
            <v>Spares</v>
          </cell>
          <cell r="AB1440">
            <v>135.06996770721204</v>
          </cell>
          <cell r="AC1440" t="str">
            <v xml:space="preserve">  39269</v>
          </cell>
          <cell r="AD1440" t="str">
            <v>264-KAL</v>
          </cell>
          <cell r="AE1440">
            <v>26.024999999999999</v>
          </cell>
          <cell r="AF1440">
            <v>0</v>
          </cell>
          <cell r="AG1440">
            <v>0</v>
          </cell>
          <cell r="AH1440">
            <v>0</v>
          </cell>
          <cell r="AI1440">
            <v>0</v>
          </cell>
          <cell r="AJ1440" t="str">
            <v>USD</v>
          </cell>
          <cell r="AK1440">
            <v>0</v>
          </cell>
          <cell r="AL1440" t="str">
            <v>SP401922</v>
          </cell>
          <cell r="AM1440" t="str">
            <v>SHUNT TRIP 24V DC</v>
          </cell>
        </row>
        <row r="1441">
          <cell r="A1441" t="str">
            <v>DEC04</v>
          </cell>
          <cell r="B1441" t="str">
            <v>CENT</v>
          </cell>
          <cell r="C1441" t="str">
            <v>Western Europe</v>
          </cell>
          <cell r="D1441" t="str">
            <v>ES</v>
          </cell>
          <cell r="E1441" t="str">
            <v>SPARES</v>
          </cell>
          <cell r="F1441" t="str">
            <v>Cummins Ventas y Servicio S.A.</v>
          </cell>
          <cell r="G1441" t="str">
            <v>024757</v>
          </cell>
          <cell r="I1441">
            <v>2</v>
          </cell>
          <cell r="J1441">
            <v>99.76657696447792</v>
          </cell>
          <cell r="K1441">
            <v>95.4</v>
          </cell>
          <cell r="M1441">
            <v>0</v>
          </cell>
          <cell r="N1441">
            <v>0</v>
          </cell>
          <cell r="O1441" t="str">
            <v>SPAR</v>
          </cell>
          <cell r="P1441" t="str">
            <v>SPAR</v>
          </cell>
          <cell r="R1441">
            <v>0</v>
          </cell>
          <cell r="S1441" t="str">
            <v>Spares</v>
          </cell>
          <cell r="T1441" t="str">
            <v>1020</v>
          </cell>
          <cell r="U1441" t="str">
            <v>1711000</v>
          </cell>
          <cell r="V1441">
            <v>1</v>
          </cell>
          <cell r="W1441" t="str">
            <v>1</v>
          </cell>
          <cell r="X1441" t="str">
            <v>650</v>
          </cell>
          <cell r="Y1441" t="str">
            <v>Commercial</v>
          </cell>
          <cell r="Z1441" t="str">
            <v>Sales - Parts</v>
          </cell>
          <cell r="AA1441" t="str">
            <v>Spares</v>
          </cell>
          <cell r="AB1441">
            <v>99.76657696447792</v>
          </cell>
          <cell r="AC1441" t="str">
            <v xml:space="preserve">  43189</v>
          </cell>
          <cell r="AD1441" t="str">
            <v>046.273</v>
          </cell>
          <cell r="AE1441">
            <v>95.4</v>
          </cell>
          <cell r="AF1441">
            <v>0</v>
          </cell>
          <cell r="AG1441">
            <v>0</v>
          </cell>
          <cell r="AH1441">
            <v>0</v>
          </cell>
          <cell r="AI1441">
            <v>0</v>
          </cell>
          <cell r="AJ1441" t="str">
            <v>EUR</v>
          </cell>
          <cell r="AK1441">
            <v>0</v>
          </cell>
          <cell r="AL1441" t="str">
            <v>SP0193-0444</v>
          </cell>
          <cell r="AM1441" t="str">
            <v>OIL PRESSURE SENDER</v>
          </cell>
        </row>
        <row r="1442">
          <cell r="A1442" t="str">
            <v>DEC04</v>
          </cell>
          <cell r="B1442" t="str">
            <v>CENT</v>
          </cell>
          <cell r="C1442" t="str">
            <v>Western Europe</v>
          </cell>
          <cell r="D1442" t="str">
            <v>ES</v>
          </cell>
          <cell r="E1442" t="str">
            <v>SPARES</v>
          </cell>
          <cell r="F1442" t="str">
            <v>Cummins Ventas y Servicio S.A.</v>
          </cell>
          <cell r="G1442" t="str">
            <v>024757</v>
          </cell>
          <cell r="I1442">
            <v>2</v>
          </cell>
          <cell r="J1442">
            <v>35.197793326157154</v>
          </cell>
          <cell r="K1442">
            <v>15.3</v>
          </cell>
          <cell r="M1442">
            <v>0</v>
          </cell>
          <cell r="N1442">
            <v>0</v>
          </cell>
          <cell r="O1442" t="str">
            <v>SPAR</v>
          </cell>
          <cell r="P1442" t="str">
            <v>SPAR</v>
          </cell>
          <cell r="R1442">
            <v>0</v>
          </cell>
          <cell r="S1442" t="str">
            <v>Spares</v>
          </cell>
          <cell r="T1442" t="str">
            <v>1020</v>
          </cell>
          <cell r="U1442" t="str">
            <v>1711000</v>
          </cell>
          <cell r="V1442">
            <v>1</v>
          </cell>
          <cell r="W1442" t="str">
            <v>1</v>
          </cell>
          <cell r="X1442" t="str">
            <v>650</v>
          </cell>
          <cell r="Y1442" t="str">
            <v>Commercial</v>
          </cell>
          <cell r="Z1442" t="str">
            <v>Sales - Parts</v>
          </cell>
          <cell r="AA1442" t="str">
            <v>Spares</v>
          </cell>
          <cell r="AB1442">
            <v>35.197793326157154</v>
          </cell>
          <cell r="AC1442" t="str">
            <v xml:space="preserve">  43189</v>
          </cell>
          <cell r="AD1442" t="str">
            <v>046.273</v>
          </cell>
          <cell r="AE1442">
            <v>15.3</v>
          </cell>
          <cell r="AF1442">
            <v>0</v>
          </cell>
          <cell r="AG1442">
            <v>0</v>
          </cell>
          <cell r="AH1442">
            <v>0</v>
          </cell>
          <cell r="AI1442">
            <v>0</v>
          </cell>
          <cell r="AJ1442" t="str">
            <v>EUR</v>
          </cell>
          <cell r="AK1442">
            <v>0</v>
          </cell>
          <cell r="AL1442" t="str">
            <v>SP01930432</v>
          </cell>
          <cell r="AM1442" t="str">
            <v>SENDER - TEMPERATURE</v>
          </cell>
        </row>
        <row r="1443">
          <cell r="A1443" t="str">
            <v>DEC04</v>
          </cell>
          <cell r="B1443" t="str">
            <v>CENT</v>
          </cell>
          <cell r="C1443" t="str">
            <v>United Kingdom</v>
          </cell>
          <cell r="D1443" t="str">
            <v>UK</v>
          </cell>
          <cell r="E1443" t="str">
            <v>SPARES</v>
          </cell>
          <cell r="F1443" t="str">
            <v>The Generator Company</v>
          </cell>
          <cell r="G1443" t="str">
            <v>024756</v>
          </cell>
          <cell r="I1443">
            <v>1</v>
          </cell>
          <cell r="J1443">
            <v>386.18</v>
          </cell>
          <cell r="K1443">
            <v>182.72</v>
          </cell>
          <cell r="M1443">
            <v>0</v>
          </cell>
          <cell r="N1443">
            <v>0</v>
          </cell>
          <cell r="O1443" t="str">
            <v>SPAR</v>
          </cell>
          <cell r="P1443" t="str">
            <v>SPAR</v>
          </cell>
          <cell r="R1443">
            <v>0</v>
          </cell>
          <cell r="S1443" t="str">
            <v>Spares</v>
          </cell>
          <cell r="T1443" t="str">
            <v>1020</v>
          </cell>
          <cell r="U1443" t="str">
            <v>1711000</v>
          </cell>
          <cell r="V1443">
            <v>1</v>
          </cell>
          <cell r="W1443" t="str">
            <v>1</v>
          </cell>
          <cell r="X1443" t="str">
            <v>650</v>
          </cell>
          <cell r="Y1443" t="str">
            <v>Commercial</v>
          </cell>
          <cell r="Z1443" t="str">
            <v>Sales - Parts</v>
          </cell>
          <cell r="AA1443" t="str">
            <v>Spares</v>
          </cell>
          <cell r="AB1443">
            <v>386.18</v>
          </cell>
          <cell r="AC1443" t="str">
            <v xml:space="preserve">  43185</v>
          </cell>
          <cell r="AD1443" t="str">
            <v>TGC3787/MC</v>
          </cell>
          <cell r="AE1443">
            <v>182.72</v>
          </cell>
          <cell r="AF1443">
            <v>0</v>
          </cell>
          <cell r="AG1443">
            <v>0</v>
          </cell>
          <cell r="AH1443">
            <v>0</v>
          </cell>
          <cell r="AI1443">
            <v>0</v>
          </cell>
          <cell r="AJ1443" t="str">
            <v>GBP</v>
          </cell>
          <cell r="AK1443">
            <v>0</v>
          </cell>
          <cell r="AL1443" t="str">
            <v>SP433085/STD</v>
          </cell>
          <cell r="AM1443" t="str">
            <v>GC200/3 50/60 HZ + OVERSPEED</v>
          </cell>
        </row>
        <row r="1444">
          <cell r="A1444" t="str">
            <v>DEC04</v>
          </cell>
          <cell r="B1444" t="str">
            <v>CENT</v>
          </cell>
          <cell r="C1444" t="str">
            <v>United Kingdom</v>
          </cell>
          <cell r="D1444" t="str">
            <v>UK</v>
          </cell>
          <cell r="E1444" t="str">
            <v>SPARES</v>
          </cell>
          <cell r="F1444" t="str">
            <v>Cummins Diesel UK</v>
          </cell>
          <cell r="G1444" t="str">
            <v>024755</v>
          </cell>
          <cell r="I1444">
            <v>1</v>
          </cell>
          <cell r="J1444">
            <v>59.04</v>
          </cell>
          <cell r="K1444">
            <v>36.9</v>
          </cell>
          <cell r="M1444">
            <v>0</v>
          </cell>
          <cell r="N1444">
            <v>0</v>
          </cell>
          <cell r="O1444" t="str">
            <v>SPAR</v>
          </cell>
          <cell r="P1444" t="str">
            <v>SPAR</v>
          </cell>
          <cell r="R1444">
            <v>0</v>
          </cell>
          <cell r="S1444" t="str">
            <v>Spares</v>
          </cell>
          <cell r="T1444" t="str">
            <v>1020</v>
          </cell>
          <cell r="U1444" t="str">
            <v>1711000</v>
          </cell>
          <cell r="V1444">
            <v>1</v>
          </cell>
          <cell r="W1444" t="str">
            <v>1</v>
          </cell>
          <cell r="X1444" t="str">
            <v>650</v>
          </cell>
          <cell r="Y1444" t="str">
            <v>Commercial</v>
          </cell>
          <cell r="Z1444" t="str">
            <v>Sales - Parts</v>
          </cell>
          <cell r="AA1444" t="str">
            <v>Spares</v>
          </cell>
          <cell r="AB1444">
            <v>59.04</v>
          </cell>
          <cell r="AC1444" t="str">
            <v xml:space="preserve">  43176</v>
          </cell>
          <cell r="AD1444" t="str">
            <v>3403058</v>
          </cell>
          <cell r="AE1444">
            <v>36.9</v>
          </cell>
          <cell r="AF1444">
            <v>0</v>
          </cell>
          <cell r="AG1444">
            <v>0</v>
          </cell>
          <cell r="AH1444">
            <v>0</v>
          </cell>
          <cell r="AI1444">
            <v>0</v>
          </cell>
          <cell r="AJ1444" t="str">
            <v>GBP</v>
          </cell>
          <cell r="AK1444">
            <v>0</v>
          </cell>
          <cell r="AL1444" t="str">
            <v>SP0309-0689-01</v>
          </cell>
          <cell r="AM1444" t="str">
            <v>FLOAT SWITCH      (019321)</v>
          </cell>
        </row>
        <row r="1445">
          <cell r="A1445" t="str">
            <v>DEC04</v>
          </cell>
          <cell r="B1445" t="str">
            <v>CENT</v>
          </cell>
          <cell r="C1445" t="str">
            <v>United Kingdom</v>
          </cell>
          <cell r="D1445" t="str">
            <v>UK</v>
          </cell>
          <cell r="E1445" t="str">
            <v>SPARES</v>
          </cell>
          <cell r="F1445" t="str">
            <v>Cummins Diesel UK</v>
          </cell>
          <cell r="G1445" t="str">
            <v>024755</v>
          </cell>
          <cell r="I1445">
            <v>1</v>
          </cell>
          <cell r="J1445">
            <v>8.86</v>
          </cell>
          <cell r="K1445">
            <v>0</v>
          </cell>
          <cell r="M1445">
            <v>0</v>
          </cell>
          <cell r="N1445">
            <v>0</v>
          </cell>
          <cell r="O1445" t="str">
            <v>908</v>
          </cell>
          <cell r="P1445" t="str">
            <v>908</v>
          </cell>
          <cell r="R1445">
            <v>0</v>
          </cell>
          <cell r="S1445" t="str">
            <v>(Blank)</v>
          </cell>
          <cell r="T1445" t="str">
            <v>1020</v>
          </cell>
          <cell r="U1445" t="str">
            <v>1711000</v>
          </cell>
          <cell r="V1445">
            <v>1</v>
          </cell>
          <cell r="W1445" t="str">
            <v>1</v>
          </cell>
          <cell r="X1445" t="str">
            <v>650</v>
          </cell>
          <cell r="Y1445" t="str">
            <v>Commercial</v>
          </cell>
          <cell r="Z1445" t="str">
            <v>Sales - Parts</v>
          </cell>
          <cell r="AA1445" t="str">
            <v>Spares</v>
          </cell>
          <cell r="AB1445">
            <v>8.86</v>
          </cell>
          <cell r="AC1445" t="str">
            <v xml:space="preserve">  43176</v>
          </cell>
          <cell r="AD1445" t="str">
            <v>3403058</v>
          </cell>
          <cell r="AE1445">
            <v>0</v>
          </cell>
          <cell r="AF1445">
            <v>0</v>
          </cell>
          <cell r="AG1445">
            <v>0</v>
          </cell>
          <cell r="AH1445">
            <v>0</v>
          </cell>
          <cell r="AI1445">
            <v>0</v>
          </cell>
          <cell r="AJ1445" t="str">
            <v>GBP</v>
          </cell>
          <cell r="AK1445">
            <v>0</v>
          </cell>
        </row>
        <row r="1446">
          <cell r="A1446" t="str">
            <v>DEC04</v>
          </cell>
          <cell r="B1446" t="str">
            <v>CENT</v>
          </cell>
          <cell r="C1446" t="str">
            <v>Eastern Europe</v>
          </cell>
          <cell r="D1446" t="str">
            <v>RU</v>
          </cell>
          <cell r="E1446" t="str">
            <v>SPARES</v>
          </cell>
          <cell r="F1446" t="str">
            <v>Kalushky Zavod Remputmash</v>
          </cell>
          <cell r="G1446" t="str">
            <v>024746</v>
          </cell>
          <cell r="I1446">
            <v>1</v>
          </cell>
          <cell r="J1446">
            <v>4984.9730893433798</v>
          </cell>
          <cell r="K1446">
            <v>3216</v>
          </cell>
          <cell r="M1446">
            <v>0</v>
          </cell>
          <cell r="N1446">
            <v>0</v>
          </cell>
          <cell r="O1446" t="str">
            <v>SPAR</v>
          </cell>
          <cell r="P1446" t="str">
            <v>SPAR</v>
          </cell>
          <cell r="R1446">
            <v>0</v>
          </cell>
          <cell r="S1446" t="str">
            <v>Spares</v>
          </cell>
          <cell r="T1446" t="str">
            <v>1020</v>
          </cell>
          <cell r="U1446" t="str">
            <v>1711000</v>
          </cell>
          <cell r="V1446">
            <v>1</v>
          </cell>
          <cell r="W1446" t="str">
            <v>1</v>
          </cell>
          <cell r="X1446" t="str">
            <v>650</v>
          </cell>
          <cell r="Y1446" t="str">
            <v>Commercial</v>
          </cell>
          <cell r="Z1446" t="str">
            <v>Sales - Parts</v>
          </cell>
          <cell r="AA1446" t="str">
            <v>Spares</v>
          </cell>
          <cell r="AB1446">
            <v>4984.9730893433798</v>
          </cell>
          <cell r="AC1446" t="str">
            <v xml:space="preserve">  39269</v>
          </cell>
          <cell r="AD1446" t="str">
            <v>264-KAL</v>
          </cell>
          <cell r="AE1446">
            <v>3216</v>
          </cell>
          <cell r="AF1446">
            <v>0</v>
          </cell>
          <cell r="AG1446">
            <v>0</v>
          </cell>
          <cell r="AH1446">
            <v>0</v>
          </cell>
          <cell r="AI1446">
            <v>0</v>
          </cell>
          <cell r="AJ1446" t="str">
            <v>USD</v>
          </cell>
          <cell r="AK1446">
            <v>0</v>
          </cell>
          <cell r="AL1446" t="str">
            <v>SP401888</v>
          </cell>
          <cell r="AM1446" t="str">
            <v xml:space="preserve"> A.C.B.2500A 3P FIXED MANUAL.</v>
          </cell>
        </row>
        <row r="1447">
          <cell r="A1447" t="str">
            <v>DEC04</v>
          </cell>
          <cell r="B1447" t="str">
            <v>CENT</v>
          </cell>
          <cell r="C1447" t="str">
            <v>Middle East</v>
          </cell>
          <cell r="D1447" t="str">
            <v>IR</v>
          </cell>
          <cell r="E1447" t="str">
            <v>SPARES</v>
          </cell>
          <cell r="F1447" t="str">
            <v>Komin Zad Niroo Co Ltd</v>
          </cell>
          <cell r="G1447" t="str">
            <v>024851</v>
          </cell>
          <cell r="I1447">
            <v>1</v>
          </cell>
          <cell r="J1447">
            <v>242.19590958019376</v>
          </cell>
          <cell r="K1447">
            <v>0</v>
          </cell>
          <cell r="M1447">
            <v>0</v>
          </cell>
          <cell r="N1447">
            <v>0</v>
          </cell>
          <cell r="O1447" t="str">
            <v>908</v>
          </cell>
          <cell r="P1447" t="str">
            <v>908</v>
          </cell>
          <cell r="R1447">
            <v>0</v>
          </cell>
          <cell r="S1447" t="str">
            <v>(Blank)</v>
          </cell>
          <cell r="T1447" t="str">
            <v>1020</v>
          </cell>
          <cell r="U1447" t="str">
            <v>1711000</v>
          </cell>
          <cell r="V1447">
            <v>1</v>
          </cell>
          <cell r="W1447" t="str">
            <v>1</v>
          </cell>
          <cell r="X1447" t="str">
            <v>650</v>
          </cell>
          <cell r="Y1447" t="str">
            <v>Commercial</v>
          </cell>
          <cell r="Z1447" t="str">
            <v>Sales - Parts</v>
          </cell>
          <cell r="AA1447" t="str">
            <v>Spares</v>
          </cell>
          <cell r="AB1447">
            <v>242.19590958019376</v>
          </cell>
          <cell r="AC1447" t="str">
            <v xml:space="preserve">  43231</v>
          </cell>
          <cell r="AD1447" t="str">
            <v>04/0286KNC</v>
          </cell>
          <cell r="AE1447">
            <v>0</v>
          </cell>
          <cell r="AF1447">
            <v>0</v>
          </cell>
          <cell r="AG1447">
            <v>0</v>
          </cell>
          <cell r="AH1447">
            <v>0</v>
          </cell>
          <cell r="AI1447">
            <v>0</v>
          </cell>
          <cell r="AJ1447" t="str">
            <v>USD</v>
          </cell>
          <cell r="AK1447">
            <v>0</v>
          </cell>
        </row>
        <row r="1448">
          <cell r="A1448" t="str">
            <v>DEC04</v>
          </cell>
          <cell r="B1448" t="str">
            <v>CENT</v>
          </cell>
          <cell r="C1448" t="str">
            <v>Western Europe</v>
          </cell>
          <cell r="D1448" t="str">
            <v>DE</v>
          </cell>
          <cell r="E1448" t="str">
            <v>SPARES</v>
          </cell>
          <cell r="F1448" t="str">
            <v>Cummins Diesel Deutschland Gmbh</v>
          </cell>
          <cell r="G1448" t="str">
            <v>024848</v>
          </cell>
          <cell r="I1448">
            <v>1</v>
          </cell>
          <cell r="J1448">
            <v>164.50960710441333</v>
          </cell>
          <cell r="K1448">
            <v>40.160600000000002</v>
          </cell>
          <cell r="M1448">
            <v>0</v>
          </cell>
          <cell r="N1448">
            <v>0</v>
          </cell>
          <cell r="O1448" t="str">
            <v>SPAR</v>
          </cell>
          <cell r="P1448" t="str">
            <v>SPAR</v>
          </cell>
          <cell r="R1448">
            <v>0</v>
          </cell>
          <cell r="S1448" t="str">
            <v>Spares</v>
          </cell>
          <cell r="T1448" t="str">
            <v>1020</v>
          </cell>
          <cell r="U1448" t="str">
            <v>1711000</v>
          </cell>
          <cell r="V1448">
            <v>1</v>
          </cell>
          <cell r="W1448" t="str">
            <v>1</v>
          </cell>
          <cell r="X1448" t="str">
            <v>650</v>
          </cell>
          <cell r="Y1448" t="str">
            <v>Commercial</v>
          </cell>
          <cell r="Z1448" t="str">
            <v>Sales - Parts</v>
          </cell>
          <cell r="AA1448" t="str">
            <v>Spares</v>
          </cell>
          <cell r="AB1448">
            <v>164.50960710441333</v>
          </cell>
          <cell r="AC1448" t="str">
            <v xml:space="preserve">  43225</v>
          </cell>
          <cell r="AD1448" t="str">
            <v>Werkstatt2004a</v>
          </cell>
          <cell r="AE1448">
            <v>40.160600000000002</v>
          </cell>
          <cell r="AF1448">
            <v>0</v>
          </cell>
          <cell r="AG1448">
            <v>0</v>
          </cell>
          <cell r="AH1448">
            <v>0</v>
          </cell>
          <cell r="AI1448">
            <v>0</v>
          </cell>
          <cell r="AJ1448" t="str">
            <v>EUR</v>
          </cell>
          <cell r="AK1448">
            <v>0</v>
          </cell>
          <cell r="AL1448" t="str">
            <v>SP0998-0052-05</v>
          </cell>
          <cell r="AM1448" t="str">
            <v>PC TOOLS-INPOWER G-DRIVE PRO</v>
          </cell>
        </row>
        <row r="1449">
          <cell r="A1449" t="str">
            <v>DEC04</v>
          </cell>
          <cell r="B1449" t="str">
            <v>CENT</v>
          </cell>
          <cell r="C1449" t="str">
            <v>Western Europe</v>
          </cell>
          <cell r="D1449" t="str">
            <v>IE</v>
          </cell>
          <cell r="E1449" t="str">
            <v>SPARES</v>
          </cell>
          <cell r="F1449" t="str">
            <v>Cummins Engine Co</v>
          </cell>
          <cell r="G1449" t="str">
            <v>024846</v>
          </cell>
          <cell r="I1449">
            <v>1</v>
          </cell>
          <cell r="J1449">
            <v>32.772282023681377</v>
          </cell>
          <cell r="K1449">
            <v>13.21</v>
          </cell>
          <cell r="M1449">
            <v>0</v>
          </cell>
          <cell r="N1449">
            <v>0</v>
          </cell>
          <cell r="O1449" t="str">
            <v>SPAR</v>
          </cell>
          <cell r="P1449" t="str">
            <v>SPAR</v>
          </cell>
          <cell r="R1449">
            <v>0</v>
          </cell>
          <cell r="S1449" t="str">
            <v>Spares</v>
          </cell>
          <cell r="T1449" t="str">
            <v>1020</v>
          </cell>
          <cell r="U1449" t="str">
            <v>1711000</v>
          </cell>
          <cell r="V1449">
            <v>1</v>
          </cell>
          <cell r="W1449" t="str">
            <v>1</v>
          </cell>
          <cell r="X1449" t="str">
            <v>650</v>
          </cell>
          <cell r="Y1449" t="str">
            <v>Commercial</v>
          </cell>
          <cell r="Z1449" t="str">
            <v>Sales - Parts</v>
          </cell>
          <cell r="AA1449" t="str">
            <v>Spares</v>
          </cell>
          <cell r="AB1449">
            <v>32.772282023681377</v>
          </cell>
          <cell r="AC1449" t="str">
            <v xml:space="preserve">  43212</v>
          </cell>
          <cell r="AD1449" t="str">
            <v>4300955</v>
          </cell>
          <cell r="AE1449">
            <v>13.21</v>
          </cell>
          <cell r="AF1449">
            <v>0</v>
          </cell>
          <cell r="AG1449">
            <v>0</v>
          </cell>
          <cell r="AH1449">
            <v>0</v>
          </cell>
          <cell r="AI1449">
            <v>0</v>
          </cell>
          <cell r="AJ1449" t="str">
            <v>EUR</v>
          </cell>
          <cell r="AK1449">
            <v>0</v>
          </cell>
          <cell r="AL1449" t="str">
            <v>SP0193044701</v>
          </cell>
          <cell r="AM1449" t="str">
            <v>SENDER-WATER TEMPERATURE</v>
          </cell>
        </row>
        <row r="1450">
          <cell r="A1450" t="str">
            <v>DEC04</v>
          </cell>
          <cell r="B1450" t="str">
            <v>CENT</v>
          </cell>
          <cell r="C1450" t="str">
            <v>United Kingdom</v>
          </cell>
          <cell r="D1450" t="str">
            <v>UK</v>
          </cell>
          <cell r="E1450" t="str">
            <v>SPARES</v>
          </cell>
          <cell r="F1450" t="str">
            <v>Cummins Diesel UK</v>
          </cell>
          <cell r="G1450" t="str">
            <v>024845</v>
          </cell>
          <cell r="I1450">
            <v>1</v>
          </cell>
          <cell r="J1450">
            <v>88.8</v>
          </cell>
          <cell r="K1450">
            <v>56.659300000000002</v>
          </cell>
          <cell r="M1450">
            <v>0</v>
          </cell>
          <cell r="N1450">
            <v>0</v>
          </cell>
          <cell r="O1450" t="str">
            <v>SPAR</v>
          </cell>
          <cell r="P1450" t="str">
            <v>SPAR</v>
          </cell>
          <cell r="R1450">
            <v>0</v>
          </cell>
          <cell r="S1450" t="str">
            <v>Spares</v>
          </cell>
          <cell r="T1450" t="str">
            <v>1020</v>
          </cell>
          <cell r="U1450" t="str">
            <v>1711000</v>
          </cell>
          <cell r="V1450">
            <v>1</v>
          </cell>
          <cell r="W1450" t="str">
            <v>1</v>
          </cell>
          <cell r="X1450" t="str">
            <v>650</v>
          </cell>
          <cell r="Y1450" t="str">
            <v>Commercial</v>
          </cell>
          <cell r="Z1450" t="str">
            <v>Sales - Parts</v>
          </cell>
          <cell r="AA1450" t="str">
            <v>Spares</v>
          </cell>
          <cell r="AB1450">
            <v>88.8</v>
          </cell>
          <cell r="AC1450" t="str">
            <v xml:space="preserve">  43152</v>
          </cell>
          <cell r="AD1450" t="str">
            <v>4404220</v>
          </cell>
          <cell r="AE1450">
            <v>56.659300000000002</v>
          </cell>
          <cell r="AF1450">
            <v>0</v>
          </cell>
          <cell r="AG1450">
            <v>0</v>
          </cell>
          <cell r="AH1450">
            <v>0</v>
          </cell>
          <cell r="AI1450">
            <v>0</v>
          </cell>
          <cell r="AJ1450" t="str">
            <v>GBP</v>
          </cell>
          <cell r="AK1450">
            <v>0</v>
          </cell>
          <cell r="AL1450" t="str">
            <v>SP0300476702</v>
          </cell>
          <cell r="AM1450" t="str">
            <v>BUS PT/CT KIT</v>
          </cell>
        </row>
        <row r="1451">
          <cell r="A1451" t="str">
            <v>DEC04</v>
          </cell>
          <cell r="B1451" t="str">
            <v>CENT</v>
          </cell>
          <cell r="C1451" t="str">
            <v>Africa</v>
          </cell>
          <cell r="D1451" t="str">
            <v>BE</v>
          </cell>
          <cell r="E1451" t="str">
            <v>SPARES</v>
          </cell>
          <cell r="F1451" t="str">
            <v>BIA</v>
          </cell>
          <cell r="G1451" t="str">
            <v>024842</v>
          </cell>
          <cell r="I1451">
            <v>1</v>
          </cell>
          <cell r="J1451">
            <v>48.510226049515602</v>
          </cell>
          <cell r="K1451">
            <v>31.83</v>
          </cell>
          <cell r="M1451">
            <v>0</v>
          </cell>
          <cell r="N1451">
            <v>0</v>
          </cell>
          <cell r="O1451" t="str">
            <v>SPAR</v>
          </cell>
          <cell r="P1451" t="str">
            <v>SPAR</v>
          </cell>
          <cell r="R1451">
            <v>0</v>
          </cell>
          <cell r="S1451" t="str">
            <v>Spares</v>
          </cell>
          <cell r="T1451" t="str">
            <v>1020</v>
          </cell>
          <cell r="U1451" t="str">
            <v>1711000</v>
          </cell>
          <cell r="V1451">
            <v>1</v>
          </cell>
          <cell r="W1451" t="str">
            <v>1</v>
          </cell>
          <cell r="X1451" t="str">
            <v>650</v>
          </cell>
          <cell r="Y1451" t="str">
            <v>Commercial</v>
          </cell>
          <cell r="Z1451" t="str">
            <v>Sales - Parts</v>
          </cell>
          <cell r="AA1451" t="str">
            <v>Spares</v>
          </cell>
          <cell r="AB1451">
            <v>48.510226049515602</v>
          </cell>
          <cell r="AC1451" t="str">
            <v xml:space="preserve">  43227</v>
          </cell>
          <cell r="AD1451" t="str">
            <v>BCO-CPG0411-001</v>
          </cell>
          <cell r="AE1451">
            <v>31.83</v>
          </cell>
          <cell r="AF1451">
            <v>0</v>
          </cell>
          <cell r="AG1451">
            <v>0</v>
          </cell>
          <cell r="AH1451">
            <v>0</v>
          </cell>
          <cell r="AI1451">
            <v>0</v>
          </cell>
          <cell r="AJ1451" t="str">
            <v>EUR</v>
          </cell>
          <cell r="AK1451">
            <v>0</v>
          </cell>
          <cell r="AL1451" t="str">
            <v>SP433159</v>
          </cell>
          <cell r="AM1451" t="str">
            <v>PCL PROGRAMMER INTERFACE</v>
          </cell>
        </row>
        <row r="1452">
          <cell r="A1452" t="str">
            <v>DEC04</v>
          </cell>
          <cell r="B1452" t="str">
            <v>CENT</v>
          </cell>
          <cell r="C1452" t="str">
            <v>Western Europe</v>
          </cell>
          <cell r="D1452" t="str">
            <v>SE</v>
          </cell>
          <cell r="E1452" t="str">
            <v>SPARES</v>
          </cell>
          <cell r="F1452" t="str">
            <v>Cummins Sweden</v>
          </cell>
          <cell r="G1452" t="str">
            <v>024841</v>
          </cell>
          <cell r="I1452">
            <v>1</v>
          </cell>
          <cell r="J1452">
            <v>137.09714747039826</v>
          </cell>
          <cell r="K1452">
            <v>13.386799999999999</v>
          </cell>
          <cell r="M1452">
            <v>0</v>
          </cell>
          <cell r="N1452">
            <v>0</v>
          </cell>
          <cell r="O1452" t="str">
            <v>SPAR</v>
          </cell>
          <cell r="P1452" t="str">
            <v>SPAR</v>
          </cell>
          <cell r="R1452">
            <v>0</v>
          </cell>
          <cell r="S1452" t="str">
            <v>Spares</v>
          </cell>
          <cell r="T1452" t="str">
            <v>1020</v>
          </cell>
          <cell r="U1452" t="str">
            <v>1711000</v>
          </cell>
          <cell r="V1452">
            <v>1</v>
          </cell>
          <cell r="W1452" t="str">
            <v>1</v>
          </cell>
          <cell r="X1452" t="str">
            <v>650</v>
          </cell>
          <cell r="Y1452" t="str">
            <v>Commercial</v>
          </cell>
          <cell r="Z1452" t="str">
            <v>Sales - Parts</v>
          </cell>
          <cell r="AA1452" t="str">
            <v>Spares</v>
          </cell>
          <cell r="AB1452">
            <v>137.09714747039826</v>
          </cell>
          <cell r="AC1452" t="str">
            <v xml:space="preserve">  43232</v>
          </cell>
          <cell r="AD1452" t="str">
            <v>8200972</v>
          </cell>
          <cell r="AE1452">
            <v>13.386799999999999</v>
          </cell>
          <cell r="AF1452">
            <v>0</v>
          </cell>
          <cell r="AG1452">
            <v>0</v>
          </cell>
          <cell r="AH1452">
            <v>0</v>
          </cell>
          <cell r="AI1452">
            <v>0</v>
          </cell>
          <cell r="AJ1452" t="str">
            <v>EUR</v>
          </cell>
          <cell r="AK1452">
            <v>0</v>
          </cell>
          <cell r="AL1452" t="str">
            <v>SP0998-0052-07</v>
          </cell>
          <cell r="AM1452" t="str">
            <v>PC TOOLS-INPOWER G-DRIVE PRO</v>
          </cell>
        </row>
        <row r="1453">
          <cell r="A1453" t="str">
            <v>DEC04</v>
          </cell>
          <cell r="B1453" t="str">
            <v>CENT</v>
          </cell>
          <cell r="C1453" t="str">
            <v>Africa</v>
          </cell>
          <cell r="D1453" t="str">
            <v>BE</v>
          </cell>
          <cell r="E1453" t="str">
            <v>SPARES</v>
          </cell>
          <cell r="F1453" t="str">
            <v>BIA</v>
          </cell>
          <cell r="G1453" t="str">
            <v>024613</v>
          </cell>
          <cell r="I1453">
            <v>1</v>
          </cell>
          <cell r="J1453">
            <v>175</v>
          </cell>
          <cell r="K1453">
            <v>0</v>
          </cell>
          <cell r="M1453">
            <v>0</v>
          </cell>
          <cell r="N1453">
            <v>0</v>
          </cell>
          <cell r="O1453" t="str">
            <v>908</v>
          </cell>
          <cell r="P1453" t="str">
            <v>908</v>
          </cell>
          <cell r="R1453">
            <v>0</v>
          </cell>
          <cell r="S1453" t="str">
            <v>(Blank)</v>
          </cell>
          <cell r="T1453" t="str">
            <v>1020</v>
          </cell>
          <cell r="U1453" t="str">
            <v>1711000</v>
          </cell>
          <cell r="V1453">
            <v>1</v>
          </cell>
          <cell r="W1453" t="str">
            <v>1</v>
          </cell>
          <cell r="X1453" t="str">
            <v>650</v>
          </cell>
          <cell r="Y1453" t="str">
            <v>Commercial</v>
          </cell>
          <cell r="Z1453" t="str">
            <v>Sales - Parts</v>
          </cell>
          <cell r="AA1453" t="str">
            <v>Spares</v>
          </cell>
          <cell r="AB1453">
            <v>175</v>
          </cell>
          <cell r="AC1453" t="str">
            <v xml:space="preserve">  43061</v>
          </cell>
          <cell r="AD1453" t="str">
            <v>83220389</v>
          </cell>
          <cell r="AE1453">
            <v>0</v>
          </cell>
          <cell r="AF1453">
            <v>0</v>
          </cell>
          <cell r="AG1453">
            <v>0</v>
          </cell>
          <cell r="AH1453">
            <v>0</v>
          </cell>
          <cell r="AI1453">
            <v>0</v>
          </cell>
          <cell r="AJ1453" t="str">
            <v>GBP</v>
          </cell>
          <cell r="AK1453">
            <v>0</v>
          </cell>
        </row>
        <row r="1454">
          <cell r="A1454" t="str">
            <v>DEC04</v>
          </cell>
          <cell r="B1454" t="str">
            <v>CENT</v>
          </cell>
          <cell r="C1454" t="str">
            <v>Middle East</v>
          </cell>
          <cell r="D1454" t="str">
            <v>YE</v>
          </cell>
          <cell r="E1454" t="str">
            <v>SPARES</v>
          </cell>
          <cell r="F1454" t="str">
            <v>Zubieri Trading Co</v>
          </cell>
          <cell r="G1454" t="str">
            <v>024735</v>
          </cell>
          <cell r="I1454">
            <v>1</v>
          </cell>
          <cell r="J1454">
            <v>8.1054897739504845</v>
          </cell>
          <cell r="K1454">
            <v>2.63</v>
          </cell>
          <cell r="M1454">
            <v>0</v>
          </cell>
          <cell r="N1454">
            <v>0</v>
          </cell>
          <cell r="O1454" t="str">
            <v>SPAR</v>
          </cell>
          <cell r="P1454" t="str">
            <v>SPAR</v>
          </cell>
          <cell r="R1454">
            <v>0</v>
          </cell>
          <cell r="S1454" t="str">
            <v>Spares</v>
          </cell>
          <cell r="T1454" t="str">
            <v>1020</v>
          </cell>
          <cell r="U1454" t="str">
            <v>1711000</v>
          </cell>
          <cell r="V1454">
            <v>1</v>
          </cell>
          <cell r="W1454" t="str">
            <v>1</v>
          </cell>
          <cell r="X1454" t="str">
            <v>650</v>
          </cell>
          <cell r="Y1454" t="str">
            <v>Commercial</v>
          </cell>
          <cell r="Z1454" t="str">
            <v>Sales - Parts</v>
          </cell>
          <cell r="AA1454" t="str">
            <v>Spares</v>
          </cell>
          <cell r="AB1454">
            <v>8.1054897739504845</v>
          </cell>
          <cell r="AC1454" t="str">
            <v xml:space="preserve">  43137</v>
          </cell>
          <cell r="AD1454" t="str">
            <v>e12093 dtd 10.25.2004</v>
          </cell>
          <cell r="AE1454">
            <v>2.63</v>
          </cell>
          <cell r="AF1454">
            <v>0</v>
          </cell>
          <cell r="AG1454">
            <v>0</v>
          </cell>
          <cell r="AH1454">
            <v>0</v>
          </cell>
          <cell r="AI1454">
            <v>0</v>
          </cell>
          <cell r="AJ1454" t="str">
            <v>USD</v>
          </cell>
          <cell r="AK1454">
            <v>0</v>
          </cell>
          <cell r="AL1454" t="str">
            <v>SP03383594</v>
          </cell>
          <cell r="AM1454" t="str">
            <v>LEAD.</v>
          </cell>
        </row>
        <row r="1455">
          <cell r="A1455" t="str">
            <v>DEC04</v>
          </cell>
          <cell r="B1455" t="str">
            <v>CENT</v>
          </cell>
          <cell r="C1455" t="str">
            <v>Middle East</v>
          </cell>
          <cell r="D1455" t="str">
            <v>YE</v>
          </cell>
          <cell r="E1455" t="str">
            <v>SPARES</v>
          </cell>
          <cell r="F1455" t="str">
            <v>Zubieri Trading Co</v>
          </cell>
          <cell r="G1455" t="str">
            <v>024735</v>
          </cell>
          <cell r="I1455">
            <v>1</v>
          </cell>
          <cell r="J1455">
            <v>23.729817007534983</v>
          </cell>
          <cell r="K1455">
            <v>15.31</v>
          </cell>
          <cell r="M1455">
            <v>0</v>
          </cell>
          <cell r="N1455">
            <v>0</v>
          </cell>
          <cell r="O1455" t="str">
            <v>SPAR</v>
          </cell>
          <cell r="P1455" t="str">
            <v>SPAR</v>
          </cell>
          <cell r="R1455">
            <v>0</v>
          </cell>
          <cell r="S1455" t="str">
            <v>Spares</v>
          </cell>
          <cell r="T1455" t="str">
            <v>1020</v>
          </cell>
          <cell r="U1455" t="str">
            <v>1711000</v>
          </cell>
          <cell r="V1455">
            <v>1</v>
          </cell>
          <cell r="W1455" t="str">
            <v>1</v>
          </cell>
          <cell r="X1455" t="str">
            <v>650</v>
          </cell>
          <cell r="Y1455" t="str">
            <v>Commercial</v>
          </cell>
          <cell r="Z1455" t="str">
            <v>Sales - Parts</v>
          </cell>
          <cell r="AA1455" t="str">
            <v>Spares</v>
          </cell>
          <cell r="AB1455">
            <v>23.729817007534983</v>
          </cell>
          <cell r="AC1455" t="str">
            <v xml:space="preserve">  43137</v>
          </cell>
          <cell r="AD1455" t="str">
            <v>e12093 dtd 10.25.2004</v>
          </cell>
          <cell r="AE1455">
            <v>15.31</v>
          </cell>
          <cell r="AF1455">
            <v>0</v>
          </cell>
          <cell r="AG1455">
            <v>0</v>
          </cell>
          <cell r="AH1455">
            <v>0</v>
          </cell>
          <cell r="AI1455">
            <v>0</v>
          </cell>
          <cell r="AJ1455" t="str">
            <v>USD</v>
          </cell>
          <cell r="AK1455">
            <v>0</v>
          </cell>
          <cell r="AL1455" t="str">
            <v>SP0193-0568</v>
          </cell>
          <cell r="AM1455" t="str">
            <v>SENSOR-LEVEL,LOW COOLANT</v>
          </cell>
        </row>
        <row r="1456">
          <cell r="A1456" t="str">
            <v>DEC04</v>
          </cell>
          <cell r="B1456" t="str">
            <v>CENT</v>
          </cell>
          <cell r="C1456" t="str">
            <v>Middle East</v>
          </cell>
          <cell r="D1456" t="str">
            <v>YE</v>
          </cell>
          <cell r="E1456" t="str">
            <v>SPARES</v>
          </cell>
          <cell r="F1456" t="str">
            <v>Zubieri Trading Co</v>
          </cell>
          <cell r="G1456" t="str">
            <v>024735</v>
          </cell>
          <cell r="I1456">
            <v>1</v>
          </cell>
          <cell r="J1456">
            <v>15.113024757804089</v>
          </cell>
          <cell r="K1456">
            <v>9.2899999999999991</v>
          </cell>
          <cell r="M1456">
            <v>0</v>
          </cell>
          <cell r="N1456">
            <v>0</v>
          </cell>
          <cell r="O1456" t="str">
            <v>SPAR</v>
          </cell>
          <cell r="P1456" t="str">
            <v>SPAR</v>
          </cell>
          <cell r="R1456">
            <v>0</v>
          </cell>
          <cell r="S1456" t="str">
            <v>Spares</v>
          </cell>
          <cell r="T1456" t="str">
            <v>1020</v>
          </cell>
          <cell r="U1456" t="str">
            <v>1711000</v>
          </cell>
          <cell r="V1456">
            <v>1</v>
          </cell>
          <cell r="W1456" t="str">
            <v>1</v>
          </cell>
          <cell r="X1456" t="str">
            <v>650</v>
          </cell>
          <cell r="Y1456" t="str">
            <v>Commercial</v>
          </cell>
          <cell r="Z1456" t="str">
            <v>Sales - Parts</v>
          </cell>
          <cell r="AA1456" t="str">
            <v>Spares</v>
          </cell>
          <cell r="AB1456">
            <v>15.113024757804089</v>
          </cell>
          <cell r="AC1456" t="str">
            <v xml:space="preserve">  43137</v>
          </cell>
          <cell r="AD1456" t="str">
            <v>e12093 dtd 10.25.2004</v>
          </cell>
          <cell r="AE1456">
            <v>9.2899999999999991</v>
          </cell>
          <cell r="AF1456">
            <v>0</v>
          </cell>
          <cell r="AG1456">
            <v>0</v>
          </cell>
          <cell r="AH1456">
            <v>0</v>
          </cell>
          <cell r="AI1456">
            <v>0</v>
          </cell>
          <cell r="AJ1456" t="str">
            <v>USD</v>
          </cell>
          <cell r="AK1456">
            <v>0</v>
          </cell>
          <cell r="AL1456" t="str">
            <v>SP01930465</v>
          </cell>
          <cell r="AM1456" t="str">
            <v>SENDER - TEMPERATURE</v>
          </cell>
        </row>
        <row r="1457">
          <cell r="A1457" t="str">
            <v>DEC04</v>
          </cell>
          <cell r="B1457" t="str">
            <v>CENT</v>
          </cell>
          <cell r="C1457" t="str">
            <v>Western Europe</v>
          </cell>
          <cell r="D1457" t="str">
            <v>ES</v>
          </cell>
          <cell r="E1457" t="str">
            <v>SPARES</v>
          </cell>
          <cell r="F1457" t="str">
            <v>Cummins Ventas y Servicio S.A.</v>
          </cell>
          <cell r="G1457" t="str">
            <v>024734</v>
          </cell>
          <cell r="I1457">
            <v>1</v>
          </cell>
          <cell r="J1457">
            <v>63.23057050592034</v>
          </cell>
          <cell r="K1457">
            <v>32.979999999999997</v>
          </cell>
          <cell r="M1457">
            <v>0</v>
          </cell>
          <cell r="N1457">
            <v>0</v>
          </cell>
          <cell r="O1457" t="str">
            <v>SPAR</v>
          </cell>
          <cell r="P1457" t="str">
            <v>SPAR</v>
          </cell>
          <cell r="R1457">
            <v>0</v>
          </cell>
          <cell r="S1457" t="str">
            <v>Spares</v>
          </cell>
          <cell r="T1457" t="str">
            <v>1020</v>
          </cell>
          <cell r="U1457" t="str">
            <v>1711000</v>
          </cell>
          <cell r="V1457">
            <v>1</v>
          </cell>
          <cell r="W1457" t="str">
            <v>1</v>
          </cell>
          <cell r="X1457" t="str">
            <v>650</v>
          </cell>
          <cell r="Y1457" t="str">
            <v>Commercial</v>
          </cell>
          <cell r="Z1457" t="str">
            <v>Sales - Parts</v>
          </cell>
          <cell r="AA1457" t="str">
            <v>Spares</v>
          </cell>
          <cell r="AB1457">
            <v>63.23057050592034</v>
          </cell>
          <cell r="AC1457" t="str">
            <v xml:space="preserve">  43118</v>
          </cell>
          <cell r="AD1457" t="str">
            <v>046.287</v>
          </cell>
          <cell r="AE1457">
            <v>32.979999999999997</v>
          </cell>
          <cell r="AF1457">
            <v>0</v>
          </cell>
          <cell r="AG1457">
            <v>0</v>
          </cell>
          <cell r="AH1457">
            <v>0</v>
          </cell>
          <cell r="AI1457">
            <v>0</v>
          </cell>
          <cell r="AJ1457" t="str">
            <v>EUR</v>
          </cell>
          <cell r="AK1457">
            <v>0</v>
          </cell>
          <cell r="AL1457" t="str">
            <v>SP0333-0690</v>
          </cell>
          <cell r="AM1457" t="str">
            <v>HEATER ENGINE COOLANT 240V</v>
          </cell>
        </row>
        <row r="1458">
          <cell r="A1458" t="str">
            <v>DEC04</v>
          </cell>
          <cell r="B1458" t="str">
            <v>CENT</v>
          </cell>
          <cell r="C1458" t="str">
            <v>Western Europe</v>
          </cell>
          <cell r="D1458" t="str">
            <v>ES</v>
          </cell>
          <cell r="E1458" t="str">
            <v>SPARES</v>
          </cell>
          <cell r="F1458" t="str">
            <v>Cummins Ventas y Servicio S.A.</v>
          </cell>
          <cell r="G1458" t="str">
            <v>024734</v>
          </cell>
          <cell r="I1458">
            <v>1</v>
          </cell>
          <cell r="J1458">
            <v>14.253363832077502</v>
          </cell>
          <cell r="K1458">
            <v>0</v>
          </cell>
          <cell r="M1458">
            <v>0</v>
          </cell>
          <cell r="N1458">
            <v>0</v>
          </cell>
          <cell r="O1458" t="str">
            <v>908</v>
          </cell>
          <cell r="P1458" t="str">
            <v>908</v>
          </cell>
          <cell r="R1458">
            <v>0</v>
          </cell>
          <cell r="S1458" t="str">
            <v>(Blank)</v>
          </cell>
          <cell r="T1458" t="str">
            <v>1020</v>
          </cell>
          <cell r="U1458" t="str">
            <v>1711000</v>
          </cell>
          <cell r="V1458">
            <v>1</v>
          </cell>
          <cell r="W1458" t="str">
            <v>1</v>
          </cell>
          <cell r="X1458" t="str">
            <v>650</v>
          </cell>
          <cell r="Y1458" t="str">
            <v>Commercial</v>
          </cell>
          <cell r="Z1458" t="str">
            <v>Sales - Parts</v>
          </cell>
          <cell r="AA1458" t="str">
            <v>Spares</v>
          </cell>
          <cell r="AB1458">
            <v>14.253363832077502</v>
          </cell>
          <cell r="AC1458" t="str">
            <v xml:space="preserve">  43118</v>
          </cell>
          <cell r="AD1458" t="str">
            <v>046.287</v>
          </cell>
          <cell r="AE1458">
            <v>0</v>
          </cell>
          <cell r="AF1458">
            <v>0</v>
          </cell>
          <cell r="AG1458">
            <v>0</v>
          </cell>
          <cell r="AH1458">
            <v>0</v>
          </cell>
          <cell r="AI1458">
            <v>0</v>
          </cell>
          <cell r="AJ1458" t="str">
            <v>EUR</v>
          </cell>
          <cell r="AK1458">
            <v>0</v>
          </cell>
        </row>
        <row r="1459">
          <cell r="A1459" t="str">
            <v>DEC04</v>
          </cell>
          <cell r="B1459" t="str">
            <v>CENT</v>
          </cell>
          <cell r="C1459" t="str">
            <v>Western Europe</v>
          </cell>
          <cell r="D1459" t="str">
            <v>ES</v>
          </cell>
          <cell r="E1459" t="str">
            <v>SPARES</v>
          </cell>
          <cell r="F1459" t="str">
            <v>Cummins Ventas y Servicio S.A.</v>
          </cell>
          <cell r="G1459" t="str">
            <v>024734</v>
          </cell>
          <cell r="I1459">
            <v>1</v>
          </cell>
          <cell r="J1459">
            <v>25.962728740581269</v>
          </cell>
          <cell r="K1459">
            <v>18.78</v>
          </cell>
          <cell r="M1459">
            <v>0</v>
          </cell>
          <cell r="N1459">
            <v>0</v>
          </cell>
          <cell r="O1459" t="str">
            <v>SPAR</v>
          </cell>
          <cell r="P1459" t="str">
            <v>SPAR</v>
          </cell>
          <cell r="R1459">
            <v>0</v>
          </cell>
          <cell r="S1459" t="str">
            <v>Spares</v>
          </cell>
          <cell r="T1459" t="str">
            <v>1020</v>
          </cell>
          <cell r="U1459" t="str">
            <v>1711000</v>
          </cell>
          <cell r="V1459">
            <v>1</v>
          </cell>
          <cell r="W1459" t="str">
            <v>1</v>
          </cell>
          <cell r="X1459" t="str">
            <v>650</v>
          </cell>
          <cell r="Y1459" t="str">
            <v>Commercial</v>
          </cell>
          <cell r="Z1459" t="str">
            <v>Sales - Parts</v>
          </cell>
          <cell r="AA1459" t="str">
            <v>Spares</v>
          </cell>
          <cell r="AB1459">
            <v>25.962728740581269</v>
          </cell>
          <cell r="AC1459" t="str">
            <v xml:space="preserve">  43118</v>
          </cell>
          <cell r="AD1459" t="str">
            <v>046.287</v>
          </cell>
          <cell r="AE1459">
            <v>18.78</v>
          </cell>
          <cell r="AF1459">
            <v>0</v>
          </cell>
          <cell r="AG1459">
            <v>0</v>
          </cell>
          <cell r="AH1459">
            <v>0</v>
          </cell>
          <cell r="AI1459">
            <v>0</v>
          </cell>
          <cell r="AJ1459" t="str">
            <v>EUR</v>
          </cell>
          <cell r="AK1459">
            <v>0</v>
          </cell>
          <cell r="AL1459" t="str">
            <v>SP0193-0486</v>
          </cell>
          <cell r="AM1459" t="str">
            <v>LOW COOLANT SENDER</v>
          </cell>
        </row>
        <row r="1460">
          <cell r="A1460" t="str">
            <v>DEC04</v>
          </cell>
          <cell r="B1460" t="str">
            <v>CENT</v>
          </cell>
          <cell r="C1460" t="str">
            <v>Western Europe</v>
          </cell>
          <cell r="D1460" t="str">
            <v>ES</v>
          </cell>
          <cell r="E1460" t="str">
            <v>SPARES</v>
          </cell>
          <cell r="F1460" t="str">
            <v>Cummins Ventas y Servicio S.A.</v>
          </cell>
          <cell r="G1460" t="str">
            <v>024734</v>
          </cell>
          <cell r="I1460">
            <v>1</v>
          </cell>
          <cell r="J1460">
            <v>5.8268030139935405</v>
          </cell>
          <cell r="K1460">
            <v>8.06</v>
          </cell>
          <cell r="M1460">
            <v>0</v>
          </cell>
          <cell r="N1460">
            <v>0</v>
          </cell>
          <cell r="O1460" t="str">
            <v>SPAR</v>
          </cell>
          <cell r="P1460" t="str">
            <v>SPAR</v>
          </cell>
          <cell r="R1460">
            <v>0</v>
          </cell>
          <cell r="S1460" t="str">
            <v>Spares</v>
          </cell>
          <cell r="T1460" t="str">
            <v>1020</v>
          </cell>
          <cell r="U1460" t="str">
            <v>1711000</v>
          </cell>
          <cell r="V1460">
            <v>1</v>
          </cell>
          <cell r="W1460" t="str">
            <v>1</v>
          </cell>
          <cell r="X1460" t="str">
            <v>650</v>
          </cell>
          <cell r="Y1460" t="str">
            <v>Commercial</v>
          </cell>
          <cell r="Z1460" t="str">
            <v>Sales - Parts</v>
          </cell>
          <cell r="AA1460" t="str">
            <v>Spares</v>
          </cell>
          <cell r="AB1460">
            <v>5.8268030139935405</v>
          </cell>
          <cell r="AC1460" t="str">
            <v xml:space="preserve">  43118</v>
          </cell>
          <cell r="AD1460" t="str">
            <v>046.287</v>
          </cell>
          <cell r="AE1460">
            <v>8.06</v>
          </cell>
          <cell r="AF1460">
            <v>0</v>
          </cell>
          <cell r="AG1460">
            <v>0</v>
          </cell>
          <cell r="AH1460">
            <v>0</v>
          </cell>
          <cell r="AI1460">
            <v>0</v>
          </cell>
          <cell r="AJ1460" t="str">
            <v>EUR</v>
          </cell>
          <cell r="AK1460">
            <v>0</v>
          </cell>
          <cell r="AL1460" t="str">
            <v>SP0338-3938</v>
          </cell>
          <cell r="AM1460" t="str">
            <v>HARNESS</v>
          </cell>
        </row>
        <row r="1461">
          <cell r="A1461" t="str">
            <v>DEC04</v>
          </cell>
          <cell r="B1461" t="str">
            <v>CENT</v>
          </cell>
          <cell r="C1461" t="str">
            <v>Africa</v>
          </cell>
          <cell r="D1461" t="str">
            <v>GH</v>
          </cell>
          <cell r="E1461" t="str">
            <v>Spares</v>
          </cell>
          <cell r="F1461" t="str">
            <v>G and J Technical Services</v>
          </cell>
          <cell r="G1461" t="str">
            <v>024732</v>
          </cell>
          <cell r="I1461">
            <v>2</v>
          </cell>
          <cell r="J1461">
            <v>0</v>
          </cell>
          <cell r="K1461">
            <v>28.6</v>
          </cell>
          <cell r="M1461">
            <v>0</v>
          </cell>
          <cell r="N1461">
            <v>0</v>
          </cell>
          <cell r="O1461" t="str">
            <v>SPAR</v>
          </cell>
          <cell r="P1461" t="str">
            <v>SPAR</v>
          </cell>
          <cell r="R1461">
            <v>0</v>
          </cell>
          <cell r="S1461" t="str">
            <v>Spares</v>
          </cell>
          <cell r="T1461" t="str">
            <v>1020</v>
          </cell>
          <cell r="U1461" t="str">
            <v>1711000</v>
          </cell>
          <cell r="V1461">
            <v>1</v>
          </cell>
          <cell r="W1461" t="str">
            <v>1</v>
          </cell>
          <cell r="X1461" t="str">
            <v>650</v>
          </cell>
          <cell r="Y1461" t="str">
            <v>Commercial</v>
          </cell>
          <cell r="Z1461" t="str">
            <v>Sales - Parts</v>
          </cell>
          <cell r="AA1461" t="str">
            <v>Spares</v>
          </cell>
          <cell r="AB1461">
            <v>0</v>
          </cell>
          <cell r="AC1461" t="str">
            <v xml:space="preserve">  43144</v>
          </cell>
          <cell r="AD1461" t="str">
            <v>p.1243 part two</v>
          </cell>
          <cell r="AE1461">
            <v>28.6</v>
          </cell>
          <cell r="AF1461">
            <v>0</v>
          </cell>
          <cell r="AG1461">
            <v>0</v>
          </cell>
          <cell r="AH1461">
            <v>0</v>
          </cell>
          <cell r="AI1461">
            <v>0</v>
          </cell>
          <cell r="AJ1461" t="str">
            <v>USD</v>
          </cell>
          <cell r="AK1461">
            <v>0</v>
          </cell>
          <cell r="AL1461" t="str">
            <v>SP0140-3590</v>
          </cell>
          <cell r="AM1461" t="str">
            <v>AIR FILTER ELEMENT</v>
          </cell>
        </row>
        <row r="1462">
          <cell r="A1462" t="str">
            <v>DEC04</v>
          </cell>
          <cell r="B1462" t="str">
            <v>CENT</v>
          </cell>
          <cell r="C1462" t="str">
            <v>United Kingdom</v>
          </cell>
          <cell r="D1462" t="str">
            <v>UK</v>
          </cell>
          <cell r="E1462" t="str">
            <v>SPARES</v>
          </cell>
          <cell r="F1462" t="str">
            <v>Cummins Diesel UK</v>
          </cell>
          <cell r="G1462" t="str">
            <v>024614</v>
          </cell>
          <cell r="I1462">
            <v>1</v>
          </cell>
          <cell r="J1462">
            <v>194.44</v>
          </cell>
          <cell r="K1462">
            <v>40.160600000000002</v>
          </cell>
          <cell r="M1462">
            <v>0</v>
          </cell>
          <cell r="N1462">
            <v>0</v>
          </cell>
          <cell r="O1462" t="str">
            <v>SPAR</v>
          </cell>
          <cell r="P1462" t="str">
            <v>SPAR</v>
          </cell>
          <cell r="R1462">
            <v>0</v>
          </cell>
          <cell r="S1462" t="str">
            <v>Spares</v>
          </cell>
          <cell r="T1462" t="str">
            <v>1020</v>
          </cell>
          <cell r="U1462" t="str">
            <v>1711000</v>
          </cell>
          <cell r="V1462">
            <v>1</v>
          </cell>
          <cell r="W1462" t="str">
            <v>1</v>
          </cell>
          <cell r="X1462" t="str">
            <v>650</v>
          </cell>
          <cell r="Y1462" t="str">
            <v>Commercial</v>
          </cell>
          <cell r="Z1462" t="str">
            <v>Sales - Parts</v>
          </cell>
          <cell r="AA1462" t="str">
            <v>Spares</v>
          </cell>
          <cell r="AB1462">
            <v>194.44</v>
          </cell>
          <cell r="AC1462" t="str">
            <v xml:space="preserve">  42536</v>
          </cell>
          <cell r="AD1462" t="str">
            <v>5700178</v>
          </cell>
          <cell r="AE1462">
            <v>40.160600000000002</v>
          </cell>
          <cell r="AF1462">
            <v>0</v>
          </cell>
          <cell r="AG1462">
            <v>0</v>
          </cell>
          <cell r="AH1462">
            <v>0</v>
          </cell>
          <cell r="AI1462">
            <v>0</v>
          </cell>
          <cell r="AJ1462" t="str">
            <v>GBP</v>
          </cell>
          <cell r="AK1462">
            <v>0</v>
          </cell>
          <cell r="AL1462" t="str">
            <v>SP0998-0052-04</v>
          </cell>
          <cell r="AM1462" t="str">
            <v>PC TOOLS-INPOWER G-DRIVE N/U</v>
          </cell>
        </row>
        <row r="1463">
          <cell r="A1463" t="str">
            <v>DEC04</v>
          </cell>
          <cell r="B1463" t="str">
            <v>CENT</v>
          </cell>
          <cell r="C1463" t="str">
            <v>Middle East</v>
          </cell>
          <cell r="D1463" t="str">
            <v>AE</v>
          </cell>
          <cell r="E1463" t="str">
            <v>SPARES</v>
          </cell>
          <cell r="F1463" t="str">
            <v>Cummins FZE</v>
          </cell>
          <cell r="G1463" t="str">
            <v>024736</v>
          </cell>
          <cell r="I1463">
            <v>3</v>
          </cell>
          <cell r="J1463">
            <v>82.346609257265868</v>
          </cell>
          <cell r="K1463">
            <v>57.9</v>
          </cell>
          <cell r="M1463">
            <v>0</v>
          </cell>
          <cell r="N1463">
            <v>0</v>
          </cell>
          <cell r="O1463" t="str">
            <v>SPAR</v>
          </cell>
          <cell r="P1463" t="str">
            <v>SPAR</v>
          </cell>
          <cell r="R1463">
            <v>0</v>
          </cell>
          <cell r="S1463" t="str">
            <v>Spares</v>
          </cell>
          <cell r="T1463" t="str">
            <v>1020</v>
          </cell>
          <cell r="U1463" t="str">
            <v>1711000</v>
          </cell>
          <cell r="V1463">
            <v>1</v>
          </cell>
          <cell r="W1463" t="str">
            <v>1</v>
          </cell>
          <cell r="X1463" t="str">
            <v>650</v>
          </cell>
          <cell r="Y1463" t="str">
            <v>Commercial</v>
          </cell>
          <cell r="Z1463" t="str">
            <v>Sales - Parts</v>
          </cell>
          <cell r="AA1463" t="str">
            <v>Spares</v>
          </cell>
          <cell r="AB1463">
            <v>82.346609257265868</v>
          </cell>
          <cell r="AC1463" t="str">
            <v xml:space="preserve">  37597</v>
          </cell>
          <cell r="AD1463" t="str">
            <v>5363</v>
          </cell>
          <cell r="AE1463">
            <v>57.9</v>
          </cell>
          <cell r="AF1463">
            <v>0</v>
          </cell>
          <cell r="AG1463">
            <v>0</v>
          </cell>
          <cell r="AH1463">
            <v>0</v>
          </cell>
          <cell r="AI1463">
            <v>0</v>
          </cell>
          <cell r="AJ1463" t="str">
            <v>USD</v>
          </cell>
          <cell r="AK1463">
            <v>0</v>
          </cell>
          <cell r="AL1463" t="str">
            <v>SP0300-4721-12</v>
          </cell>
          <cell r="AM1463" t="str">
            <v>EPROM KIT</v>
          </cell>
        </row>
        <row r="1464">
          <cell r="A1464" t="str">
            <v>DEC04</v>
          </cell>
          <cell r="B1464" t="str">
            <v>CENT</v>
          </cell>
          <cell r="C1464" t="str">
            <v>Africa</v>
          </cell>
          <cell r="D1464" t="str">
            <v>BE</v>
          </cell>
          <cell r="E1464" t="str">
            <v>SPARES</v>
          </cell>
          <cell r="F1464" t="str">
            <v>BIA</v>
          </cell>
          <cell r="G1464" t="str">
            <v>024613</v>
          </cell>
          <cell r="I1464">
            <v>1</v>
          </cell>
          <cell r="J1464">
            <v>10265</v>
          </cell>
          <cell r="K1464">
            <v>6416</v>
          </cell>
          <cell r="M1464">
            <v>0</v>
          </cell>
          <cell r="N1464">
            <v>0</v>
          </cell>
          <cell r="O1464" t="str">
            <v>SPAR</v>
          </cell>
          <cell r="P1464" t="str">
            <v>SPAR</v>
          </cell>
          <cell r="R1464">
            <v>0</v>
          </cell>
          <cell r="S1464" t="str">
            <v>Spares</v>
          </cell>
          <cell r="T1464" t="str">
            <v>1020</v>
          </cell>
          <cell r="U1464" t="str">
            <v>1711000</v>
          </cell>
          <cell r="V1464">
            <v>1</v>
          </cell>
          <cell r="W1464" t="str">
            <v>1</v>
          </cell>
          <cell r="X1464" t="str">
            <v>650</v>
          </cell>
          <cell r="Y1464" t="str">
            <v>Commercial</v>
          </cell>
          <cell r="Z1464" t="str">
            <v>Sales - Parts</v>
          </cell>
          <cell r="AA1464" t="str">
            <v>Spares</v>
          </cell>
          <cell r="AB1464">
            <v>10265</v>
          </cell>
          <cell r="AC1464" t="str">
            <v xml:space="preserve">  43061</v>
          </cell>
          <cell r="AD1464" t="str">
            <v>83220389</v>
          </cell>
          <cell r="AE1464">
            <v>6416</v>
          </cell>
          <cell r="AF1464">
            <v>0</v>
          </cell>
          <cell r="AG1464">
            <v>0</v>
          </cell>
          <cell r="AH1464">
            <v>0</v>
          </cell>
          <cell r="AI1464">
            <v>0</v>
          </cell>
          <cell r="AJ1464" t="str">
            <v>GBP</v>
          </cell>
          <cell r="AK1464">
            <v>0</v>
          </cell>
          <cell r="AL1464" t="str">
            <v>SPBRGPN20771</v>
          </cell>
          <cell r="AM1464" t="str">
            <v>HC6K ALTERNATOR</v>
          </cell>
        </row>
        <row r="1465">
          <cell r="A1465" t="str">
            <v>DEC04</v>
          </cell>
          <cell r="B1465" t="str">
            <v>CENT</v>
          </cell>
          <cell r="C1465" t="str">
            <v>Middle East</v>
          </cell>
          <cell r="D1465" t="str">
            <v>SA</v>
          </cell>
          <cell r="E1465" t="str">
            <v>SPARES</v>
          </cell>
          <cell r="F1465" t="str">
            <v>General Contracting Company</v>
          </cell>
          <cell r="G1465" t="str">
            <v>024612</v>
          </cell>
          <cell r="I1465">
            <v>2</v>
          </cell>
          <cell r="J1465">
            <v>0</v>
          </cell>
          <cell r="K1465">
            <v>0</v>
          </cell>
          <cell r="M1465">
            <v>0</v>
          </cell>
          <cell r="N1465">
            <v>0</v>
          </cell>
          <cell r="O1465" t="str">
            <v>908</v>
          </cell>
          <cell r="P1465" t="str">
            <v>908</v>
          </cell>
          <cell r="R1465">
            <v>0</v>
          </cell>
          <cell r="S1465" t="str">
            <v>(Blank)</v>
          </cell>
          <cell r="T1465" t="str">
            <v>1020</v>
          </cell>
          <cell r="U1465" t="str">
            <v>1711000</v>
          </cell>
          <cell r="V1465">
            <v>1</v>
          </cell>
          <cell r="W1465" t="str">
            <v>1</v>
          </cell>
          <cell r="X1465" t="str">
            <v>650</v>
          </cell>
          <cell r="Y1465" t="str">
            <v>Commercial</v>
          </cell>
          <cell r="Z1465" t="str">
            <v>Sales - Parts</v>
          </cell>
          <cell r="AA1465" t="str">
            <v>Spares</v>
          </cell>
          <cell r="AB1465">
            <v>0</v>
          </cell>
          <cell r="AC1465" t="str">
            <v xml:space="preserve">  43101</v>
          </cell>
          <cell r="AD1465" t="str">
            <v>13068 SHORT-SHIPPED</v>
          </cell>
          <cell r="AE1465">
            <v>0</v>
          </cell>
          <cell r="AF1465">
            <v>0</v>
          </cell>
          <cell r="AG1465">
            <v>0</v>
          </cell>
          <cell r="AH1465">
            <v>0</v>
          </cell>
          <cell r="AI1465">
            <v>0</v>
          </cell>
          <cell r="AJ1465" t="str">
            <v>USD</v>
          </cell>
          <cell r="AK1465">
            <v>0</v>
          </cell>
          <cell r="AL1465" t="str">
            <v>SPKEYS</v>
          </cell>
        </row>
        <row r="1466">
          <cell r="A1466" t="str">
            <v>DEC04</v>
          </cell>
          <cell r="B1466" t="str">
            <v>CENT</v>
          </cell>
          <cell r="C1466" t="str">
            <v>Africa</v>
          </cell>
          <cell r="D1466" t="str">
            <v>SN</v>
          </cell>
          <cell r="E1466" t="str">
            <v>SPARES</v>
          </cell>
          <cell r="F1466" t="str">
            <v>Matforce S.A.</v>
          </cell>
          <cell r="G1466" t="str">
            <v>024728</v>
          </cell>
          <cell r="I1466">
            <v>2</v>
          </cell>
          <cell r="J1466">
            <v>13.509149623250808</v>
          </cell>
          <cell r="K1466">
            <v>5.26</v>
          </cell>
          <cell r="M1466">
            <v>0</v>
          </cell>
          <cell r="N1466">
            <v>0</v>
          </cell>
          <cell r="O1466" t="str">
            <v>SPAR</v>
          </cell>
          <cell r="P1466" t="str">
            <v>SPAR</v>
          </cell>
          <cell r="R1466">
            <v>0</v>
          </cell>
          <cell r="S1466" t="str">
            <v>Spares</v>
          </cell>
          <cell r="T1466" t="str">
            <v>1020</v>
          </cell>
          <cell r="U1466" t="str">
            <v>1711000</v>
          </cell>
          <cell r="V1466">
            <v>1</v>
          </cell>
          <cell r="W1466" t="str">
            <v>1</v>
          </cell>
          <cell r="X1466" t="str">
            <v>650</v>
          </cell>
          <cell r="Y1466" t="str">
            <v>Commercial</v>
          </cell>
          <cell r="Z1466" t="str">
            <v>Sales - Parts</v>
          </cell>
          <cell r="AA1466" t="str">
            <v>Spares</v>
          </cell>
          <cell r="AB1466">
            <v>13.509149623250808</v>
          </cell>
          <cell r="AC1466" t="str">
            <v xml:space="preserve">  43127</v>
          </cell>
          <cell r="AD1466" t="str">
            <v>10662/DHL</v>
          </cell>
          <cell r="AE1466">
            <v>5.26</v>
          </cell>
          <cell r="AF1466">
            <v>0</v>
          </cell>
          <cell r="AG1466">
            <v>0</v>
          </cell>
          <cell r="AH1466">
            <v>0</v>
          </cell>
          <cell r="AI1466">
            <v>0</v>
          </cell>
          <cell r="AJ1466" t="str">
            <v>USD</v>
          </cell>
          <cell r="AK1466">
            <v>0</v>
          </cell>
          <cell r="AL1466" t="str">
            <v>SP03383594</v>
          </cell>
          <cell r="AM1466" t="str">
            <v>LEAD.</v>
          </cell>
        </row>
        <row r="1467">
          <cell r="A1467" t="str">
            <v>DEC04</v>
          </cell>
          <cell r="B1467" t="str">
            <v>CENT</v>
          </cell>
          <cell r="C1467" t="str">
            <v>Africa</v>
          </cell>
          <cell r="D1467" t="str">
            <v>SN</v>
          </cell>
          <cell r="E1467" t="str">
            <v>SPARES</v>
          </cell>
          <cell r="F1467" t="str">
            <v>Matforce S.A.</v>
          </cell>
          <cell r="G1467" t="str">
            <v>024728</v>
          </cell>
          <cell r="I1467">
            <v>0</v>
          </cell>
          <cell r="J1467">
            <v>0</v>
          </cell>
          <cell r="K1467">
            <v>0</v>
          </cell>
          <cell r="M1467">
            <v>0</v>
          </cell>
          <cell r="N1467">
            <v>0</v>
          </cell>
          <cell r="O1467" t="str">
            <v>909</v>
          </cell>
          <cell r="P1467" t="str">
            <v>909</v>
          </cell>
          <cell r="R1467">
            <v>0</v>
          </cell>
          <cell r="S1467" t="str">
            <v>INFORMATION</v>
          </cell>
          <cell r="T1467" t="str">
            <v>1020</v>
          </cell>
          <cell r="U1467" t="str">
            <v>1711000</v>
          </cell>
          <cell r="V1467">
            <v>1</v>
          </cell>
          <cell r="W1467" t="str">
            <v>1</v>
          </cell>
          <cell r="X1467" t="str">
            <v>650</v>
          </cell>
          <cell r="Y1467" t="str">
            <v>Commercial</v>
          </cell>
          <cell r="Z1467" t="str">
            <v>Sales - Parts</v>
          </cell>
          <cell r="AA1467" t="str">
            <v>Spares</v>
          </cell>
          <cell r="AB1467">
            <v>0</v>
          </cell>
          <cell r="AC1467" t="str">
            <v xml:space="preserve">  43127</v>
          </cell>
          <cell r="AD1467" t="str">
            <v>10662/DHL</v>
          </cell>
          <cell r="AE1467">
            <v>0</v>
          </cell>
          <cell r="AF1467">
            <v>0</v>
          </cell>
          <cell r="AG1467">
            <v>0</v>
          </cell>
          <cell r="AH1467">
            <v>0</v>
          </cell>
          <cell r="AI1467">
            <v>0</v>
          </cell>
          <cell r="AJ1467" t="str">
            <v>USD</v>
          </cell>
          <cell r="AK1467">
            <v>0</v>
          </cell>
        </row>
        <row r="1468">
          <cell r="A1468" t="str">
            <v>DEC04</v>
          </cell>
          <cell r="B1468" t="str">
            <v>CENT</v>
          </cell>
          <cell r="C1468" t="str">
            <v>Africa</v>
          </cell>
          <cell r="D1468" t="str">
            <v>SN</v>
          </cell>
          <cell r="E1468" t="str">
            <v>SPARES</v>
          </cell>
          <cell r="F1468" t="str">
            <v>Matforce S.A.</v>
          </cell>
          <cell r="G1468" t="str">
            <v>024728</v>
          </cell>
          <cell r="I1468">
            <v>2</v>
          </cell>
          <cell r="J1468">
            <v>47.465016146393971</v>
          </cell>
          <cell r="K1468">
            <v>30.62</v>
          </cell>
          <cell r="M1468">
            <v>0</v>
          </cell>
          <cell r="N1468">
            <v>0</v>
          </cell>
          <cell r="O1468" t="str">
            <v>SPAR</v>
          </cell>
          <cell r="P1468" t="str">
            <v>SPAR</v>
          </cell>
          <cell r="R1468">
            <v>0</v>
          </cell>
          <cell r="S1468" t="str">
            <v>Spares</v>
          </cell>
          <cell r="T1468" t="str">
            <v>1020</v>
          </cell>
          <cell r="U1468" t="str">
            <v>1711000</v>
          </cell>
          <cell r="V1468">
            <v>1</v>
          </cell>
          <cell r="W1468" t="str">
            <v>1</v>
          </cell>
          <cell r="X1468" t="str">
            <v>650</v>
          </cell>
          <cell r="Y1468" t="str">
            <v>Commercial</v>
          </cell>
          <cell r="Z1468" t="str">
            <v>Sales - Parts</v>
          </cell>
          <cell r="AA1468" t="str">
            <v>Spares</v>
          </cell>
          <cell r="AB1468">
            <v>47.465016146393971</v>
          </cell>
          <cell r="AC1468" t="str">
            <v xml:space="preserve">  43127</v>
          </cell>
          <cell r="AD1468" t="str">
            <v>10662/DHL</v>
          </cell>
          <cell r="AE1468">
            <v>30.62</v>
          </cell>
          <cell r="AF1468">
            <v>0</v>
          </cell>
          <cell r="AG1468">
            <v>0</v>
          </cell>
          <cell r="AH1468">
            <v>0</v>
          </cell>
          <cell r="AI1468">
            <v>0</v>
          </cell>
          <cell r="AJ1468" t="str">
            <v>USD</v>
          </cell>
          <cell r="AK1468">
            <v>0</v>
          </cell>
          <cell r="AL1468" t="str">
            <v>SP0193-0568</v>
          </cell>
          <cell r="AM1468" t="str">
            <v>SENSOR-LEVEL,LOW COOLANT</v>
          </cell>
        </row>
        <row r="1469">
          <cell r="A1469" t="str">
            <v>DEC04</v>
          </cell>
          <cell r="B1469" t="str">
            <v>CENT</v>
          </cell>
          <cell r="C1469" t="str">
            <v>Africa</v>
          </cell>
          <cell r="D1469" t="str">
            <v>SN</v>
          </cell>
          <cell r="E1469" t="str">
            <v>SPARES</v>
          </cell>
          <cell r="F1469" t="str">
            <v>Matforce S.A.</v>
          </cell>
          <cell r="G1469" t="str">
            <v>024728</v>
          </cell>
          <cell r="I1469">
            <v>1</v>
          </cell>
          <cell r="J1469">
            <v>9.1442411194833149</v>
          </cell>
          <cell r="K1469">
            <v>0</v>
          </cell>
          <cell r="M1469">
            <v>0</v>
          </cell>
          <cell r="N1469">
            <v>0</v>
          </cell>
          <cell r="O1469" t="str">
            <v>908</v>
          </cell>
          <cell r="P1469" t="str">
            <v>908</v>
          </cell>
          <cell r="R1469">
            <v>0</v>
          </cell>
          <cell r="S1469" t="str">
            <v>(Blank)</v>
          </cell>
          <cell r="T1469" t="str">
            <v>1020</v>
          </cell>
          <cell r="U1469" t="str">
            <v>1711000</v>
          </cell>
          <cell r="V1469">
            <v>1</v>
          </cell>
          <cell r="W1469" t="str">
            <v>1</v>
          </cell>
          <cell r="X1469" t="str">
            <v>650</v>
          </cell>
          <cell r="Y1469" t="str">
            <v>Commercial</v>
          </cell>
          <cell r="Z1469" t="str">
            <v>Sales - Parts</v>
          </cell>
          <cell r="AA1469" t="str">
            <v>Spares</v>
          </cell>
          <cell r="AB1469">
            <v>9.1442411194833149</v>
          </cell>
          <cell r="AC1469" t="str">
            <v xml:space="preserve">  43127</v>
          </cell>
          <cell r="AD1469" t="str">
            <v>10662/DHL</v>
          </cell>
          <cell r="AE1469">
            <v>0</v>
          </cell>
          <cell r="AF1469">
            <v>0</v>
          </cell>
          <cell r="AG1469">
            <v>0</v>
          </cell>
          <cell r="AH1469">
            <v>0</v>
          </cell>
          <cell r="AI1469">
            <v>0</v>
          </cell>
          <cell r="AJ1469" t="str">
            <v>USD</v>
          </cell>
          <cell r="AK1469">
            <v>0</v>
          </cell>
        </row>
        <row r="1470">
          <cell r="A1470" t="str">
            <v>DEC04</v>
          </cell>
          <cell r="B1470" t="str">
            <v>CENT</v>
          </cell>
          <cell r="C1470" t="str">
            <v>Middle East</v>
          </cell>
          <cell r="D1470" t="str">
            <v>AE</v>
          </cell>
          <cell r="E1470" t="str">
            <v>SPARES</v>
          </cell>
          <cell r="F1470" t="str">
            <v>Cummins FZE</v>
          </cell>
          <cell r="G1470" t="str">
            <v>024726</v>
          </cell>
          <cell r="I1470">
            <v>30</v>
          </cell>
          <cell r="J1470">
            <v>1435.5758880516685</v>
          </cell>
          <cell r="K1470">
            <v>926.1</v>
          </cell>
          <cell r="M1470">
            <v>0</v>
          </cell>
          <cell r="N1470">
            <v>0</v>
          </cell>
          <cell r="O1470" t="str">
            <v>SPAR</v>
          </cell>
          <cell r="P1470" t="str">
            <v>SPAR</v>
          </cell>
          <cell r="R1470">
            <v>0</v>
          </cell>
          <cell r="S1470" t="str">
            <v>Spares</v>
          </cell>
          <cell r="T1470" t="str">
            <v>1020</v>
          </cell>
          <cell r="U1470" t="str">
            <v>1711000</v>
          </cell>
          <cell r="V1470">
            <v>1</v>
          </cell>
          <cell r="W1470" t="str">
            <v>1</v>
          </cell>
          <cell r="X1470" t="str">
            <v>650</v>
          </cell>
          <cell r="Y1470" t="str">
            <v>Commercial</v>
          </cell>
          <cell r="Z1470" t="str">
            <v>Sales - Parts</v>
          </cell>
          <cell r="AA1470" t="str">
            <v>Spares</v>
          </cell>
          <cell r="AB1470">
            <v>1435.5758880516685</v>
          </cell>
          <cell r="AC1470" t="str">
            <v xml:space="preserve">  43065</v>
          </cell>
          <cell r="AD1470" t="str">
            <v>6796</v>
          </cell>
          <cell r="AE1470">
            <v>926.1</v>
          </cell>
          <cell r="AF1470">
            <v>0</v>
          </cell>
          <cell r="AG1470">
            <v>0</v>
          </cell>
          <cell r="AH1470">
            <v>0</v>
          </cell>
          <cell r="AI1470">
            <v>0</v>
          </cell>
          <cell r="AJ1470" t="str">
            <v>USD</v>
          </cell>
          <cell r="AK1470">
            <v>0</v>
          </cell>
          <cell r="AL1470" t="str">
            <v>SP18212/1664/23</v>
          </cell>
          <cell r="AM1470" t="str">
            <v>BELT-FAN</v>
          </cell>
        </row>
        <row r="1471">
          <cell r="A1471" t="str">
            <v>DEC04</v>
          </cell>
          <cell r="B1471" t="str">
            <v>CENT</v>
          </cell>
          <cell r="C1471" t="str">
            <v>Middle East</v>
          </cell>
          <cell r="D1471" t="str">
            <v>AE</v>
          </cell>
          <cell r="E1471" t="str">
            <v>SPARES</v>
          </cell>
          <cell r="F1471" t="str">
            <v>Cummins FZE</v>
          </cell>
          <cell r="G1471" t="str">
            <v>024726</v>
          </cell>
          <cell r="I1471">
            <v>8</v>
          </cell>
          <cell r="J1471">
            <v>783.29386437029052</v>
          </cell>
          <cell r="K1471">
            <v>391.04</v>
          </cell>
          <cell r="M1471">
            <v>0</v>
          </cell>
          <cell r="N1471">
            <v>0</v>
          </cell>
          <cell r="O1471" t="str">
            <v>SPAR</v>
          </cell>
          <cell r="P1471" t="str">
            <v>SPAR</v>
          </cell>
          <cell r="R1471">
            <v>0</v>
          </cell>
          <cell r="S1471" t="str">
            <v>Spares</v>
          </cell>
          <cell r="T1471" t="str">
            <v>1020</v>
          </cell>
          <cell r="U1471" t="str">
            <v>1711000</v>
          </cell>
          <cell r="V1471">
            <v>1</v>
          </cell>
          <cell r="W1471" t="str">
            <v>1</v>
          </cell>
          <cell r="X1471" t="str">
            <v>650</v>
          </cell>
          <cell r="Y1471" t="str">
            <v>Commercial</v>
          </cell>
          <cell r="Z1471" t="str">
            <v>Sales - Parts</v>
          </cell>
          <cell r="AA1471" t="str">
            <v>Spares</v>
          </cell>
          <cell r="AB1471">
            <v>783.29386437029052</v>
          </cell>
          <cell r="AC1471" t="str">
            <v xml:space="preserve">  43065</v>
          </cell>
          <cell r="AD1471" t="str">
            <v>6796</v>
          </cell>
          <cell r="AE1471">
            <v>391.04</v>
          </cell>
          <cell r="AF1471">
            <v>0</v>
          </cell>
          <cell r="AG1471">
            <v>0</v>
          </cell>
          <cell r="AH1471">
            <v>0</v>
          </cell>
          <cell r="AI1471">
            <v>0</v>
          </cell>
          <cell r="AJ1471" t="str">
            <v>USD</v>
          </cell>
          <cell r="AK1471">
            <v>0</v>
          </cell>
          <cell r="AL1471" t="str">
            <v>SPRSK-6001</v>
          </cell>
          <cell r="AM1471" t="str">
            <v>RECT. SERVICE KIT (0249-0798)</v>
          </cell>
        </row>
        <row r="1472">
          <cell r="A1472" t="str">
            <v>DEC04</v>
          </cell>
          <cell r="B1472" t="str">
            <v>CENT</v>
          </cell>
          <cell r="C1472" t="str">
            <v>Africa</v>
          </cell>
          <cell r="D1472" t="str">
            <v>KE</v>
          </cell>
          <cell r="E1472" t="str">
            <v>SPARES</v>
          </cell>
          <cell r="F1472" t="str">
            <v>Car and General (Trading) Ltd</v>
          </cell>
          <cell r="G1472" t="str">
            <v>024725</v>
          </cell>
          <cell r="I1472">
            <v>1</v>
          </cell>
          <cell r="J1472">
            <v>326.7707212055974</v>
          </cell>
          <cell r="K1472">
            <v>240.09</v>
          </cell>
          <cell r="M1472">
            <v>0</v>
          </cell>
          <cell r="N1472">
            <v>0</v>
          </cell>
          <cell r="O1472" t="str">
            <v>SPAR</v>
          </cell>
          <cell r="P1472" t="str">
            <v>SPAR</v>
          </cell>
          <cell r="R1472">
            <v>0</v>
          </cell>
          <cell r="S1472" t="str">
            <v>Spares</v>
          </cell>
          <cell r="T1472" t="str">
            <v>1020</v>
          </cell>
          <cell r="U1472" t="str">
            <v>1711000</v>
          </cell>
          <cell r="V1472">
            <v>1</v>
          </cell>
          <cell r="W1472" t="str">
            <v>1</v>
          </cell>
          <cell r="X1472" t="str">
            <v>650</v>
          </cell>
          <cell r="Y1472" t="str">
            <v>Commercial</v>
          </cell>
          <cell r="Z1472" t="str">
            <v>Sales - Parts</v>
          </cell>
          <cell r="AA1472" t="str">
            <v>Spares</v>
          </cell>
          <cell r="AB1472">
            <v>326.7707212055974</v>
          </cell>
          <cell r="AC1472" t="str">
            <v xml:space="preserve">  43019</v>
          </cell>
          <cell r="AD1472" t="str">
            <v>MRC/04/S/047</v>
          </cell>
          <cell r="AE1472">
            <v>240.09</v>
          </cell>
          <cell r="AF1472">
            <v>0</v>
          </cell>
          <cell r="AG1472">
            <v>0</v>
          </cell>
          <cell r="AH1472">
            <v>0</v>
          </cell>
          <cell r="AI1472">
            <v>0</v>
          </cell>
          <cell r="AJ1472" t="str">
            <v>USD</v>
          </cell>
          <cell r="AK1472">
            <v>0</v>
          </cell>
          <cell r="AL1472" t="str">
            <v>SP0300-5381</v>
          </cell>
          <cell r="AM1472" t="str">
            <v>BASE BD PCB ASSY T.B.S.U.</v>
          </cell>
        </row>
        <row r="1473">
          <cell r="A1473" t="str">
            <v>DEC04</v>
          </cell>
          <cell r="B1473" t="str">
            <v>CENT</v>
          </cell>
          <cell r="C1473" t="str">
            <v>Africa</v>
          </cell>
          <cell r="D1473" t="str">
            <v>KE</v>
          </cell>
          <cell r="E1473" t="str">
            <v>SPARES</v>
          </cell>
          <cell r="F1473" t="str">
            <v>Car and General (Trading) Ltd</v>
          </cell>
          <cell r="G1473" t="str">
            <v>024725</v>
          </cell>
          <cell r="I1473">
            <v>1</v>
          </cell>
          <cell r="J1473">
            <v>96.878363832077497</v>
          </cell>
          <cell r="K1473">
            <v>0</v>
          </cell>
          <cell r="M1473">
            <v>0</v>
          </cell>
          <cell r="N1473">
            <v>0</v>
          </cell>
          <cell r="O1473" t="str">
            <v>908</v>
          </cell>
          <cell r="P1473" t="str">
            <v>908</v>
          </cell>
          <cell r="R1473">
            <v>0</v>
          </cell>
          <cell r="S1473" t="str">
            <v>(Blank)</v>
          </cell>
          <cell r="T1473" t="str">
            <v>1020</v>
          </cell>
          <cell r="U1473" t="str">
            <v>1711000</v>
          </cell>
          <cell r="V1473">
            <v>1</v>
          </cell>
          <cell r="W1473" t="str">
            <v>1</v>
          </cell>
          <cell r="X1473" t="str">
            <v>650</v>
          </cell>
          <cell r="Y1473" t="str">
            <v>Commercial</v>
          </cell>
          <cell r="Z1473" t="str">
            <v>Sales - Parts</v>
          </cell>
          <cell r="AA1473" t="str">
            <v>Spares</v>
          </cell>
          <cell r="AB1473">
            <v>96.878363832077497</v>
          </cell>
          <cell r="AC1473" t="str">
            <v xml:space="preserve">  43019</v>
          </cell>
          <cell r="AD1473" t="str">
            <v>MRC/04/S/047</v>
          </cell>
          <cell r="AE1473">
            <v>0</v>
          </cell>
          <cell r="AF1473">
            <v>0</v>
          </cell>
          <cell r="AG1473">
            <v>0</v>
          </cell>
          <cell r="AH1473">
            <v>0</v>
          </cell>
          <cell r="AI1473">
            <v>0</v>
          </cell>
          <cell r="AJ1473" t="str">
            <v>USD</v>
          </cell>
          <cell r="AK1473">
            <v>0</v>
          </cell>
        </row>
        <row r="1474">
          <cell r="A1474" t="str">
            <v>DEC04</v>
          </cell>
          <cell r="B1474" t="str">
            <v>CENT</v>
          </cell>
          <cell r="C1474" t="str">
            <v>Africa</v>
          </cell>
          <cell r="D1474" t="str">
            <v>SN</v>
          </cell>
          <cell r="E1474" t="str">
            <v>SPARES</v>
          </cell>
          <cell r="F1474" t="str">
            <v>Matforce S.A.</v>
          </cell>
          <cell r="G1474" t="str">
            <v>024854</v>
          </cell>
          <cell r="I1474">
            <v>1</v>
          </cell>
          <cell r="J1474">
            <v>150.67814854682453</v>
          </cell>
          <cell r="K1474">
            <v>113.54</v>
          </cell>
          <cell r="M1474">
            <v>0</v>
          </cell>
          <cell r="N1474">
            <v>0</v>
          </cell>
          <cell r="R1474">
            <v>0</v>
          </cell>
          <cell r="T1474" t="str">
            <v>1020</v>
          </cell>
          <cell r="U1474" t="str">
            <v>1711000</v>
          </cell>
          <cell r="V1474">
            <v>1</v>
          </cell>
          <cell r="W1474" t="str">
            <v>1</v>
          </cell>
          <cell r="X1474" t="str">
            <v>650</v>
          </cell>
          <cell r="Y1474" t="str">
            <v>Commercial</v>
          </cell>
          <cell r="Z1474" t="str">
            <v>Sales - Parts</v>
          </cell>
          <cell r="AA1474" t="str">
            <v>Spares</v>
          </cell>
          <cell r="AB1474">
            <v>150.67814854682453</v>
          </cell>
          <cell r="AC1474" t="str">
            <v xml:space="preserve">  42304</v>
          </cell>
          <cell r="AD1474" t="str">
            <v>10017</v>
          </cell>
          <cell r="AE1474">
            <v>113.54</v>
          </cell>
          <cell r="AF1474">
            <v>0</v>
          </cell>
          <cell r="AG1474">
            <v>0</v>
          </cell>
          <cell r="AH1474">
            <v>0</v>
          </cell>
          <cell r="AI1474">
            <v>0</v>
          </cell>
          <cell r="AJ1474" t="str">
            <v>USD</v>
          </cell>
          <cell r="AK1474">
            <v>0</v>
          </cell>
          <cell r="AL1474" t="str">
            <v>SP0305-0846</v>
          </cell>
          <cell r="AM1474" t="str">
            <v>REGULATOR-VOLTAGE (MX341)</v>
          </cell>
        </row>
        <row r="1475">
          <cell r="A1475" t="str">
            <v>DEC04</v>
          </cell>
          <cell r="B1475" t="str">
            <v>CENT</v>
          </cell>
          <cell r="C1475" t="str">
            <v>Western Europe</v>
          </cell>
          <cell r="D1475" t="str">
            <v>IT</v>
          </cell>
          <cell r="E1475" t="str">
            <v>SPARES</v>
          </cell>
          <cell r="F1475" t="str">
            <v>Cummins Italia S.p.A.</v>
          </cell>
          <cell r="G1475" t="str">
            <v>024649</v>
          </cell>
          <cell r="I1475">
            <v>1</v>
          </cell>
          <cell r="J1475">
            <v>75.27448869752422</v>
          </cell>
          <cell r="K1475">
            <v>5</v>
          </cell>
          <cell r="M1475">
            <v>0</v>
          </cell>
          <cell r="N1475">
            <v>0</v>
          </cell>
          <cell r="O1475" t="str">
            <v>SPAR</v>
          </cell>
          <cell r="P1475" t="str">
            <v>SPAR</v>
          </cell>
          <cell r="R1475">
            <v>0</v>
          </cell>
          <cell r="S1475" t="str">
            <v>Spares</v>
          </cell>
          <cell r="T1475" t="str">
            <v>1020</v>
          </cell>
          <cell r="U1475" t="str">
            <v>1711000</v>
          </cell>
          <cell r="V1475">
            <v>1</v>
          </cell>
          <cell r="W1475" t="str">
            <v>1</v>
          </cell>
          <cell r="X1475" t="str">
            <v>650</v>
          </cell>
          <cell r="Y1475" t="str">
            <v>Commercial</v>
          </cell>
          <cell r="Z1475" t="str">
            <v>Sales - Parts</v>
          </cell>
          <cell r="AA1475" t="str">
            <v>Spares</v>
          </cell>
          <cell r="AB1475">
            <v>75.27448869752422</v>
          </cell>
          <cell r="AC1475" t="str">
            <v xml:space="preserve">  42841</v>
          </cell>
          <cell r="AD1475" t="str">
            <v>6207146</v>
          </cell>
          <cell r="AE1475">
            <v>5</v>
          </cell>
          <cell r="AF1475">
            <v>0</v>
          </cell>
          <cell r="AG1475">
            <v>0</v>
          </cell>
          <cell r="AH1475">
            <v>0</v>
          </cell>
          <cell r="AI1475">
            <v>0</v>
          </cell>
          <cell r="AJ1475" t="str">
            <v>EUR</v>
          </cell>
          <cell r="AK1475">
            <v>0</v>
          </cell>
          <cell r="AL1475" t="str">
            <v>SP037650/01</v>
          </cell>
          <cell r="AM1475" t="str">
            <v>RADIATOR CAP</v>
          </cell>
        </row>
        <row r="1476">
          <cell r="A1476" t="str">
            <v>DEC04</v>
          </cell>
          <cell r="B1476" t="str">
            <v>CENT</v>
          </cell>
          <cell r="C1476" t="str">
            <v>Western Europe</v>
          </cell>
          <cell r="D1476" t="str">
            <v>IT</v>
          </cell>
          <cell r="E1476" t="str">
            <v>SPARES</v>
          </cell>
          <cell r="F1476" t="str">
            <v>Cummins Italia S.p.A.</v>
          </cell>
          <cell r="G1476" t="str">
            <v>024738</v>
          </cell>
          <cell r="I1476">
            <v>1</v>
          </cell>
          <cell r="J1476">
            <v>250.2946447793326</v>
          </cell>
          <cell r="K1476">
            <v>284.50920000000002</v>
          </cell>
          <cell r="M1476">
            <v>0</v>
          </cell>
          <cell r="N1476">
            <v>0</v>
          </cell>
          <cell r="O1476" t="str">
            <v>SPAR</v>
          </cell>
          <cell r="P1476" t="str">
            <v>SPAR</v>
          </cell>
          <cell r="R1476">
            <v>0</v>
          </cell>
          <cell r="S1476" t="str">
            <v>Spares</v>
          </cell>
          <cell r="T1476" t="str">
            <v>1020</v>
          </cell>
          <cell r="U1476" t="str">
            <v>1711000</v>
          </cell>
          <cell r="V1476">
            <v>1</v>
          </cell>
          <cell r="W1476" t="str">
            <v>1</v>
          </cell>
          <cell r="X1476" t="str">
            <v>650</v>
          </cell>
          <cell r="Y1476" t="str">
            <v>Commercial</v>
          </cell>
          <cell r="Z1476" t="str">
            <v>Sales - Parts</v>
          </cell>
          <cell r="AA1476" t="str">
            <v>Spares</v>
          </cell>
          <cell r="AB1476">
            <v>250.2946447793326</v>
          </cell>
          <cell r="AC1476" t="str">
            <v xml:space="preserve">  43194</v>
          </cell>
          <cell r="AD1476" t="str">
            <v>6207364</v>
          </cell>
          <cell r="AE1476">
            <v>284.50920000000002</v>
          </cell>
          <cell r="AF1476">
            <v>0</v>
          </cell>
          <cell r="AG1476">
            <v>0</v>
          </cell>
          <cell r="AH1476">
            <v>0</v>
          </cell>
          <cell r="AI1476">
            <v>0</v>
          </cell>
          <cell r="AJ1476" t="str">
            <v>EUR</v>
          </cell>
          <cell r="AK1476">
            <v>0</v>
          </cell>
          <cell r="AL1476" t="str">
            <v>SP0300-4970</v>
          </cell>
          <cell r="AM1476" t="str">
            <v>ASSY-FUEL SYS IO</v>
          </cell>
        </row>
        <row r="1477">
          <cell r="A1477" t="str">
            <v>DEC04</v>
          </cell>
          <cell r="B1477" t="str">
            <v>CENT</v>
          </cell>
          <cell r="C1477" t="str">
            <v>Western Europe</v>
          </cell>
          <cell r="D1477" t="str">
            <v>IT</v>
          </cell>
          <cell r="E1477" t="str">
            <v>SPARES</v>
          </cell>
          <cell r="F1477" t="str">
            <v>Cummins Italia S.p.A.</v>
          </cell>
          <cell r="G1477" t="str">
            <v>024738</v>
          </cell>
          <cell r="I1477">
            <v>1</v>
          </cell>
          <cell r="J1477">
            <v>37.546636167922493</v>
          </cell>
          <cell r="K1477">
            <v>0</v>
          </cell>
          <cell r="M1477">
            <v>0</v>
          </cell>
          <cell r="N1477">
            <v>0</v>
          </cell>
          <cell r="O1477" t="str">
            <v>908</v>
          </cell>
          <cell r="P1477" t="str">
            <v>908</v>
          </cell>
          <cell r="R1477">
            <v>0</v>
          </cell>
          <cell r="S1477" t="str">
            <v>(Blank)</v>
          </cell>
          <cell r="T1477" t="str">
            <v>1020</v>
          </cell>
          <cell r="U1477" t="str">
            <v>1711000</v>
          </cell>
          <cell r="V1477">
            <v>1</v>
          </cell>
          <cell r="W1477" t="str">
            <v>1</v>
          </cell>
          <cell r="X1477" t="str">
            <v>650</v>
          </cell>
          <cell r="Y1477" t="str">
            <v>Commercial</v>
          </cell>
          <cell r="Z1477" t="str">
            <v>Sales - Parts</v>
          </cell>
          <cell r="AA1477" t="str">
            <v>Spares</v>
          </cell>
          <cell r="AB1477">
            <v>37.546636167922493</v>
          </cell>
          <cell r="AC1477" t="str">
            <v xml:space="preserve">  43194</v>
          </cell>
          <cell r="AD1477" t="str">
            <v>6207364</v>
          </cell>
          <cell r="AE1477">
            <v>0</v>
          </cell>
          <cell r="AF1477">
            <v>0</v>
          </cell>
          <cell r="AG1477">
            <v>0</v>
          </cell>
          <cell r="AH1477">
            <v>0</v>
          </cell>
          <cell r="AI1477">
            <v>0</v>
          </cell>
          <cell r="AJ1477" t="str">
            <v>EUR</v>
          </cell>
          <cell r="AK1477">
            <v>0</v>
          </cell>
        </row>
        <row r="1478">
          <cell r="A1478" t="str">
            <v>DEC04</v>
          </cell>
          <cell r="B1478" t="str">
            <v>CENT</v>
          </cell>
          <cell r="C1478" t="str">
            <v>Western Europe</v>
          </cell>
          <cell r="D1478" t="str">
            <v>NO</v>
          </cell>
          <cell r="E1478" t="str">
            <v>SPARES</v>
          </cell>
          <cell r="F1478" t="str">
            <v>Cummins Diesel Sald og Service AS</v>
          </cell>
          <cell r="G1478" t="str">
            <v>024994</v>
          </cell>
          <cell r="I1478">
            <v>3</v>
          </cell>
          <cell r="J1478">
            <v>16.657965554359524</v>
          </cell>
          <cell r="K1478">
            <v>9.9600000000000009</v>
          </cell>
          <cell r="M1478">
            <v>0</v>
          </cell>
          <cell r="N1478">
            <v>0</v>
          </cell>
          <cell r="R1478">
            <v>0</v>
          </cell>
          <cell r="T1478" t="str">
            <v>1020</v>
          </cell>
          <cell r="U1478" t="str">
            <v>1711000</v>
          </cell>
          <cell r="V1478">
            <v>1</v>
          </cell>
          <cell r="W1478" t="str">
            <v>1</v>
          </cell>
          <cell r="X1478" t="str">
            <v>650</v>
          </cell>
          <cell r="Y1478" t="str">
            <v>Commercial</v>
          </cell>
          <cell r="Z1478" t="str">
            <v>Sales - Parts</v>
          </cell>
          <cell r="AA1478" t="str">
            <v>Spares</v>
          </cell>
          <cell r="AB1478">
            <v>16.657965554359524</v>
          </cell>
          <cell r="AC1478" t="str">
            <v xml:space="preserve">  43246</v>
          </cell>
          <cell r="AD1478" t="str">
            <v>B2296</v>
          </cell>
          <cell r="AE1478">
            <v>9.9600000000000009</v>
          </cell>
          <cell r="AF1478">
            <v>0</v>
          </cell>
          <cell r="AG1478">
            <v>0</v>
          </cell>
          <cell r="AH1478">
            <v>0</v>
          </cell>
          <cell r="AI1478">
            <v>0</v>
          </cell>
          <cell r="AJ1478" t="str">
            <v>EUR</v>
          </cell>
          <cell r="AK1478">
            <v>0</v>
          </cell>
          <cell r="AL1478" t="str">
            <v>SP0315-1647-04</v>
          </cell>
          <cell r="AM1478" t="str">
            <v>TRANSFORMER-CURRENT 120:5</v>
          </cell>
        </row>
        <row r="1479">
          <cell r="A1479" t="str">
            <v>DEC04</v>
          </cell>
          <cell r="B1479" t="str">
            <v>CENT</v>
          </cell>
          <cell r="C1479" t="str">
            <v>Western Europe</v>
          </cell>
          <cell r="D1479" t="str">
            <v>FR</v>
          </cell>
          <cell r="E1479" t="str">
            <v>SPARES</v>
          </cell>
          <cell r="F1479" t="str">
            <v>Cummins Diesel SA</v>
          </cell>
          <cell r="G1479" t="str">
            <v>024993</v>
          </cell>
          <cell r="I1479">
            <v>1</v>
          </cell>
          <cell r="J1479">
            <v>35.53234660925726</v>
          </cell>
          <cell r="K1479">
            <v>27.48</v>
          </cell>
          <cell r="M1479">
            <v>0</v>
          </cell>
          <cell r="N1479">
            <v>0</v>
          </cell>
          <cell r="O1479" t="str">
            <v>SPAR</v>
          </cell>
          <cell r="P1479" t="str">
            <v>SPAR</v>
          </cell>
          <cell r="R1479">
            <v>0</v>
          </cell>
          <cell r="S1479" t="str">
            <v>Spares</v>
          </cell>
          <cell r="T1479" t="str">
            <v>1020</v>
          </cell>
          <cell r="U1479" t="str">
            <v>1711000</v>
          </cell>
          <cell r="V1479">
            <v>1</v>
          </cell>
          <cell r="W1479" t="str">
            <v>1</v>
          </cell>
          <cell r="X1479" t="str">
            <v>650</v>
          </cell>
          <cell r="Y1479" t="str">
            <v>Commercial</v>
          </cell>
          <cell r="Z1479" t="str">
            <v>Sales - Parts</v>
          </cell>
          <cell r="AA1479" t="str">
            <v>Spares</v>
          </cell>
          <cell r="AB1479">
            <v>35.53234660925726</v>
          </cell>
          <cell r="AC1479" t="str">
            <v xml:space="preserve">  43251</v>
          </cell>
          <cell r="AD1479" t="str">
            <v>2021515</v>
          </cell>
          <cell r="AE1479">
            <v>27.48</v>
          </cell>
          <cell r="AF1479">
            <v>0</v>
          </cell>
          <cell r="AG1479">
            <v>0</v>
          </cell>
          <cell r="AH1479">
            <v>0</v>
          </cell>
          <cell r="AI1479">
            <v>0</v>
          </cell>
          <cell r="AJ1479" t="str">
            <v>EUR</v>
          </cell>
          <cell r="AK1479">
            <v>0</v>
          </cell>
          <cell r="AL1479" t="str">
            <v>SPRSK-1101</v>
          </cell>
          <cell r="AM1479" t="str">
            <v>RECTIFIER SERVICE KIT</v>
          </cell>
        </row>
        <row r="1480">
          <cell r="A1480" t="str">
            <v>DEC04</v>
          </cell>
          <cell r="B1480" t="str">
            <v>CENT</v>
          </cell>
          <cell r="C1480" t="str">
            <v>Western Europe</v>
          </cell>
          <cell r="D1480" t="str">
            <v>GR</v>
          </cell>
          <cell r="E1480" t="str">
            <v>SPARES</v>
          </cell>
          <cell r="F1480" t="str">
            <v>ERGOTRAK S.A.</v>
          </cell>
          <cell r="G1480" t="str">
            <v>024933</v>
          </cell>
          <cell r="I1480">
            <v>1</v>
          </cell>
          <cell r="J1480">
            <v>0</v>
          </cell>
          <cell r="K1480">
            <v>600.48249999999996</v>
          </cell>
          <cell r="M1480">
            <v>0</v>
          </cell>
          <cell r="N1480">
            <v>0</v>
          </cell>
          <cell r="O1480" t="str">
            <v>SPAR</v>
          </cell>
          <cell r="P1480" t="str">
            <v>SPAR</v>
          </cell>
          <cell r="R1480">
            <v>0</v>
          </cell>
          <cell r="S1480" t="str">
            <v>Spares</v>
          </cell>
          <cell r="T1480" t="str">
            <v>1020</v>
          </cell>
          <cell r="U1480" t="str">
            <v>1711000</v>
          </cell>
          <cell r="V1480">
            <v>1</v>
          </cell>
          <cell r="W1480" t="str">
            <v>1</v>
          </cell>
          <cell r="X1480" t="str">
            <v>650</v>
          </cell>
          <cell r="Y1480" t="str">
            <v>Commercial</v>
          </cell>
          <cell r="Z1480" t="str">
            <v>Sales - Parts</v>
          </cell>
          <cell r="AA1480" t="str">
            <v>Spares</v>
          </cell>
          <cell r="AB1480">
            <v>0</v>
          </cell>
          <cell r="AC1480" t="str">
            <v xml:space="preserve">  43401</v>
          </cell>
          <cell r="AD1480" t="str">
            <v>4500009952</v>
          </cell>
          <cell r="AE1480">
            <v>600.48249999999996</v>
          </cell>
          <cell r="AF1480">
            <v>0</v>
          </cell>
          <cell r="AG1480">
            <v>0</v>
          </cell>
          <cell r="AH1480">
            <v>0</v>
          </cell>
          <cell r="AI1480">
            <v>0</v>
          </cell>
          <cell r="AJ1480" t="str">
            <v>EUR</v>
          </cell>
          <cell r="AK1480">
            <v>0</v>
          </cell>
          <cell r="AL1480" t="str">
            <v>SP0300-4080-02</v>
          </cell>
          <cell r="AM1480" t="str">
            <v>PCB ASSY - ANALOG (TEXT)</v>
          </cell>
        </row>
        <row r="1481">
          <cell r="A1481" t="str">
            <v>DEC04</v>
          </cell>
          <cell r="B1481" t="str">
            <v>CENT</v>
          </cell>
          <cell r="C1481" t="str">
            <v>Middle East</v>
          </cell>
          <cell r="D1481" t="str">
            <v>SA</v>
          </cell>
          <cell r="E1481" t="str">
            <v>SPARES</v>
          </cell>
          <cell r="F1481" t="str">
            <v>General Contracting Company</v>
          </cell>
          <cell r="G1481" t="str">
            <v>025003</v>
          </cell>
          <cell r="I1481">
            <v>2</v>
          </cell>
          <cell r="J1481">
            <v>31.001076426264799</v>
          </cell>
          <cell r="K1481">
            <v>20</v>
          </cell>
          <cell r="M1481">
            <v>0</v>
          </cell>
          <cell r="N1481">
            <v>0</v>
          </cell>
          <cell r="O1481" t="str">
            <v>SPAR</v>
          </cell>
          <cell r="P1481" t="str">
            <v>SPAR</v>
          </cell>
          <cell r="R1481">
            <v>0</v>
          </cell>
          <cell r="S1481" t="str">
            <v>Spares</v>
          </cell>
          <cell r="T1481" t="str">
            <v>1020</v>
          </cell>
          <cell r="U1481" t="str">
            <v>1711000</v>
          </cell>
          <cell r="V1481">
            <v>1</v>
          </cell>
          <cell r="W1481" t="str">
            <v>1</v>
          </cell>
          <cell r="X1481" t="str">
            <v>650</v>
          </cell>
          <cell r="Y1481" t="str">
            <v>Commercial</v>
          </cell>
          <cell r="Z1481" t="str">
            <v>Sales - Parts</v>
          </cell>
          <cell r="AA1481" t="str">
            <v>Spares</v>
          </cell>
          <cell r="AB1481">
            <v>31.001076426264799</v>
          </cell>
          <cell r="AC1481" t="str">
            <v xml:space="preserve">  43259</v>
          </cell>
          <cell r="AD1481" t="str">
            <v>14352</v>
          </cell>
          <cell r="AE1481">
            <v>20</v>
          </cell>
          <cell r="AF1481">
            <v>0</v>
          </cell>
          <cell r="AG1481">
            <v>0</v>
          </cell>
          <cell r="AH1481">
            <v>0</v>
          </cell>
          <cell r="AI1481">
            <v>0</v>
          </cell>
          <cell r="AJ1481" t="str">
            <v>USD</v>
          </cell>
          <cell r="AK1481">
            <v>0</v>
          </cell>
          <cell r="AL1481" t="str">
            <v>SP410674</v>
          </cell>
          <cell r="AM1481" t="str">
            <v>GAUGE - OIL PRESSURE</v>
          </cell>
        </row>
        <row r="1482">
          <cell r="A1482" t="str">
            <v>DEC04</v>
          </cell>
          <cell r="B1482" t="str">
            <v>CENT</v>
          </cell>
          <cell r="C1482" t="str">
            <v>Middle East</v>
          </cell>
          <cell r="D1482" t="str">
            <v>SA</v>
          </cell>
          <cell r="E1482" t="str">
            <v>SPARES</v>
          </cell>
          <cell r="F1482" t="str">
            <v>General Contracting Company</v>
          </cell>
          <cell r="G1482" t="str">
            <v>025006</v>
          </cell>
          <cell r="I1482">
            <v>3</v>
          </cell>
          <cell r="J1482">
            <v>924.21959095801935</v>
          </cell>
          <cell r="K1482">
            <v>621.75</v>
          </cell>
          <cell r="M1482">
            <v>0</v>
          </cell>
          <cell r="N1482">
            <v>0</v>
          </cell>
          <cell r="O1482" t="str">
            <v>SPAR</v>
          </cell>
          <cell r="P1482" t="str">
            <v>SPAR</v>
          </cell>
          <cell r="R1482">
            <v>0</v>
          </cell>
          <cell r="S1482" t="str">
            <v>Spares</v>
          </cell>
          <cell r="T1482" t="str">
            <v>1020</v>
          </cell>
          <cell r="U1482" t="str">
            <v>1711000</v>
          </cell>
          <cell r="V1482">
            <v>1</v>
          </cell>
          <cell r="W1482" t="str">
            <v>1</v>
          </cell>
          <cell r="X1482" t="str">
            <v>650</v>
          </cell>
          <cell r="Y1482" t="str">
            <v>Commercial</v>
          </cell>
          <cell r="Z1482" t="str">
            <v>Sales - Parts</v>
          </cell>
          <cell r="AA1482" t="str">
            <v>Spares</v>
          </cell>
          <cell r="AB1482">
            <v>924.21959095801935</v>
          </cell>
          <cell r="AC1482" t="str">
            <v xml:space="preserve">  43206</v>
          </cell>
          <cell r="AD1482" t="str">
            <v>PP3172CK-DHL (IES)</v>
          </cell>
          <cell r="AE1482">
            <v>621.75</v>
          </cell>
          <cell r="AF1482">
            <v>0</v>
          </cell>
          <cell r="AG1482">
            <v>0</v>
          </cell>
          <cell r="AH1482">
            <v>0</v>
          </cell>
          <cell r="AI1482">
            <v>0</v>
          </cell>
          <cell r="AJ1482" t="str">
            <v>USD</v>
          </cell>
          <cell r="AK1482">
            <v>0</v>
          </cell>
          <cell r="AL1482" t="str">
            <v>SP433130</v>
          </cell>
          <cell r="AM1482" t="str">
            <v>REMOTE START MODULE</v>
          </cell>
        </row>
        <row r="1483">
          <cell r="A1483" t="str">
            <v>DEC04</v>
          </cell>
          <cell r="B1483" t="str">
            <v>CENT</v>
          </cell>
          <cell r="C1483" t="str">
            <v>Middle East</v>
          </cell>
          <cell r="D1483" t="str">
            <v>SA</v>
          </cell>
          <cell r="E1483" t="str">
            <v>SPARES</v>
          </cell>
          <cell r="F1483" t="str">
            <v>General Contracting Company</v>
          </cell>
          <cell r="G1483" t="str">
            <v>025003</v>
          </cell>
          <cell r="I1483">
            <v>2</v>
          </cell>
          <cell r="J1483">
            <v>31.001076426264799</v>
          </cell>
          <cell r="K1483">
            <v>20</v>
          </cell>
          <cell r="M1483">
            <v>0</v>
          </cell>
          <cell r="N1483">
            <v>0</v>
          </cell>
          <cell r="O1483" t="str">
            <v>SPAR</v>
          </cell>
          <cell r="P1483" t="str">
            <v>SPAR</v>
          </cell>
          <cell r="R1483">
            <v>0</v>
          </cell>
          <cell r="S1483" t="str">
            <v>Spares</v>
          </cell>
          <cell r="T1483" t="str">
            <v>1020</v>
          </cell>
          <cell r="U1483" t="str">
            <v>1711000</v>
          </cell>
          <cell r="V1483">
            <v>1</v>
          </cell>
          <cell r="W1483" t="str">
            <v>1</v>
          </cell>
          <cell r="X1483" t="str">
            <v>650</v>
          </cell>
          <cell r="Y1483" t="str">
            <v>Commercial</v>
          </cell>
          <cell r="Z1483" t="str">
            <v>Sales - Parts</v>
          </cell>
          <cell r="AA1483" t="str">
            <v>Spares</v>
          </cell>
          <cell r="AB1483">
            <v>31.001076426264799</v>
          </cell>
          <cell r="AC1483" t="str">
            <v xml:space="preserve">  43259</v>
          </cell>
          <cell r="AD1483" t="str">
            <v>14352</v>
          </cell>
          <cell r="AE1483">
            <v>20</v>
          </cell>
          <cell r="AF1483">
            <v>0</v>
          </cell>
          <cell r="AG1483">
            <v>0</v>
          </cell>
          <cell r="AH1483">
            <v>0</v>
          </cell>
          <cell r="AI1483">
            <v>0</v>
          </cell>
          <cell r="AJ1483" t="str">
            <v>USD</v>
          </cell>
          <cell r="AK1483">
            <v>0</v>
          </cell>
          <cell r="AL1483" t="str">
            <v>SP410673</v>
          </cell>
          <cell r="AM1483" t="str">
            <v>E.T.G GAUGE. FOZMULA 12V</v>
          </cell>
        </row>
        <row r="1484">
          <cell r="A1484" t="str">
            <v>DEC04</v>
          </cell>
          <cell r="B1484" t="str">
            <v>CENT</v>
          </cell>
          <cell r="C1484" t="str">
            <v>Middle East</v>
          </cell>
          <cell r="D1484" t="str">
            <v>SA</v>
          </cell>
          <cell r="E1484" t="str">
            <v>SPARES</v>
          </cell>
          <cell r="F1484" t="str">
            <v>General Contracting Company</v>
          </cell>
          <cell r="G1484" t="str">
            <v>025003</v>
          </cell>
          <cell r="I1484">
            <v>2</v>
          </cell>
          <cell r="J1484">
            <v>29.978471474703984</v>
          </cell>
          <cell r="K1484">
            <v>19.34</v>
          </cell>
          <cell r="M1484">
            <v>0</v>
          </cell>
          <cell r="N1484">
            <v>0</v>
          </cell>
          <cell r="O1484" t="str">
            <v>SPAR</v>
          </cell>
          <cell r="P1484" t="str">
            <v>SPAR</v>
          </cell>
          <cell r="R1484">
            <v>0</v>
          </cell>
          <cell r="S1484" t="str">
            <v>Spares</v>
          </cell>
          <cell r="T1484" t="str">
            <v>1020</v>
          </cell>
          <cell r="U1484" t="str">
            <v>1711000</v>
          </cell>
          <cell r="V1484">
            <v>1</v>
          </cell>
          <cell r="W1484" t="str">
            <v>1</v>
          </cell>
          <cell r="X1484" t="str">
            <v>650</v>
          </cell>
          <cell r="Y1484" t="str">
            <v>Commercial</v>
          </cell>
          <cell r="Z1484" t="str">
            <v>Sales - Parts</v>
          </cell>
          <cell r="AA1484" t="str">
            <v>Spares</v>
          </cell>
          <cell r="AB1484">
            <v>29.978471474703984</v>
          </cell>
          <cell r="AC1484" t="str">
            <v xml:space="preserve">  43259</v>
          </cell>
          <cell r="AD1484" t="str">
            <v>14352</v>
          </cell>
          <cell r="AE1484">
            <v>19.34</v>
          </cell>
          <cell r="AF1484">
            <v>0</v>
          </cell>
          <cell r="AG1484">
            <v>0</v>
          </cell>
          <cell r="AH1484">
            <v>0</v>
          </cell>
          <cell r="AI1484">
            <v>0</v>
          </cell>
          <cell r="AJ1484" t="str">
            <v>USD</v>
          </cell>
          <cell r="AK1484">
            <v>0</v>
          </cell>
          <cell r="AL1484" t="str">
            <v>SP410607</v>
          </cell>
          <cell r="AM1484" t="str">
            <v>HOUR METER 220/240V 60HZ</v>
          </cell>
        </row>
        <row r="1485">
          <cell r="A1485" t="str">
            <v>DEC04</v>
          </cell>
          <cell r="B1485" t="str">
            <v>CENT</v>
          </cell>
          <cell r="C1485" t="str">
            <v>Middle East</v>
          </cell>
          <cell r="D1485" t="str">
            <v>SA</v>
          </cell>
          <cell r="E1485" t="str">
            <v>SPARES</v>
          </cell>
          <cell r="F1485" t="str">
            <v>General Contracting Company</v>
          </cell>
          <cell r="G1485" t="str">
            <v>025003</v>
          </cell>
          <cell r="I1485">
            <v>2</v>
          </cell>
          <cell r="J1485">
            <v>28.331539289558663</v>
          </cell>
          <cell r="K1485">
            <v>18.28</v>
          </cell>
          <cell r="M1485">
            <v>0</v>
          </cell>
          <cell r="N1485">
            <v>0</v>
          </cell>
          <cell r="O1485" t="str">
            <v>SPAR</v>
          </cell>
          <cell r="P1485" t="str">
            <v>SPAR</v>
          </cell>
          <cell r="R1485">
            <v>0</v>
          </cell>
          <cell r="S1485" t="str">
            <v>Spares</v>
          </cell>
          <cell r="T1485" t="str">
            <v>1020</v>
          </cell>
          <cell r="U1485" t="str">
            <v>1711000</v>
          </cell>
          <cell r="V1485">
            <v>1</v>
          </cell>
          <cell r="W1485" t="str">
            <v>1</v>
          </cell>
          <cell r="X1485" t="str">
            <v>650</v>
          </cell>
          <cell r="Y1485" t="str">
            <v>Commercial</v>
          </cell>
          <cell r="Z1485" t="str">
            <v>Sales - Parts</v>
          </cell>
          <cell r="AA1485" t="str">
            <v>Spares</v>
          </cell>
          <cell r="AB1485">
            <v>28.331539289558663</v>
          </cell>
          <cell r="AC1485" t="str">
            <v xml:space="preserve">  43259</v>
          </cell>
          <cell r="AD1485" t="str">
            <v>14352</v>
          </cell>
          <cell r="AE1485">
            <v>18.28</v>
          </cell>
          <cell r="AF1485">
            <v>0</v>
          </cell>
          <cell r="AG1485">
            <v>0</v>
          </cell>
          <cell r="AH1485">
            <v>0</v>
          </cell>
          <cell r="AI1485">
            <v>0</v>
          </cell>
          <cell r="AJ1485" t="str">
            <v>USD</v>
          </cell>
          <cell r="AK1485">
            <v>0</v>
          </cell>
          <cell r="AL1485" t="str">
            <v>SP409507</v>
          </cell>
          <cell r="AM1485" t="str">
            <v>VOLTMETER 72MM - DUAL SCALED</v>
          </cell>
        </row>
        <row r="1486">
          <cell r="A1486" t="str">
            <v>DEC04</v>
          </cell>
          <cell r="B1486" t="str">
            <v>CENT</v>
          </cell>
          <cell r="C1486" t="str">
            <v>Eastern Europe</v>
          </cell>
          <cell r="D1486" t="str">
            <v>CZ</v>
          </cell>
          <cell r="E1486" t="str">
            <v>SPARES</v>
          </cell>
          <cell r="F1486" t="str">
            <v>Cummins Czech Republic</v>
          </cell>
          <cell r="G1486" t="str">
            <v>025001</v>
          </cell>
          <cell r="I1486">
            <v>1</v>
          </cell>
          <cell r="J1486">
            <v>516.88482238966628</v>
          </cell>
          <cell r="K1486">
            <v>309</v>
          </cell>
          <cell r="M1486">
            <v>0</v>
          </cell>
          <cell r="N1486">
            <v>0</v>
          </cell>
          <cell r="R1486">
            <v>0</v>
          </cell>
          <cell r="T1486" t="str">
            <v>1020</v>
          </cell>
          <cell r="U1486" t="str">
            <v>1711000</v>
          </cell>
          <cell r="V1486">
            <v>1</v>
          </cell>
          <cell r="W1486" t="str">
            <v>1</v>
          </cell>
          <cell r="X1486" t="str">
            <v>650</v>
          </cell>
          <cell r="Y1486" t="str">
            <v>Commercial</v>
          </cell>
          <cell r="Z1486" t="str">
            <v>Sales - Parts</v>
          </cell>
          <cell r="AA1486" t="str">
            <v>Spares</v>
          </cell>
          <cell r="AB1486">
            <v>516.88482238966628</v>
          </cell>
          <cell r="AC1486" t="str">
            <v xml:space="preserve">  43368</v>
          </cell>
          <cell r="AD1486" t="str">
            <v>CCR2004/01</v>
          </cell>
          <cell r="AE1486">
            <v>309</v>
          </cell>
          <cell r="AF1486">
            <v>0</v>
          </cell>
          <cell r="AG1486">
            <v>0</v>
          </cell>
          <cell r="AH1486">
            <v>0</v>
          </cell>
          <cell r="AI1486">
            <v>0</v>
          </cell>
          <cell r="AJ1486" t="str">
            <v>EUR</v>
          </cell>
          <cell r="AK1486">
            <v>0</v>
          </cell>
          <cell r="AL1486" t="str">
            <v>SP0319-5197-03</v>
          </cell>
          <cell r="AM1486" t="str">
            <v>C/O PANEL 80A 4 POLE</v>
          </cell>
        </row>
        <row r="1487">
          <cell r="A1487" t="str">
            <v>DEC04</v>
          </cell>
          <cell r="B1487" t="str">
            <v>CENT</v>
          </cell>
          <cell r="C1487" t="str">
            <v>Middle East</v>
          </cell>
          <cell r="D1487" t="str">
            <v>SA</v>
          </cell>
          <cell r="E1487" t="str">
            <v>SPARES</v>
          </cell>
          <cell r="F1487" t="str">
            <v>General Contracting Company</v>
          </cell>
          <cell r="G1487" t="str">
            <v>025003</v>
          </cell>
          <cell r="I1487">
            <v>1</v>
          </cell>
          <cell r="J1487">
            <v>22.831001076426265</v>
          </cell>
          <cell r="K1487">
            <v>16</v>
          </cell>
          <cell r="M1487">
            <v>0</v>
          </cell>
          <cell r="N1487">
            <v>0</v>
          </cell>
          <cell r="O1487" t="str">
            <v>SPAR</v>
          </cell>
          <cell r="P1487" t="str">
            <v>SPAR</v>
          </cell>
          <cell r="R1487">
            <v>0</v>
          </cell>
          <cell r="S1487" t="str">
            <v>Spares</v>
          </cell>
          <cell r="T1487" t="str">
            <v>1020</v>
          </cell>
          <cell r="U1487" t="str">
            <v>1711000</v>
          </cell>
          <cell r="V1487">
            <v>1</v>
          </cell>
          <cell r="W1487" t="str">
            <v>1</v>
          </cell>
          <cell r="X1487" t="str">
            <v>650</v>
          </cell>
          <cell r="Y1487" t="str">
            <v>Commercial</v>
          </cell>
          <cell r="Z1487" t="str">
            <v>Sales - Parts</v>
          </cell>
          <cell r="AA1487" t="str">
            <v>Spares</v>
          </cell>
          <cell r="AB1487">
            <v>22.831001076426265</v>
          </cell>
          <cell r="AC1487" t="str">
            <v xml:space="preserve">  43259</v>
          </cell>
          <cell r="AD1487" t="str">
            <v>14352</v>
          </cell>
          <cell r="AE1487">
            <v>16</v>
          </cell>
          <cell r="AF1487">
            <v>0</v>
          </cell>
          <cell r="AG1487">
            <v>0</v>
          </cell>
          <cell r="AH1487">
            <v>0</v>
          </cell>
          <cell r="AI1487">
            <v>0</v>
          </cell>
          <cell r="AJ1487" t="str">
            <v>USD</v>
          </cell>
          <cell r="AK1487">
            <v>0</v>
          </cell>
          <cell r="AL1487" t="str">
            <v>SP410508</v>
          </cell>
          <cell r="AM1487" t="str">
            <v>FREQUENCY METER</v>
          </cell>
        </row>
        <row r="1488">
          <cell r="A1488" t="str">
            <v>DEC04</v>
          </cell>
          <cell r="B1488" t="str">
            <v>CENT</v>
          </cell>
          <cell r="C1488" t="str">
            <v>Africa</v>
          </cell>
          <cell r="D1488" t="str">
            <v>SN</v>
          </cell>
          <cell r="E1488" t="str">
            <v>SPARES</v>
          </cell>
          <cell r="F1488" t="str">
            <v>Matforce S.A.</v>
          </cell>
          <cell r="G1488" t="str">
            <v>024854</v>
          </cell>
          <cell r="I1488">
            <v>2</v>
          </cell>
          <cell r="J1488">
            <v>16.081808396124863</v>
          </cell>
          <cell r="K1488">
            <v>9.8000000000000007</v>
          </cell>
          <cell r="M1488">
            <v>0</v>
          </cell>
          <cell r="N1488">
            <v>0</v>
          </cell>
          <cell r="O1488" t="str">
            <v>SPAR</v>
          </cell>
          <cell r="P1488" t="str">
            <v>SPAR</v>
          </cell>
          <cell r="R1488">
            <v>0</v>
          </cell>
          <cell r="S1488" t="str">
            <v>Spares</v>
          </cell>
          <cell r="T1488" t="str">
            <v>1020</v>
          </cell>
          <cell r="U1488" t="str">
            <v>1711000</v>
          </cell>
          <cell r="V1488">
            <v>1</v>
          </cell>
          <cell r="W1488" t="str">
            <v>1</v>
          </cell>
          <cell r="X1488" t="str">
            <v>650</v>
          </cell>
          <cell r="Y1488" t="str">
            <v>Commercial</v>
          </cell>
          <cell r="Z1488" t="str">
            <v>Sales - Parts</v>
          </cell>
          <cell r="AA1488" t="str">
            <v>Spares</v>
          </cell>
          <cell r="AB1488">
            <v>16.081808396124863</v>
          </cell>
          <cell r="AC1488" t="str">
            <v xml:space="preserve">  42304</v>
          </cell>
          <cell r="AD1488" t="str">
            <v>10017</v>
          </cell>
          <cell r="AE1488">
            <v>9.8000000000000007</v>
          </cell>
          <cell r="AF1488">
            <v>0</v>
          </cell>
          <cell r="AG1488">
            <v>0</v>
          </cell>
          <cell r="AH1488">
            <v>0</v>
          </cell>
          <cell r="AI1488">
            <v>0</v>
          </cell>
          <cell r="AJ1488" t="str">
            <v>USD</v>
          </cell>
          <cell r="AK1488">
            <v>0</v>
          </cell>
          <cell r="AL1488" t="str">
            <v>SP0367-0386</v>
          </cell>
          <cell r="AM1488" t="str">
            <v>EPROM ** TO BE SET UP **</v>
          </cell>
        </row>
        <row r="1489">
          <cell r="A1489" t="str">
            <v>DEC04</v>
          </cell>
          <cell r="B1489" t="str">
            <v>CENT</v>
          </cell>
          <cell r="C1489" t="str">
            <v>Africa</v>
          </cell>
          <cell r="D1489" t="str">
            <v>SN</v>
          </cell>
          <cell r="E1489" t="str">
            <v>SPARES</v>
          </cell>
          <cell r="F1489" t="str">
            <v>Matforce S.A.</v>
          </cell>
          <cell r="G1489" t="str">
            <v>024854</v>
          </cell>
          <cell r="I1489">
            <v>2</v>
          </cell>
          <cell r="J1489">
            <v>1599.3756727664154</v>
          </cell>
          <cell r="K1489">
            <v>1020.4834</v>
          </cell>
          <cell r="M1489">
            <v>0</v>
          </cell>
          <cell r="N1489">
            <v>0</v>
          </cell>
          <cell r="O1489" t="str">
            <v>SPAR</v>
          </cell>
          <cell r="P1489" t="str">
            <v>SPAR</v>
          </cell>
          <cell r="R1489">
            <v>0</v>
          </cell>
          <cell r="S1489" t="str">
            <v>Spares</v>
          </cell>
          <cell r="T1489" t="str">
            <v>1020</v>
          </cell>
          <cell r="U1489" t="str">
            <v>1711000</v>
          </cell>
          <cell r="V1489">
            <v>1</v>
          </cell>
          <cell r="W1489" t="str">
            <v>1</v>
          </cell>
          <cell r="X1489" t="str">
            <v>650</v>
          </cell>
          <cell r="Y1489" t="str">
            <v>Commercial</v>
          </cell>
          <cell r="Z1489" t="str">
            <v>Sales - Parts</v>
          </cell>
          <cell r="AA1489" t="str">
            <v>Spares</v>
          </cell>
          <cell r="AB1489">
            <v>1599.3756727664154</v>
          </cell>
          <cell r="AC1489" t="str">
            <v xml:space="preserve">  42304</v>
          </cell>
          <cell r="AD1489" t="str">
            <v>10017</v>
          </cell>
          <cell r="AE1489">
            <v>1020.4834</v>
          </cell>
          <cell r="AF1489">
            <v>0</v>
          </cell>
          <cell r="AG1489">
            <v>0</v>
          </cell>
          <cell r="AH1489">
            <v>0</v>
          </cell>
          <cell r="AI1489">
            <v>0</v>
          </cell>
          <cell r="AJ1489" t="str">
            <v>USD</v>
          </cell>
          <cell r="AK1489">
            <v>0</v>
          </cell>
          <cell r="AL1489" t="str">
            <v>SP0300-5127-02</v>
          </cell>
          <cell r="AM1489" t="str">
            <v>PCC CONTROLLER (SET-UP EPROM)</v>
          </cell>
        </row>
        <row r="1490">
          <cell r="A1490" t="str">
            <v>DEC04</v>
          </cell>
          <cell r="B1490" t="str">
            <v>CENT</v>
          </cell>
          <cell r="C1490" t="str">
            <v>United Kingdom</v>
          </cell>
          <cell r="D1490" t="str">
            <v>UK</v>
          </cell>
          <cell r="E1490" t="str">
            <v>SPARES</v>
          </cell>
          <cell r="F1490" t="str">
            <v>Cummins Diesel UK</v>
          </cell>
          <cell r="G1490" t="str">
            <v>024887</v>
          </cell>
          <cell r="I1490">
            <v>2</v>
          </cell>
          <cell r="J1490">
            <v>109.41</v>
          </cell>
          <cell r="K1490">
            <v>68.38</v>
          </cell>
          <cell r="M1490">
            <v>0</v>
          </cell>
          <cell r="N1490">
            <v>0</v>
          </cell>
          <cell r="R1490">
            <v>0</v>
          </cell>
          <cell r="T1490" t="str">
            <v>1020</v>
          </cell>
          <cell r="U1490" t="str">
            <v>1711000</v>
          </cell>
          <cell r="V1490">
            <v>1</v>
          </cell>
          <cell r="W1490" t="str">
            <v>1</v>
          </cell>
          <cell r="X1490" t="str">
            <v>650</v>
          </cell>
          <cell r="Y1490" t="str">
            <v>Commercial</v>
          </cell>
          <cell r="Z1490" t="str">
            <v>Sales - Parts</v>
          </cell>
          <cell r="AA1490" t="str">
            <v>Spares</v>
          </cell>
          <cell r="AB1490">
            <v>109.41</v>
          </cell>
          <cell r="AC1490" t="str">
            <v xml:space="preserve">  43249</v>
          </cell>
          <cell r="AD1490" t="str">
            <v>1400242</v>
          </cell>
          <cell r="AE1490">
            <v>68.38</v>
          </cell>
          <cell r="AF1490">
            <v>0</v>
          </cell>
          <cell r="AG1490">
            <v>0</v>
          </cell>
          <cell r="AH1490">
            <v>0</v>
          </cell>
          <cell r="AI1490">
            <v>0</v>
          </cell>
          <cell r="AJ1490" t="str">
            <v>GBP</v>
          </cell>
          <cell r="AK1490">
            <v>0</v>
          </cell>
          <cell r="AL1490" t="str">
            <v>SP0327-1503-01</v>
          </cell>
          <cell r="AM1490" t="str">
            <v>PCB ASSY</v>
          </cell>
        </row>
        <row r="1491">
          <cell r="A1491" t="str">
            <v>DEC04</v>
          </cell>
          <cell r="B1491" t="str">
            <v>CENT</v>
          </cell>
          <cell r="C1491" t="str">
            <v>United Kingdom</v>
          </cell>
          <cell r="D1491" t="str">
            <v>UK</v>
          </cell>
          <cell r="E1491" t="str">
            <v>SPARES</v>
          </cell>
          <cell r="F1491" t="str">
            <v>Cummins Diesel UK</v>
          </cell>
          <cell r="G1491" t="str">
            <v>024886</v>
          </cell>
          <cell r="I1491">
            <v>1</v>
          </cell>
          <cell r="J1491">
            <v>8.3699999999999992</v>
          </cell>
          <cell r="K1491">
            <v>5.23</v>
          </cell>
          <cell r="M1491">
            <v>0</v>
          </cell>
          <cell r="N1491">
            <v>0</v>
          </cell>
          <cell r="O1491" t="str">
            <v>SPAR</v>
          </cell>
          <cell r="P1491" t="str">
            <v>SPAR</v>
          </cell>
          <cell r="R1491">
            <v>0</v>
          </cell>
          <cell r="S1491" t="str">
            <v>Spares</v>
          </cell>
          <cell r="T1491" t="str">
            <v>1020</v>
          </cell>
          <cell r="U1491" t="str">
            <v>1711000</v>
          </cell>
          <cell r="V1491">
            <v>1</v>
          </cell>
          <cell r="W1491" t="str">
            <v>1</v>
          </cell>
          <cell r="X1491" t="str">
            <v>650</v>
          </cell>
          <cell r="Y1491" t="str">
            <v>Commercial</v>
          </cell>
          <cell r="Z1491" t="str">
            <v>Sales - Parts</v>
          </cell>
          <cell r="AA1491" t="str">
            <v>Spares</v>
          </cell>
          <cell r="AB1491">
            <v>8.3699999999999992</v>
          </cell>
          <cell r="AC1491" t="str">
            <v xml:space="preserve">  43248</v>
          </cell>
          <cell r="AD1491" t="str">
            <v>4405774</v>
          </cell>
          <cell r="AE1491">
            <v>5.23</v>
          </cell>
          <cell r="AF1491">
            <v>0</v>
          </cell>
          <cell r="AG1491">
            <v>0</v>
          </cell>
          <cell r="AH1491">
            <v>0</v>
          </cell>
          <cell r="AI1491">
            <v>0</v>
          </cell>
          <cell r="AJ1491" t="str">
            <v>GBP</v>
          </cell>
          <cell r="AK1491">
            <v>0</v>
          </cell>
          <cell r="AL1491" t="str">
            <v>SP098216</v>
          </cell>
          <cell r="AM1491" t="str">
            <v>LOOM-MODULE INTERCONNECTION</v>
          </cell>
        </row>
        <row r="1492">
          <cell r="A1492" t="str">
            <v>DEC04</v>
          </cell>
          <cell r="B1492" t="str">
            <v>CENT</v>
          </cell>
          <cell r="C1492" t="str">
            <v>United Kingdom</v>
          </cell>
          <cell r="D1492" t="str">
            <v>UK</v>
          </cell>
          <cell r="E1492" t="str">
            <v>SPARES</v>
          </cell>
          <cell r="F1492" t="str">
            <v>Cummins Diesel UK</v>
          </cell>
          <cell r="G1492" t="str">
            <v>024884</v>
          </cell>
          <cell r="I1492">
            <v>1</v>
          </cell>
          <cell r="J1492">
            <v>209.2</v>
          </cell>
          <cell r="K1492">
            <v>73.7</v>
          </cell>
          <cell r="M1492">
            <v>0</v>
          </cell>
          <cell r="N1492">
            <v>0</v>
          </cell>
          <cell r="O1492" t="str">
            <v>SPAR</v>
          </cell>
          <cell r="P1492" t="str">
            <v>SPAR</v>
          </cell>
          <cell r="R1492">
            <v>0</v>
          </cell>
          <cell r="S1492" t="str">
            <v>Spares</v>
          </cell>
          <cell r="T1492" t="str">
            <v>1020</v>
          </cell>
          <cell r="U1492" t="str">
            <v>1711000</v>
          </cell>
          <cell r="V1492">
            <v>1</v>
          </cell>
          <cell r="W1492" t="str">
            <v>1</v>
          </cell>
          <cell r="X1492" t="str">
            <v>650</v>
          </cell>
          <cell r="Y1492" t="str">
            <v>Commercial</v>
          </cell>
          <cell r="Z1492" t="str">
            <v>Sales - Parts</v>
          </cell>
          <cell r="AA1492" t="str">
            <v>Spares</v>
          </cell>
          <cell r="AB1492">
            <v>209.2</v>
          </cell>
          <cell r="AC1492" t="str">
            <v xml:space="preserve">  43250</v>
          </cell>
          <cell r="AD1492" t="str">
            <v>3403127</v>
          </cell>
          <cell r="AE1492">
            <v>73.7</v>
          </cell>
          <cell r="AF1492">
            <v>0</v>
          </cell>
          <cell r="AG1492">
            <v>0</v>
          </cell>
          <cell r="AH1492">
            <v>0</v>
          </cell>
          <cell r="AI1492">
            <v>0</v>
          </cell>
          <cell r="AJ1492" t="str">
            <v>GBP</v>
          </cell>
          <cell r="AK1492">
            <v>0</v>
          </cell>
          <cell r="AL1492" t="str">
            <v>SP0193044600</v>
          </cell>
          <cell r="AM1492" t="str">
            <v>SENDER-EXH GAS TEMP</v>
          </cell>
        </row>
        <row r="1493">
          <cell r="A1493" t="str">
            <v>DEC04</v>
          </cell>
          <cell r="B1493" t="str">
            <v>CENT</v>
          </cell>
          <cell r="C1493" t="str">
            <v>Western Europe</v>
          </cell>
          <cell r="D1493" t="str">
            <v>NO</v>
          </cell>
          <cell r="E1493" t="str">
            <v>SPARES</v>
          </cell>
          <cell r="F1493" t="str">
            <v>Cummins Diesel Sald og Service AS</v>
          </cell>
          <cell r="G1493" t="str">
            <v>024873</v>
          </cell>
          <cell r="I1493">
            <v>1</v>
          </cell>
          <cell r="J1493">
            <v>3.9170613562970935</v>
          </cell>
          <cell r="K1493">
            <v>0</v>
          </cell>
          <cell r="M1493">
            <v>0</v>
          </cell>
          <cell r="N1493">
            <v>0</v>
          </cell>
          <cell r="O1493" t="str">
            <v>908</v>
          </cell>
          <cell r="P1493" t="str">
            <v>908</v>
          </cell>
          <cell r="R1493">
            <v>0</v>
          </cell>
          <cell r="S1493" t="str">
            <v>(Blank)</v>
          </cell>
          <cell r="T1493" t="str">
            <v>1020</v>
          </cell>
          <cell r="U1493" t="str">
            <v>1711000</v>
          </cell>
          <cell r="V1493">
            <v>1</v>
          </cell>
          <cell r="W1493" t="str">
            <v>1</v>
          </cell>
          <cell r="X1493" t="str">
            <v>650</v>
          </cell>
          <cell r="Y1493" t="str">
            <v>Commercial</v>
          </cell>
          <cell r="Z1493" t="str">
            <v>Sales - Parts</v>
          </cell>
          <cell r="AA1493" t="str">
            <v>Spares</v>
          </cell>
          <cell r="AB1493">
            <v>3.9170613562970935</v>
          </cell>
          <cell r="AC1493" t="str">
            <v xml:space="preserve">  43384</v>
          </cell>
          <cell r="AD1493" t="str">
            <v>B2302</v>
          </cell>
          <cell r="AE1493">
            <v>0</v>
          </cell>
          <cell r="AF1493">
            <v>0</v>
          </cell>
          <cell r="AG1493">
            <v>0</v>
          </cell>
          <cell r="AH1493">
            <v>0</v>
          </cell>
          <cell r="AI1493">
            <v>0</v>
          </cell>
          <cell r="AJ1493" t="str">
            <v>EUR</v>
          </cell>
          <cell r="AK1493">
            <v>0</v>
          </cell>
          <cell r="AL1493" t="str">
            <v>SP0323-1846-01</v>
          </cell>
        </row>
        <row r="1494">
          <cell r="A1494" t="str">
            <v>DEC04</v>
          </cell>
          <cell r="B1494" t="str">
            <v>CENT</v>
          </cell>
          <cell r="C1494" t="str">
            <v>Western Europe</v>
          </cell>
          <cell r="D1494" t="str">
            <v>NO</v>
          </cell>
          <cell r="E1494" t="str">
            <v>SPARES</v>
          </cell>
          <cell r="F1494" t="str">
            <v>Cummins Diesel Sald og Service AS</v>
          </cell>
          <cell r="G1494" t="str">
            <v>024873</v>
          </cell>
          <cell r="I1494">
            <v>1</v>
          </cell>
          <cell r="J1494">
            <v>0.58546824542518827</v>
          </cell>
          <cell r="K1494">
            <v>0</v>
          </cell>
          <cell r="M1494">
            <v>0</v>
          </cell>
          <cell r="N1494">
            <v>0</v>
          </cell>
          <cell r="O1494" t="str">
            <v>908</v>
          </cell>
          <cell r="P1494" t="str">
            <v>908</v>
          </cell>
          <cell r="R1494">
            <v>0</v>
          </cell>
          <cell r="S1494" t="str">
            <v>(Blank)</v>
          </cell>
          <cell r="T1494" t="str">
            <v>1020</v>
          </cell>
          <cell r="U1494" t="str">
            <v>1711000</v>
          </cell>
          <cell r="V1494">
            <v>1</v>
          </cell>
          <cell r="W1494" t="str">
            <v>1</v>
          </cell>
          <cell r="X1494" t="str">
            <v>650</v>
          </cell>
          <cell r="Y1494" t="str">
            <v>Commercial</v>
          </cell>
          <cell r="Z1494" t="str">
            <v>Sales - Parts</v>
          </cell>
          <cell r="AA1494" t="str">
            <v>Spares</v>
          </cell>
          <cell r="AB1494">
            <v>0.58546824542518827</v>
          </cell>
          <cell r="AC1494" t="str">
            <v xml:space="preserve">  43384</v>
          </cell>
          <cell r="AD1494" t="str">
            <v>B2302</v>
          </cell>
          <cell r="AE1494">
            <v>0</v>
          </cell>
          <cell r="AF1494">
            <v>0</v>
          </cell>
          <cell r="AG1494">
            <v>0</v>
          </cell>
          <cell r="AH1494">
            <v>0</v>
          </cell>
          <cell r="AI1494">
            <v>0</v>
          </cell>
          <cell r="AJ1494" t="str">
            <v>EUR</v>
          </cell>
          <cell r="AK1494">
            <v>0</v>
          </cell>
          <cell r="AL1494" t="str">
            <v>SPSUR</v>
          </cell>
        </row>
        <row r="1495">
          <cell r="A1495" t="str">
            <v>DEC04</v>
          </cell>
          <cell r="B1495" t="str">
            <v>CENT</v>
          </cell>
          <cell r="C1495" t="str">
            <v>Western Europe</v>
          </cell>
          <cell r="D1495" t="str">
            <v>GR</v>
          </cell>
          <cell r="E1495" t="str">
            <v>SPARES</v>
          </cell>
          <cell r="F1495" t="str">
            <v>ERGOTRAK S.A.</v>
          </cell>
          <cell r="G1495" t="str">
            <v>024714</v>
          </cell>
          <cell r="I1495">
            <v>1</v>
          </cell>
          <cell r="J1495">
            <v>104.54790096878364</v>
          </cell>
          <cell r="K1495">
            <v>0</v>
          </cell>
          <cell r="M1495">
            <v>0</v>
          </cell>
          <cell r="N1495">
            <v>0</v>
          </cell>
          <cell r="O1495" t="str">
            <v>908</v>
          </cell>
          <cell r="P1495" t="str">
            <v>908</v>
          </cell>
          <cell r="R1495">
            <v>0</v>
          </cell>
          <cell r="S1495" t="str">
            <v>(Blank)</v>
          </cell>
          <cell r="T1495" t="str">
            <v>1020</v>
          </cell>
          <cell r="U1495" t="str">
            <v>1711000</v>
          </cell>
          <cell r="V1495">
            <v>1</v>
          </cell>
          <cell r="W1495" t="str">
            <v>1</v>
          </cell>
          <cell r="X1495" t="str">
            <v>650</v>
          </cell>
          <cell r="Y1495" t="str">
            <v>Commercial</v>
          </cell>
          <cell r="Z1495" t="str">
            <v>Sales - Parts</v>
          </cell>
          <cell r="AA1495" t="str">
            <v>Spares</v>
          </cell>
          <cell r="AB1495">
            <v>104.54790096878364</v>
          </cell>
          <cell r="AC1495" t="str">
            <v xml:space="preserve">  43146</v>
          </cell>
          <cell r="AD1495" t="str">
            <v>4500009952</v>
          </cell>
          <cell r="AE1495">
            <v>0</v>
          </cell>
          <cell r="AF1495">
            <v>0</v>
          </cell>
          <cell r="AG1495">
            <v>0</v>
          </cell>
          <cell r="AH1495">
            <v>0</v>
          </cell>
          <cell r="AI1495">
            <v>0</v>
          </cell>
          <cell r="AJ1495" t="str">
            <v>EUR</v>
          </cell>
          <cell r="AK1495">
            <v>0</v>
          </cell>
        </row>
        <row r="1496">
          <cell r="A1496" t="str">
            <v>DEC04</v>
          </cell>
          <cell r="B1496" t="str">
            <v>CENT</v>
          </cell>
          <cell r="C1496" t="str">
            <v>Middle East</v>
          </cell>
          <cell r="D1496" t="str">
            <v>SA</v>
          </cell>
          <cell r="E1496" t="str">
            <v>SPARES</v>
          </cell>
          <cell r="F1496" t="str">
            <v>General Contracting Company</v>
          </cell>
          <cell r="G1496" t="str">
            <v>024596</v>
          </cell>
          <cell r="I1496">
            <v>1</v>
          </cell>
          <cell r="J1496">
            <v>15.516684607104411</v>
          </cell>
          <cell r="K1496">
            <v>10.01</v>
          </cell>
          <cell r="M1496">
            <v>0</v>
          </cell>
          <cell r="N1496">
            <v>0</v>
          </cell>
          <cell r="O1496" t="str">
            <v>SPAR</v>
          </cell>
          <cell r="P1496" t="str">
            <v>SPAR</v>
          </cell>
          <cell r="R1496">
            <v>0</v>
          </cell>
          <cell r="S1496" t="str">
            <v>Spares</v>
          </cell>
          <cell r="T1496" t="str">
            <v>1020</v>
          </cell>
          <cell r="U1496" t="str">
            <v>1711000</v>
          </cell>
          <cell r="V1496">
            <v>1</v>
          </cell>
          <cell r="W1496" t="str">
            <v>1</v>
          </cell>
          <cell r="X1496" t="str">
            <v>650</v>
          </cell>
          <cell r="Y1496" t="str">
            <v>Commercial</v>
          </cell>
          <cell r="Z1496" t="str">
            <v>Sales - Parts</v>
          </cell>
          <cell r="AA1496" t="str">
            <v>Spares</v>
          </cell>
          <cell r="AB1496">
            <v>15.516684607104411</v>
          </cell>
          <cell r="AC1496" t="str">
            <v xml:space="preserve">  42338</v>
          </cell>
          <cell r="AD1496" t="str">
            <v>13691</v>
          </cell>
          <cell r="AE1496">
            <v>10.01</v>
          </cell>
          <cell r="AF1496">
            <v>0</v>
          </cell>
          <cell r="AG1496">
            <v>0</v>
          </cell>
          <cell r="AH1496">
            <v>0</v>
          </cell>
          <cell r="AI1496">
            <v>0</v>
          </cell>
          <cell r="AJ1496" t="str">
            <v>USD</v>
          </cell>
          <cell r="AK1496">
            <v>0</v>
          </cell>
          <cell r="AL1496" t="str">
            <v>SP0338-4206</v>
          </cell>
          <cell r="AM1496" t="str">
            <v>HARNESS - AC</v>
          </cell>
        </row>
        <row r="1497">
          <cell r="A1497" t="str">
            <v>DEC04</v>
          </cell>
          <cell r="B1497" t="str">
            <v>CENT</v>
          </cell>
          <cell r="C1497" t="str">
            <v>Middle East</v>
          </cell>
          <cell r="D1497" t="str">
            <v>SA</v>
          </cell>
          <cell r="E1497" t="str">
            <v>SPARES</v>
          </cell>
          <cell r="F1497" t="str">
            <v>General Contracting Company</v>
          </cell>
          <cell r="G1497" t="str">
            <v>024596</v>
          </cell>
          <cell r="I1497">
            <v>1</v>
          </cell>
          <cell r="J1497">
            <v>799.6878363832077</v>
          </cell>
          <cell r="K1497">
            <v>510.24169999999998</v>
          </cell>
          <cell r="M1497">
            <v>0</v>
          </cell>
          <cell r="N1497">
            <v>0</v>
          </cell>
          <cell r="O1497" t="str">
            <v>SPAR</v>
          </cell>
          <cell r="P1497" t="str">
            <v>SPAR</v>
          </cell>
          <cell r="R1497">
            <v>0</v>
          </cell>
          <cell r="S1497" t="str">
            <v>Spares</v>
          </cell>
          <cell r="T1497" t="str">
            <v>1020</v>
          </cell>
          <cell r="U1497" t="str">
            <v>1711000</v>
          </cell>
          <cell r="V1497">
            <v>1</v>
          </cell>
          <cell r="W1497" t="str">
            <v>1</v>
          </cell>
          <cell r="X1497" t="str">
            <v>650</v>
          </cell>
          <cell r="Y1497" t="str">
            <v>Commercial</v>
          </cell>
          <cell r="Z1497" t="str">
            <v>Sales - Parts</v>
          </cell>
          <cell r="AA1497" t="str">
            <v>Spares</v>
          </cell>
          <cell r="AB1497">
            <v>799.6878363832077</v>
          </cell>
          <cell r="AC1497" t="str">
            <v xml:space="preserve">  42338</v>
          </cell>
          <cell r="AD1497" t="str">
            <v>13691</v>
          </cell>
          <cell r="AE1497">
            <v>510.24169999999998</v>
          </cell>
          <cell r="AF1497">
            <v>0</v>
          </cell>
          <cell r="AG1497">
            <v>0</v>
          </cell>
          <cell r="AH1497">
            <v>0</v>
          </cell>
          <cell r="AI1497">
            <v>0</v>
          </cell>
          <cell r="AJ1497" t="str">
            <v>USD</v>
          </cell>
          <cell r="AK1497">
            <v>0</v>
          </cell>
          <cell r="AL1497" t="str">
            <v>SP0300-5127-02</v>
          </cell>
          <cell r="AM1497" t="str">
            <v>PCC CONTROLLER (SET-UP EPROM)</v>
          </cell>
        </row>
        <row r="1498">
          <cell r="A1498" t="str">
            <v>DEC04</v>
          </cell>
          <cell r="B1498" t="str">
            <v>CENT</v>
          </cell>
          <cell r="C1498" t="str">
            <v>Middle East</v>
          </cell>
          <cell r="D1498" t="str">
            <v>SA</v>
          </cell>
          <cell r="E1498" t="str">
            <v>SPARES</v>
          </cell>
          <cell r="F1498" t="str">
            <v>General Contracting Company</v>
          </cell>
          <cell r="G1498" t="str">
            <v>024596</v>
          </cell>
          <cell r="I1498">
            <v>0</v>
          </cell>
          <cell r="J1498">
            <v>0</v>
          </cell>
          <cell r="K1498">
            <v>0</v>
          </cell>
          <cell r="M1498">
            <v>0</v>
          </cell>
          <cell r="N1498">
            <v>0</v>
          </cell>
          <cell r="O1498" t="str">
            <v>SPAR</v>
          </cell>
          <cell r="P1498" t="str">
            <v>SPAR</v>
          </cell>
          <cell r="R1498">
            <v>0</v>
          </cell>
          <cell r="S1498" t="str">
            <v>Spares</v>
          </cell>
          <cell r="T1498" t="str">
            <v>1020</v>
          </cell>
          <cell r="U1498" t="str">
            <v>1711000</v>
          </cell>
          <cell r="V1498">
            <v>1</v>
          </cell>
          <cell r="W1498" t="str">
            <v>1</v>
          </cell>
          <cell r="X1498" t="str">
            <v>650</v>
          </cell>
          <cell r="Y1498" t="str">
            <v>Commercial</v>
          </cell>
          <cell r="Z1498" t="str">
            <v>Sales - Parts</v>
          </cell>
          <cell r="AA1498" t="str">
            <v>Spares</v>
          </cell>
          <cell r="AB1498">
            <v>0</v>
          </cell>
          <cell r="AC1498" t="str">
            <v xml:space="preserve">  42338</v>
          </cell>
          <cell r="AD1498" t="str">
            <v>13691</v>
          </cell>
          <cell r="AE1498">
            <v>0</v>
          </cell>
          <cell r="AF1498">
            <v>0</v>
          </cell>
          <cell r="AG1498">
            <v>0</v>
          </cell>
          <cell r="AH1498">
            <v>0</v>
          </cell>
          <cell r="AI1498">
            <v>0</v>
          </cell>
          <cell r="AJ1498" t="str">
            <v>USD</v>
          </cell>
          <cell r="AK1498">
            <v>0</v>
          </cell>
          <cell r="AL1498" t="str">
            <v>SP0821165</v>
          </cell>
          <cell r="AM1498" t="str">
            <v>DECAL OBSOLETE N.L.A</v>
          </cell>
        </row>
        <row r="1499">
          <cell r="A1499" t="str">
            <v>DEC04</v>
          </cell>
          <cell r="B1499" t="str">
            <v>CENT</v>
          </cell>
          <cell r="C1499" t="str">
            <v>Middle East</v>
          </cell>
          <cell r="D1499" t="str">
            <v>SA</v>
          </cell>
          <cell r="E1499" t="str">
            <v>SPARES</v>
          </cell>
          <cell r="F1499" t="str">
            <v>General Contracting Company</v>
          </cell>
          <cell r="G1499" t="str">
            <v>024596</v>
          </cell>
          <cell r="I1499">
            <v>1</v>
          </cell>
          <cell r="J1499">
            <v>3.10010764262648</v>
          </cell>
          <cell r="K1499">
            <v>2</v>
          </cell>
          <cell r="M1499">
            <v>0</v>
          </cell>
          <cell r="N1499">
            <v>0</v>
          </cell>
          <cell r="O1499" t="str">
            <v>SPAR</v>
          </cell>
          <cell r="P1499" t="str">
            <v>SPAR</v>
          </cell>
          <cell r="R1499">
            <v>0</v>
          </cell>
          <cell r="S1499" t="str">
            <v>Spares</v>
          </cell>
          <cell r="T1499" t="str">
            <v>1020</v>
          </cell>
          <cell r="U1499" t="str">
            <v>1711000</v>
          </cell>
          <cell r="V1499">
            <v>1</v>
          </cell>
          <cell r="W1499" t="str">
            <v>1</v>
          </cell>
          <cell r="X1499" t="str">
            <v>650</v>
          </cell>
          <cell r="Y1499" t="str">
            <v>Commercial</v>
          </cell>
          <cell r="Z1499" t="str">
            <v>Sales - Parts</v>
          </cell>
          <cell r="AA1499" t="str">
            <v>Spares</v>
          </cell>
          <cell r="AB1499">
            <v>3.10010764262648</v>
          </cell>
          <cell r="AC1499" t="str">
            <v xml:space="preserve">  42338</v>
          </cell>
          <cell r="AD1499" t="str">
            <v>13691</v>
          </cell>
          <cell r="AE1499">
            <v>2</v>
          </cell>
          <cell r="AF1499">
            <v>0</v>
          </cell>
          <cell r="AG1499">
            <v>0</v>
          </cell>
          <cell r="AH1499">
            <v>0</v>
          </cell>
          <cell r="AI1499">
            <v>0</v>
          </cell>
          <cell r="AJ1499" t="str">
            <v>USD</v>
          </cell>
          <cell r="AK1499">
            <v>0</v>
          </cell>
          <cell r="AL1499" t="str">
            <v>SP0098-7589</v>
          </cell>
          <cell r="AM1499" t="str">
            <v>LABEL PARALLEL BD (SIDE</v>
          </cell>
        </row>
        <row r="1500">
          <cell r="A1500" t="str">
            <v>DEC04</v>
          </cell>
          <cell r="B1500" t="str">
            <v>CENT</v>
          </cell>
          <cell r="C1500" t="str">
            <v>Middle East</v>
          </cell>
          <cell r="D1500" t="str">
            <v>SA</v>
          </cell>
          <cell r="E1500" t="str">
            <v>SPARES</v>
          </cell>
          <cell r="F1500" t="str">
            <v>General Contracting Company</v>
          </cell>
          <cell r="G1500" t="str">
            <v>024596</v>
          </cell>
          <cell r="I1500">
            <v>1</v>
          </cell>
          <cell r="J1500">
            <v>16.738428417653392</v>
          </cell>
          <cell r="K1500">
            <v>10.8</v>
          </cell>
          <cell r="M1500">
            <v>0</v>
          </cell>
          <cell r="N1500">
            <v>0</v>
          </cell>
          <cell r="O1500" t="str">
            <v>SPAR</v>
          </cell>
          <cell r="P1500" t="str">
            <v>SPAR</v>
          </cell>
          <cell r="R1500">
            <v>0</v>
          </cell>
          <cell r="S1500" t="str">
            <v>Spares</v>
          </cell>
          <cell r="T1500" t="str">
            <v>1020</v>
          </cell>
          <cell r="U1500" t="str">
            <v>1711000</v>
          </cell>
          <cell r="V1500">
            <v>1</v>
          </cell>
          <cell r="W1500" t="str">
            <v>1</v>
          </cell>
          <cell r="X1500" t="str">
            <v>650</v>
          </cell>
          <cell r="Y1500" t="str">
            <v>Commercial</v>
          </cell>
          <cell r="Z1500" t="str">
            <v>Sales - Parts</v>
          </cell>
          <cell r="AA1500" t="str">
            <v>Spares</v>
          </cell>
          <cell r="AB1500">
            <v>16.738428417653392</v>
          </cell>
          <cell r="AC1500" t="str">
            <v xml:space="preserve">  42338</v>
          </cell>
          <cell r="AD1500" t="str">
            <v>13691</v>
          </cell>
          <cell r="AE1500">
            <v>10.8</v>
          </cell>
          <cell r="AF1500">
            <v>0</v>
          </cell>
          <cell r="AG1500">
            <v>0</v>
          </cell>
          <cell r="AH1500">
            <v>0</v>
          </cell>
          <cell r="AI1500">
            <v>0</v>
          </cell>
          <cell r="AJ1500" t="str">
            <v>USD</v>
          </cell>
          <cell r="AK1500">
            <v>0</v>
          </cell>
          <cell r="AL1500" t="str">
            <v>SP0319-4870-02</v>
          </cell>
          <cell r="AM1500" t="str">
            <v>PANEL - CONTROL HSG (BOTTOM)</v>
          </cell>
        </row>
        <row r="1501">
          <cell r="A1501" t="str">
            <v>DEC04</v>
          </cell>
          <cell r="B1501" t="str">
            <v>CENT</v>
          </cell>
          <cell r="C1501" t="str">
            <v>Middle East</v>
          </cell>
          <cell r="D1501" t="str">
            <v>SA</v>
          </cell>
          <cell r="E1501" t="str">
            <v>SPARES</v>
          </cell>
          <cell r="F1501" t="str">
            <v>General Contracting Company</v>
          </cell>
          <cell r="G1501" t="str">
            <v>024596</v>
          </cell>
          <cell r="I1501">
            <v>1</v>
          </cell>
          <cell r="J1501">
            <v>0.77502691065661999</v>
          </cell>
          <cell r="K1501">
            <v>0.25</v>
          </cell>
          <cell r="M1501">
            <v>0</v>
          </cell>
          <cell r="N1501">
            <v>0</v>
          </cell>
          <cell r="O1501" t="str">
            <v>SPAR</v>
          </cell>
          <cell r="P1501" t="str">
            <v>SPAR</v>
          </cell>
          <cell r="R1501">
            <v>0</v>
          </cell>
          <cell r="S1501" t="str">
            <v>Spares</v>
          </cell>
          <cell r="T1501" t="str">
            <v>1020</v>
          </cell>
          <cell r="U1501" t="str">
            <v>1711000</v>
          </cell>
          <cell r="V1501">
            <v>1</v>
          </cell>
          <cell r="W1501" t="str">
            <v>1</v>
          </cell>
          <cell r="X1501" t="str">
            <v>650</v>
          </cell>
          <cell r="Y1501" t="str">
            <v>Commercial</v>
          </cell>
          <cell r="Z1501" t="str">
            <v>Sales - Parts</v>
          </cell>
          <cell r="AA1501" t="str">
            <v>Spares</v>
          </cell>
          <cell r="AB1501">
            <v>0.77502691065661999</v>
          </cell>
          <cell r="AC1501" t="str">
            <v xml:space="preserve">  42338</v>
          </cell>
          <cell r="AD1501" t="str">
            <v>13691</v>
          </cell>
          <cell r="AE1501">
            <v>0.25</v>
          </cell>
          <cell r="AF1501">
            <v>0</v>
          </cell>
          <cell r="AG1501">
            <v>0</v>
          </cell>
          <cell r="AH1501">
            <v>0</v>
          </cell>
          <cell r="AI1501">
            <v>0</v>
          </cell>
          <cell r="AJ1501" t="str">
            <v>USD</v>
          </cell>
          <cell r="AK1501">
            <v>0</v>
          </cell>
          <cell r="AL1501" t="str">
            <v>SP0518054842</v>
          </cell>
          <cell r="AM1501" t="str">
            <v>CLAMP - HOSE</v>
          </cell>
        </row>
        <row r="1502">
          <cell r="A1502" t="str">
            <v>DEC04</v>
          </cell>
          <cell r="B1502" t="str">
            <v>CENT</v>
          </cell>
          <cell r="C1502" t="str">
            <v>Middle East</v>
          </cell>
          <cell r="D1502" t="str">
            <v>SA</v>
          </cell>
          <cell r="E1502" t="str">
            <v>SPARES</v>
          </cell>
          <cell r="F1502" t="str">
            <v>General Contracting Company</v>
          </cell>
          <cell r="G1502" t="str">
            <v>024596</v>
          </cell>
          <cell r="I1502">
            <v>4</v>
          </cell>
          <cell r="J1502">
            <v>0.23681377825618943</v>
          </cell>
          <cell r="K1502">
            <v>0.17199999999999999</v>
          </cell>
          <cell r="M1502">
            <v>0</v>
          </cell>
          <cell r="N1502">
            <v>0</v>
          </cell>
          <cell r="O1502" t="str">
            <v>SPAR</v>
          </cell>
          <cell r="P1502" t="str">
            <v>SPAR</v>
          </cell>
          <cell r="R1502">
            <v>0</v>
          </cell>
          <cell r="S1502" t="str">
            <v>Spares</v>
          </cell>
          <cell r="T1502" t="str">
            <v>1020</v>
          </cell>
          <cell r="U1502" t="str">
            <v>1711000</v>
          </cell>
          <cell r="V1502">
            <v>1</v>
          </cell>
          <cell r="W1502" t="str">
            <v>1</v>
          </cell>
          <cell r="X1502" t="str">
            <v>650</v>
          </cell>
          <cell r="Y1502" t="str">
            <v>Commercial</v>
          </cell>
          <cell r="Z1502" t="str">
            <v>Sales - Parts</v>
          </cell>
          <cell r="AA1502" t="str">
            <v>Spares</v>
          </cell>
          <cell r="AB1502">
            <v>0.23681377825618943</v>
          </cell>
          <cell r="AC1502" t="str">
            <v xml:space="preserve">  42338</v>
          </cell>
          <cell r="AD1502" t="str">
            <v>13691</v>
          </cell>
          <cell r="AE1502">
            <v>0.17199999999999999</v>
          </cell>
          <cell r="AF1502">
            <v>0</v>
          </cell>
          <cell r="AG1502">
            <v>0</v>
          </cell>
          <cell r="AH1502">
            <v>0</v>
          </cell>
          <cell r="AI1502">
            <v>0</v>
          </cell>
          <cell r="AJ1502" t="str">
            <v>USD</v>
          </cell>
          <cell r="AK1502">
            <v>0</v>
          </cell>
          <cell r="AL1502" t="str">
            <v>SP602160</v>
          </cell>
          <cell r="AM1502" t="str">
            <v>SETSCREW 5/16" - 18P X 0.5</v>
          </cell>
        </row>
        <row r="1503">
          <cell r="A1503" t="str">
            <v>DEC04</v>
          </cell>
          <cell r="B1503" t="str">
            <v>CENT</v>
          </cell>
          <cell r="C1503" t="str">
            <v>Western Europe</v>
          </cell>
          <cell r="D1503" t="str">
            <v>GR</v>
          </cell>
          <cell r="E1503" t="str">
            <v>SPARES</v>
          </cell>
          <cell r="F1503" t="str">
            <v>ERGOTRAK S.A.</v>
          </cell>
          <cell r="G1503" t="str">
            <v>024714</v>
          </cell>
          <cell r="I1503">
            <v>0</v>
          </cell>
          <cell r="J1503">
            <v>0</v>
          </cell>
          <cell r="K1503">
            <v>0</v>
          </cell>
          <cell r="M1503">
            <v>0</v>
          </cell>
          <cell r="N1503">
            <v>0</v>
          </cell>
          <cell r="O1503" t="str">
            <v>SPAR</v>
          </cell>
          <cell r="P1503" t="str">
            <v>SPAR</v>
          </cell>
          <cell r="R1503">
            <v>0</v>
          </cell>
          <cell r="S1503" t="str">
            <v>Spares</v>
          </cell>
          <cell r="T1503" t="str">
            <v>1020</v>
          </cell>
          <cell r="U1503" t="str">
            <v>1711000</v>
          </cell>
          <cell r="V1503">
            <v>1</v>
          </cell>
          <cell r="W1503" t="str">
            <v>1</v>
          </cell>
          <cell r="X1503" t="str">
            <v>650</v>
          </cell>
          <cell r="Y1503" t="str">
            <v>Commercial</v>
          </cell>
          <cell r="Z1503" t="str">
            <v>Sales - Parts</v>
          </cell>
          <cell r="AA1503" t="str">
            <v>Spares</v>
          </cell>
          <cell r="AB1503">
            <v>0</v>
          </cell>
          <cell r="AC1503" t="str">
            <v xml:space="preserve">  43146</v>
          </cell>
          <cell r="AD1503" t="str">
            <v>4500009952</v>
          </cell>
          <cell r="AE1503">
            <v>0</v>
          </cell>
          <cell r="AF1503">
            <v>0</v>
          </cell>
          <cell r="AG1503">
            <v>0</v>
          </cell>
          <cell r="AH1503">
            <v>0</v>
          </cell>
          <cell r="AI1503">
            <v>0</v>
          </cell>
          <cell r="AJ1503" t="str">
            <v>EUR</v>
          </cell>
          <cell r="AK1503">
            <v>0</v>
          </cell>
          <cell r="AL1503" t="str">
            <v>SP0300-4080-02</v>
          </cell>
          <cell r="AM1503" t="str">
            <v>PCB ASSY - ANALOG (TEXT)</v>
          </cell>
        </row>
        <row r="1504">
          <cell r="A1504" t="str">
            <v>DEC04</v>
          </cell>
          <cell r="B1504" t="str">
            <v>CENT</v>
          </cell>
          <cell r="C1504" t="str">
            <v>Western Europe</v>
          </cell>
          <cell r="D1504" t="str">
            <v>FI</v>
          </cell>
          <cell r="E1504" t="str">
            <v>SPARES</v>
          </cell>
          <cell r="F1504" t="str">
            <v>Machinery Oy</v>
          </cell>
          <cell r="G1504" t="str">
            <v>024599</v>
          </cell>
          <cell r="I1504">
            <v>1</v>
          </cell>
          <cell r="J1504">
            <v>49.88328848223896</v>
          </cell>
          <cell r="K1504">
            <v>47.7</v>
          </cell>
          <cell r="M1504">
            <v>0</v>
          </cell>
          <cell r="N1504">
            <v>0</v>
          </cell>
          <cell r="O1504" t="str">
            <v>SPAR</v>
          </cell>
          <cell r="P1504" t="str">
            <v>SPAR</v>
          </cell>
          <cell r="R1504">
            <v>0</v>
          </cell>
          <cell r="S1504" t="str">
            <v>Spares</v>
          </cell>
          <cell r="T1504" t="str">
            <v>1020</v>
          </cell>
          <cell r="U1504" t="str">
            <v>1711000</v>
          </cell>
          <cell r="V1504">
            <v>1</v>
          </cell>
          <cell r="W1504" t="str">
            <v>1</v>
          </cell>
          <cell r="X1504" t="str">
            <v>650</v>
          </cell>
          <cell r="Y1504" t="str">
            <v>Commercial</v>
          </cell>
          <cell r="Z1504" t="str">
            <v>Sales - Parts</v>
          </cell>
          <cell r="AA1504" t="str">
            <v>Spares</v>
          </cell>
          <cell r="AB1504">
            <v>49.88328848223896</v>
          </cell>
          <cell r="AC1504" t="str">
            <v xml:space="preserve">  42602</v>
          </cell>
          <cell r="AD1504" t="str">
            <v>015-STAM</v>
          </cell>
          <cell r="AE1504">
            <v>47.7</v>
          </cell>
          <cell r="AF1504">
            <v>0</v>
          </cell>
          <cell r="AG1504">
            <v>0</v>
          </cell>
          <cell r="AH1504">
            <v>0</v>
          </cell>
          <cell r="AI1504">
            <v>0</v>
          </cell>
          <cell r="AJ1504" t="str">
            <v>EUR</v>
          </cell>
          <cell r="AK1504">
            <v>0</v>
          </cell>
          <cell r="AL1504" t="str">
            <v>SP0193-0444</v>
          </cell>
          <cell r="AM1504" t="str">
            <v>OIL PRESSURE SENDER</v>
          </cell>
        </row>
        <row r="1505">
          <cell r="A1505" t="str">
            <v>DEC04</v>
          </cell>
          <cell r="B1505" t="str">
            <v>CENT</v>
          </cell>
          <cell r="C1505" t="str">
            <v>Western Europe</v>
          </cell>
          <cell r="D1505" t="str">
            <v>FI</v>
          </cell>
          <cell r="E1505" t="str">
            <v>SPARES</v>
          </cell>
          <cell r="F1505" t="str">
            <v>Machinery Oy</v>
          </cell>
          <cell r="G1505" t="str">
            <v>024599</v>
          </cell>
          <cell r="I1505">
            <v>2</v>
          </cell>
          <cell r="J1505">
            <v>118.83611410118407</v>
          </cell>
          <cell r="K1505">
            <v>116.63720000000001</v>
          </cell>
          <cell r="M1505">
            <v>0</v>
          </cell>
          <cell r="N1505">
            <v>0</v>
          </cell>
          <cell r="O1505" t="str">
            <v>SPAR</v>
          </cell>
          <cell r="P1505" t="str">
            <v>SPAR</v>
          </cell>
          <cell r="R1505">
            <v>0</v>
          </cell>
          <cell r="S1505" t="str">
            <v>Spares</v>
          </cell>
          <cell r="T1505" t="str">
            <v>1020</v>
          </cell>
          <cell r="U1505" t="str">
            <v>1711000</v>
          </cell>
          <cell r="V1505">
            <v>1</v>
          </cell>
          <cell r="W1505" t="str">
            <v>1</v>
          </cell>
          <cell r="X1505" t="str">
            <v>650</v>
          </cell>
          <cell r="Y1505" t="str">
            <v>Commercial</v>
          </cell>
          <cell r="Z1505" t="str">
            <v>Sales - Parts</v>
          </cell>
          <cell r="AA1505" t="str">
            <v>Spares</v>
          </cell>
          <cell r="AB1505">
            <v>118.83611410118407</v>
          </cell>
          <cell r="AC1505" t="str">
            <v xml:space="preserve">  42602</v>
          </cell>
          <cell r="AD1505" t="str">
            <v>015-STAM</v>
          </cell>
          <cell r="AE1505">
            <v>116.63720000000001</v>
          </cell>
          <cell r="AF1505">
            <v>0</v>
          </cell>
          <cell r="AG1505">
            <v>0</v>
          </cell>
          <cell r="AH1505">
            <v>0</v>
          </cell>
          <cell r="AI1505">
            <v>0</v>
          </cell>
          <cell r="AJ1505" t="str">
            <v>EUR</v>
          </cell>
          <cell r="AK1505">
            <v>0</v>
          </cell>
          <cell r="AL1505" t="str">
            <v>SP0300-4985-02</v>
          </cell>
          <cell r="AM1505" t="str">
            <v>PCB-FIRST START PT</v>
          </cell>
        </row>
        <row r="1506">
          <cell r="A1506" t="str">
            <v>DEC04</v>
          </cell>
          <cell r="B1506" t="str">
            <v>CENT</v>
          </cell>
          <cell r="C1506" t="str">
            <v>Western Europe</v>
          </cell>
          <cell r="D1506" t="str">
            <v>FI</v>
          </cell>
          <cell r="E1506" t="str">
            <v>SPARES</v>
          </cell>
          <cell r="F1506" t="str">
            <v>Machinery Oy</v>
          </cell>
          <cell r="G1506" t="str">
            <v>024599</v>
          </cell>
          <cell r="I1506">
            <v>1</v>
          </cell>
          <cell r="J1506">
            <v>10.322362755651238</v>
          </cell>
          <cell r="K1506">
            <v>6.17</v>
          </cell>
          <cell r="M1506">
            <v>0</v>
          </cell>
          <cell r="N1506">
            <v>0</v>
          </cell>
          <cell r="O1506" t="str">
            <v>SPAR</v>
          </cell>
          <cell r="P1506" t="str">
            <v>SPAR</v>
          </cell>
          <cell r="R1506">
            <v>0</v>
          </cell>
          <cell r="S1506" t="str">
            <v>Spares</v>
          </cell>
          <cell r="T1506" t="str">
            <v>1020</v>
          </cell>
          <cell r="U1506" t="str">
            <v>1711000</v>
          </cell>
          <cell r="V1506">
            <v>1</v>
          </cell>
          <cell r="W1506" t="str">
            <v>1</v>
          </cell>
          <cell r="X1506" t="str">
            <v>650</v>
          </cell>
          <cell r="Y1506" t="str">
            <v>Commercial</v>
          </cell>
          <cell r="Z1506" t="str">
            <v>Sales - Parts</v>
          </cell>
          <cell r="AA1506" t="str">
            <v>Spares</v>
          </cell>
          <cell r="AB1506">
            <v>10.322362755651238</v>
          </cell>
          <cell r="AC1506" t="str">
            <v xml:space="preserve">  42602</v>
          </cell>
          <cell r="AD1506" t="str">
            <v>015-STAM</v>
          </cell>
          <cell r="AE1506">
            <v>6.17</v>
          </cell>
          <cell r="AF1506">
            <v>0</v>
          </cell>
          <cell r="AG1506">
            <v>0</v>
          </cell>
          <cell r="AH1506">
            <v>0</v>
          </cell>
          <cell r="AI1506">
            <v>0</v>
          </cell>
          <cell r="AJ1506" t="str">
            <v>EUR</v>
          </cell>
          <cell r="AK1506">
            <v>0</v>
          </cell>
          <cell r="AL1506" t="str">
            <v>SP098235</v>
          </cell>
          <cell r="AM1506" t="str">
            <v>MODULE INTERCON LOOM</v>
          </cell>
        </row>
        <row r="1507">
          <cell r="A1507" t="str">
            <v>DEC04</v>
          </cell>
          <cell r="B1507" t="str">
            <v>CENT</v>
          </cell>
          <cell r="C1507" t="str">
            <v>Western Europe</v>
          </cell>
          <cell r="D1507" t="str">
            <v>FI</v>
          </cell>
          <cell r="E1507" t="str">
            <v>SPARES</v>
          </cell>
          <cell r="F1507" t="str">
            <v>Machinery Oy</v>
          </cell>
          <cell r="G1507" t="str">
            <v>024599</v>
          </cell>
          <cell r="I1507">
            <v>1</v>
          </cell>
          <cell r="J1507">
            <v>24.840581270182991</v>
          </cell>
          <cell r="K1507">
            <v>5.23</v>
          </cell>
          <cell r="M1507">
            <v>0</v>
          </cell>
          <cell r="N1507">
            <v>0</v>
          </cell>
          <cell r="O1507" t="str">
            <v>SPAR</v>
          </cell>
          <cell r="P1507" t="str">
            <v>SPAR</v>
          </cell>
          <cell r="R1507">
            <v>0</v>
          </cell>
          <cell r="S1507" t="str">
            <v>Spares</v>
          </cell>
          <cell r="T1507" t="str">
            <v>1020</v>
          </cell>
          <cell r="U1507" t="str">
            <v>1711000</v>
          </cell>
          <cell r="V1507">
            <v>1</v>
          </cell>
          <cell r="W1507" t="str">
            <v>1</v>
          </cell>
          <cell r="X1507" t="str">
            <v>650</v>
          </cell>
          <cell r="Y1507" t="str">
            <v>Commercial</v>
          </cell>
          <cell r="Z1507" t="str">
            <v>Sales - Parts</v>
          </cell>
          <cell r="AA1507" t="str">
            <v>Spares</v>
          </cell>
          <cell r="AB1507">
            <v>24.840581270182991</v>
          </cell>
          <cell r="AC1507" t="str">
            <v xml:space="preserve">  42602</v>
          </cell>
          <cell r="AD1507" t="str">
            <v>015-STAM</v>
          </cell>
          <cell r="AE1507">
            <v>5.23</v>
          </cell>
          <cell r="AF1507">
            <v>0</v>
          </cell>
          <cell r="AG1507">
            <v>0</v>
          </cell>
          <cell r="AH1507">
            <v>0</v>
          </cell>
          <cell r="AI1507">
            <v>0</v>
          </cell>
          <cell r="AJ1507" t="str">
            <v>EUR</v>
          </cell>
          <cell r="AK1507">
            <v>0</v>
          </cell>
          <cell r="AL1507" t="str">
            <v>SP098216</v>
          </cell>
          <cell r="AM1507" t="str">
            <v>LOOM-MODULE INTERCONNECTION</v>
          </cell>
        </row>
        <row r="1508">
          <cell r="A1508" t="str">
            <v>DEC04</v>
          </cell>
          <cell r="B1508" t="str">
            <v>CENT</v>
          </cell>
          <cell r="C1508" t="str">
            <v>Middle East</v>
          </cell>
          <cell r="D1508" t="str">
            <v>SA</v>
          </cell>
          <cell r="E1508" t="str">
            <v>SPARES</v>
          </cell>
          <cell r="F1508" t="str">
            <v>General Contracting Company</v>
          </cell>
          <cell r="G1508" t="str">
            <v>024596</v>
          </cell>
          <cell r="I1508">
            <v>1</v>
          </cell>
          <cell r="J1508">
            <v>6.4800861141011836</v>
          </cell>
          <cell r="K1508">
            <v>4.9000000000000004</v>
          </cell>
          <cell r="M1508">
            <v>0</v>
          </cell>
          <cell r="N1508">
            <v>0</v>
          </cell>
          <cell r="O1508" t="str">
            <v>SPAR</v>
          </cell>
          <cell r="P1508" t="str">
            <v>SPAR</v>
          </cell>
          <cell r="R1508">
            <v>0</v>
          </cell>
          <cell r="S1508" t="str">
            <v>Spares</v>
          </cell>
          <cell r="T1508" t="str">
            <v>1020</v>
          </cell>
          <cell r="U1508" t="str">
            <v>1711000</v>
          </cell>
          <cell r="V1508">
            <v>1</v>
          </cell>
          <cell r="W1508" t="str">
            <v>1</v>
          </cell>
          <cell r="X1508" t="str">
            <v>650</v>
          </cell>
          <cell r="Y1508" t="str">
            <v>Commercial</v>
          </cell>
          <cell r="Z1508" t="str">
            <v>Sales - Parts</v>
          </cell>
          <cell r="AA1508" t="str">
            <v>Spares</v>
          </cell>
          <cell r="AB1508">
            <v>6.4800861141011836</v>
          </cell>
          <cell r="AC1508" t="str">
            <v xml:space="preserve">  42338</v>
          </cell>
          <cell r="AD1508" t="str">
            <v>13691</v>
          </cell>
          <cell r="AE1508">
            <v>4.9000000000000004</v>
          </cell>
          <cell r="AF1508">
            <v>0</v>
          </cell>
          <cell r="AG1508">
            <v>0</v>
          </cell>
          <cell r="AH1508">
            <v>0</v>
          </cell>
          <cell r="AI1508">
            <v>0</v>
          </cell>
          <cell r="AJ1508" t="str">
            <v>USD</v>
          </cell>
          <cell r="AK1508">
            <v>0</v>
          </cell>
          <cell r="AL1508" t="str">
            <v>SP0367-0386</v>
          </cell>
          <cell r="AM1508" t="str">
            <v>EPROM ** TO BE SET UP **</v>
          </cell>
        </row>
        <row r="1509">
          <cell r="A1509" t="str">
            <v>DEC04</v>
          </cell>
          <cell r="B1509" t="str">
            <v>CENT</v>
          </cell>
          <cell r="C1509" t="str">
            <v>Middle East</v>
          </cell>
          <cell r="D1509" t="str">
            <v>SA</v>
          </cell>
          <cell r="E1509" t="str">
            <v>SPARES</v>
          </cell>
          <cell r="F1509" t="str">
            <v>General Contracting Company</v>
          </cell>
          <cell r="G1509" t="str">
            <v>024596</v>
          </cell>
          <cell r="I1509">
            <v>1</v>
          </cell>
          <cell r="J1509">
            <v>1.7007534983853605</v>
          </cell>
          <cell r="K1509">
            <v>1.1000000000000001</v>
          </cell>
          <cell r="M1509">
            <v>0</v>
          </cell>
          <cell r="N1509">
            <v>0</v>
          </cell>
          <cell r="O1509" t="str">
            <v>SPAR</v>
          </cell>
          <cell r="P1509" t="str">
            <v>SPAR</v>
          </cell>
          <cell r="R1509">
            <v>0</v>
          </cell>
          <cell r="S1509" t="str">
            <v>Spares</v>
          </cell>
          <cell r="T1509" t="str">
            <v>1020</v>
          </cell>
          <cell r="U1509" t="str">
            <v>1711000</v>
          </cell>
          <cell r="V1509">
            <v>1</v>
          </cell>
          <cell r="W1509" t="str">
            <v>1</v>
          </cell>
          <cell r="X1509" t="str">
            <v>650</v>
          </cell>
          <cell r="Y1509" t="str">
            <v>Commercial</v>
          </cell>
          <cell r="Z1509" t="str">
            <v>Sales - Parts</v>
          </cell>
          <cell r="AA1509" t="str">
            <v>Spares</v>
          </cell>
          <cell r="AB1509">
            <v>1.7007534983853605</v>
          </cell>
          <cell r="AC1509" t="str">
            <v xml:space="preserve">  42338</v>
          </cell>
          <cell r="AD1509" t="str">
            <v>13691</v>
          </cell>
          <cell r="AE1509">
            <v>1.1000000000000001</v>
          </cell>
          <cell r="AF1509">
            <v>0</v>
          </cell>
          <cell r="AG1509">
            <v>0</v>
          </cell>
          <cell r="AH1509">
            <v>0</v>
          </cell>
          <cell r="AI1509">
            <v>0</v>
          </cell>
          <cell r="AJ1509" t="str">
            <v>USD</v>
          </cell>
          <cell r="AK1509">
            <v>0</v>
          </cell>
          <cell r="AL1509" t="str">
            <v>SP001146</v>
          </cell>
          <cell r="AM1509" t="str">
            <v>BRACKET-TERMINAL BLOCK</v>
          </cell>
        </row>
        <row r="1510">
          <cell r="A1510" t="str">
            <v>DEC04</v>
          </cell>
          <cell r="B1510" t="str">
            <v>CENT</v>
          </cell>
          <cell r="C1510" t="str">
            <v>Middle East</v>
          </cell>
          <cell r="D1510" t="str">
            <v>SA</v>
          </cell>
          <cell r="E1510" t="str">
            <v>SPARES</v>
          </cell>
          <cell r="F1510" t="str">
            <v>General Contracting Company</v>
          </cell>
          <cell r="G1510" t="str">
            <v>024596</v>
          </cell>
          <cell r="I1510">
            <v>1</v>
          </cell>
          <cell r="J1510">
            <v>90.091496232508064</v>
          </cell>
          <cell r="K1510">
            <v>131.05000000000001</v>
          </cell>
          <cell r="M1510">
            <v>0</v>
          </cell>
          <cell r="N1510">
            <v>0</v>
          </cell>
          <cell r="O1510" t="str">
            <v>SPAR</v>
          </cell>
          <cell r="P1510" t="str">
            <v>SPAR</v>
          </cell>
          <cell r="R1510">
            <v>0</v>
          </cell>
          <cell r="S1510" t="str">
            <v>Spares</v>
          </cell>
          <cell r="T1510" t="str">
            <v>1020</v>
          </cell>
          <cell r="U1510" t="str">
            <v>1711000</v>
          </cell>
          <cell r="V1510">
            <v>1</v>
          </cell>
          <cell r="W1510" t="str">
            <v>1</v>
          </cell>
          <cell r="X1510" t="str">
            <v>650</v>
          </cell>
          <cell r="Y1510" t="str">
            <v>Commercial</v>
          </cell>
          <cell r="Z1510" t="str">
            <v>Sales - Parts</v>
          </cell>
          <cell r="AA1510" t="str">
            <v>Spares</v>
          </cell>
          <cell r="AB1510">
            <v>90.091496232508064</v>
          </cell>
          <cell r="AC1510" t="str">
            <v xml:space="preserve">  42338</v>
          </cell>
          <cell r="AD1510" t="str">
            <v>13691</v>
          </cell>
          <cell r="AE1510">
            <v>131.05000000000001</v>
          </cell>
          <cell r="AF1510">
            <v>0</v>
          </cell>
          <cell r="AG1510">
            <v>0</v>
          </cell>
          <cell r="AH1510">
            <v>0</v>
          </cell>
          <cell r="AI1510">
            <v>0</v>
          </cell>
          <cell r="AJ1510" t="str">
            <v>USD</v>
          </cell>
          <cell r="AK1510">
            <v>0</v>
          </cell>
          <cell r="AL1510" t="str">
            <v>SP0338339801</v>
          </cell>
          <cell r="AM1510" t="str">
            <v>ENGINE HARNESS - K19-HC5   PCC</v>
          </cell>
        </row>
        <row r="1511">
          <cell r="A1511" t="str">
            <v>DEC04</v>
          </cell>
          <cell r="B1511" t="str">
            <v>CENT</v>
          </cell>
          <cell r="C1511" t="str">
            <v>Middle East</v>
          </cell>
          <cell r="D1511" t="str">
            <v>SA</v>
          </cell>
          <cell r="E1511" t="str">
            <v>SPARES</v>
          </cell>
          <cell r="F1511" t="str">
            <v>General Contracting Company</v>
          </cell>
          <cell r="G1511" t="str">
            <v>024596</v>
          </cell>
          <cell r="I1511">
            <v>1</v>
          </cell>
          <cell r="J1511">
            <v>12.712594187298169</v>
          </cell>
          <cell r="K1511">
            <v>8.1999999999999993</v>
          </cell>
          <cell r="M1511">
            <v>0</v>
          </cell>
          <cell r="N1511">
            <v>0</v>
          </cell>
          <cell r="O1511" t="str">
            <v>SPAR</v>
          </cell>
          <cell r="P1511" t="str">
            <v>SPAR</v>
          </cell>
          <cell r="R1511">
            <v>0</v>
          </cell>
          <cell r="S1511" t="str">
            <v>Spares</v>
          </cell>
          <cell r="T1511" t="str">
            <v>1020</v>
          </cell>
          <cell r="U1511" t="str">
            <v>1711000</v>
          </cell>
          <cell r="V1511">
            <v>1</v>
          </cell>
          <cell r="W1511" t="str">
            <v>1</v>
          </cell>
          <cell r="X1511" t="str">
            <v>650</v>
          </cell>
          <cell r="Y1511" t="str">
            <v>Commercial</v>
          </cell>
          <cell r="Z1511" t="str">
            <v>Sales - Parts</v>
          </cell>
          <cell r="AA1511" t="str">
            <v>Spares</v>
          </cell>
          <cell r="AB1511">
            <v>12.712594187298169</v>
          </cell>
          <cell r="AC1511" t="str">
            <v xml:space="preserve">  42338</v>
          </cell>
          <cell r="AD1511" t="str">
            <v>13691</v>
          </cell>
          <cell r="AE1511">
            <v>8.1999999999999993</v>
          </cell>
          <cell r="AF1511">
            <v>0</v>
          </cell>
          <cell r="AG1511">
            <v>0</v>
          </cell>
          <cell r="AH1511">
            <v>0</v>
          </cell>
          <cell r="AI1511">
            <v>0</v>
          </cell>
          <cell r="AJ1511" t="str">
            <v>USD</v>
          </cell>
          <cell r="AK1511">
            <v>0</v>
          </cell>
          <cell r="AL1511" t="str">
            <v>SP0319-4890-02</v>
          </cell>
          <cell r="AM1511" t="str">
            <v>OPTION BOX</v>
          </cell>
        </row>
        <row r="1512">
          <cell r="A1512" t="str">
            <v>DEC04</v>
          </cell>
          <cell r="B1512" t="str">
            <v>CENT</v>
          </cell>
          <cell r="C1512" t="str">
            <v>Western Europe</v>
          </cell>
          <cell r="D1512" t="str">
            <v>GR</v>
          </cell>
          <cell r="E1512" t="str">
            <v>SPARES</v>
          </cell>
          <cell r="F1512" t="str">
            <v>ERGOTRAK S.A.</v>
          </cell>
          <cell r="G1512" t="str">
            <v>024714</v>
          </cell>
          <cell r="I1512">
            <v>1</v>
          </cell>
          <cell r="J1512">
            <v>469.4200753498385</v>
          </cell>
          <cell r="K1512">
            <v>468.01</v>
          </cell>
          <cell r="M1512">
            <v>0</v>
          </cell>
          <cell r="N1512">
            <v>0</v>
          </cell>
          <cell r="O1512" t="str">
            <v>SPAR</v>
          </cell>
          <cell r="P1512" t="str">
            <v>SPAR</v>
          </cell>
          <cell r="R1512">
            <v>0</v>
          </cell>
          <cell r="S1512" t="str">
            <v>Spares</v>
          </cell>
          <cell r="T1512" t="str">
            <v>1020</v>
          </cell>
          <cell r="U1512" t="str">
            <v>1711000</v>
          </cell>
          <cell r="V1512">
            <v>1</v>
          </cell>
          <cell r="W1512" t="str">
            <v>1</v>
          </cell>
          <cell r="X1512" t="str">
            <v>650</v>
          </cell>
          <cell r="Y1512" t="str">
            <v>Commercial</v>
          </cell>
          <cell r="Z1512" t="str">
            <v>Sales - Parts</v>
          </cell>
          <cell r="AA1512" t="str">
            <v>Spares</v>
          </cell>
          <cell r="AB1512">
            <v>469.4200753498385</v>
          </cell>
          <cell r="AC1512" t="str">
            <v xml:space="preserve">  43146</v>
          </cell>
          <cell r="AD1512" t="str">
            <v>4500009952</v>
          </cell>
          <cell r="AE1512">
            <v>468.01</v>
          </cell>
          <cell r="AF1512">
            <v>0</v>
          </cell>
          <cell r="AG1512">
            <v>0</v>
          </cell>
          <cell r="AH1512">
            <v>0</v>
          </cell>
          <cell r="AI1512">
            <v>0</v>
          </cell>
          <cell r="AJ1512" t="str">
            <v>EUR</v>
          </cell>
          <cell r="AK1512">
            <v>0</v>
          </cell>
          <cell r="AL1512" t="str">
            <v>SP0300-4079</v>
          </cell>
          <cell r="AM1512" t="str">
            <v>DIGITAL PCB BD *EPROM T.B.S.U*</v>
          </cell>
        </row>
        <row r="1513">
          <cell r="A1513" t="str">
            <v>DEC04</v>
          </cell>
          <cell r="B1513" t="str">
            <v>CENT</v>
          </cell>
          <cell r="C1513" t="str">
            <v>Western Europe</v>
          </cell>
          <cell r="D1513" t="str">
            <v>GR</v>
          </cell>
          <cell r="E1513" t="str">
            <v>SPARES</v>
          </cell>
          <cell r="F1513" t="str">
            <v>ERGOTRAK S.A.</v>
          </cell>
          <cell r="G1513" t="str">
            <v>024714</v>
          </cell>
          <cell r="I1513">
            <v>0</v>
          </cell>
          <cell r="J1513">
            <v>0</v>
          </cell>
          <cell r="K1513">
            <v>0</v>
          </cell>
          <cell r="M1513">
            <v>0</v>
          </cell>
          <cell r="N1513">
            <v>0</v>
          </cell>
          <cell r="O1513" t="str">
            <v>SPAR</v>
          </cell>
          <cell r="P1513" t="str">
            <v>SPAR</v>
          </cell>
          <cell r="R1513">
            <v>0</v>
          </cell>
          <cell r="S1513" t="str">
            <v>Spares</v>
          </cell>
          <cell r="T1513" t="str">
            <v>1020</v>
          </cell>
          <cell r="U1513" t="str">
            <v>1711000</v>
          </cell>
          <cell r="V1513">
            <v>1</v>
          </cell>
          <cell r="W1513" t="str">
            <v>1</v>
          </cell>
          <cell r="X1513" t="str">
            <v>650</v>
          </cell>
          <cell r="Y1513" t="str">
            <v>Commercial</v>
          </cell>
          <cell r="Z1513" t="str">
            <v>Sales - Parts</v>
          </cell>
          <cell r="AA1513" t="str">
            <v>Spares</v>
          </cell>
          <cell r="AB1513">
            <v>0</v>
          </cell>
          <cell r="AC1513" t="str">
            <v xml:space="preserve">  43146</v>
          </cell>
          <cell r="AD1513" t="str">
            <v>4500009952</v>
          </cell>
          <cell r="AE1513">
            <v>0</v>
          </cell>
          <cell r="AF1513">
            <v>0</v>
          </cell>
          <cell r="AG1513">
            <v>0</v>
          </cell>
          <cell r="AH1513">
            <v>0</v>
          </cell>
          <cell r="AI1513">
            <v>0</v>
          </cell>
          <cell r="AJ1513" t="str">
            <v>EUR</v>
          </cell>
          <cell r="AK1513">
            <v>0</v>
          </cell>
          <cell r="AL1513" t="str">
            <v>SP0300-4083</v>
          </cell>
          <cell r="AM1513" t="str">
            <v>PCB ASSY-ENGINE INTERFACE</v>
          </cell>
        </row>
        <row r="1514">
          <cell r="A1514" t="str">
            <v>DEC04</v>
          </cell>
          <cell r="B1514" t="str">
            <v>CENT</v>
          </cell>
          <cell r="C1514" t="str">
            <v>Western Europe</v>
          </cell>
          <cell r="D1514" t="str">
            <v>GR</v>
          </cell>
          <cell r="E1514" t="str">
            <v>SPARES</v>
          </cell>
          <cell r="F1514" t="str">
            <v>ERGOTRAK S.A.</v>
          </cell>
          <cell r="G1514" t="str">
            <v>024714</v>
          </cell>
          <cell r="I1514">
            <v>1</v>
          </cell>
          <cell r="J1514">
            <v>225.61437029063507</v>
          </cell>
          <cell r="K1514">
            <v>0</v>
          </cell>
          <cell r="M1514">
            <v>0</v>
          </cell>
          <cell r="N1514">
            <v>0</v>
          </cell>
          <cell r="O1514" t="str">
            <v>908</v>
          </cell>
          <cell r="P1514" t="str">
            <v>908</v>
          </cell>
          <cell r="R1514">
            <v>0</v>
          </cell>
          <cell r="S1514" t="str">
            <v>(Blank)</v>
          </cell>
          <cell r="T1514" t="str">
            <v>1020</v>
          </cell>
          <cell r="U1514" t="str">
            <v>1711000</v>
          </cell>
          <cell r="V1514">
            <v>1</v>
          </cell>
          <cell r="W1514" t="str">
            <v>1</v>
          </cell>
          <cell r="X1514" t="str">
            <v>650</v>
          </cell>
          <cell r="Y1514" t="str">
            <v>Commercial</v>
          </cell>
          <cell r="Z1514" t="str">
            <v>Sales - Parts</v>
          </cell>
          <cell r="AA1514" t="str">
            <v>Spares</v>
          </cell>
          <cell r="AB1514">
            <v>225.61437029063507</v>
          </cell>
          <cell r="AC1514" t="str">
            <v xml:space="preserve">  43146</v>
          </cell>
          <cell r="AD1514" t="str">
            <v>4500009952</v>
          </cell>
          <cell r="AE1514">
            <v>0</v>
          </cell>
          <cell r="AF1514">
            <v>0</v>
          </cell>
          <cell r="AG1514">
            <v>0</v>
          </cell>
          <cell r="AH1514">
            <v>0</v>
          </cell>
          <cell r="AI1514">
            <v>0</v>
          </cell>
          <cell r="AJ1514" t="str">
            <v>EUR</v>
          </cell>
          <cell r="AK1514">
            <v>0</v>
          </cell>
        </row>
        <row r="1515">
          <cell r="A1515" t="str">
            <v>DEC04</v>
          </cell>
          <cell r="B1515" t="str">
            <v>CENT</v>
          </cell>
          <cell r="C1515" t="str">
            <v>Western Europe</v>
          </cell>
          <cell r="D1515" t="str">
            <v>GR</v>
          </cell>
          <cell r="E1515" t="str">
            <v>SPARES</v>
          </cell>
          <cell r="F1515" t="str">
            <v>ERGOTRAK S.A.</v>
          </cell>
          <cell r="G1515" t="str">
            <v>024714</v>
          </cell>
          <cell r="I1515">
            <v>1</v>
          </cell>
          <cell r="J1515">
            <v>6.9768299246501613</v>
          </cell>
          <cell r="K1515">
            <v>4.9000000000000004</v>
          </cell>
          <cell r="M1515">
            <v>0</v>
          </cell>
          <cell r="N1515">
            <v>0</v>
          </cell>
          <cell r="O1515" t="str">
            <v>SPAR</v>
          </cell>
          <cell r="P1515" t="str">
            <v>SPAR</v>
          </cell>
          <cell r="R1515">
            <v>0</v>
          </cell>
          <cell r="S1515" t="str">
            <v>Spares</v>
          </cell>
          <cell r="T1515" t="str">
            <v>1020</v>
          </cell>
          <cell r="U1515" t="str">
            <v>1711000</v>
          </cell>
          <cell r="V1515">
            <v>1</v>
          </cell>
          <cell r="W1515" t="str">
            <v>1</v>
          </cell>
          <cell r="X1515" t="str">
            <v>650</v>
          </cell>
          <cell r="Y1515" t="str">
            <v>Commercial</v>
          </cell>
          <cell r="Z1515" t="str">
            <v>Sales - Parts</v>
          </cell>
          <cell r="AA1515" t="str">
            <v>Spares</v>
          </cell>
          <cell r="AB1515">
            <v>6.9768299246501613</v>
          </cell>
          <cell r="AC1515" t="str">
            <v xml:space="preserve">  43146</v>
          </cell>
          <cell r="AD1515" t="str">
            <v>4500009952</v>
          </cell>
          <cell r="AE1515">
            <v>4.9000000000000004</v>
          </cell>
          <cell r="AF1515">
            <v>0</v>
          </cell>
          <cell r="AG1515">
            <v>0</v>
          </cell>
          <cell r="AH1515">
            <v>0</v>
          </cell>
          <cell r="AI1515">
            <v>0</v>
          </cell>
          <cell r="AJ1515" t="str">
            <v>EUR</v>
          </cell>
          <cell r="AK1515">
            <v>0</v>
          </cell>
          <cell r="AL1515" t="str">
            <v>SP0367-0386</v>
          </cell>
          <cell r="AM1515" t="str">
            <v>EPROM ** TO BE SET UP **</v>
          </cell>
        </row>
        <row r="1516">
          <cell r="A1516" t="str">
            <v>DEC04</v>
          </cell>
          <cell r="B1516" t="str">
            <v>CENT</v>
          </cell>
          <cell r="C1516" t="str">
            <v>Western Europe</v>
          </cell>
          <cell r="D1516" t="str">
            <v>GR</v>
          </cell>
          <cell r="E1516" t="str">
            <v>SPARES</v>
          </cell>
          <cell r="F1516" t="str">
            <v>ERGOTRAK S.A.</v>
          </cell>
          <cell r="G1516" t="str">
            <v>024714</v>
          </cell>
          <cell r="I1516">
            <v>0</v>
          </cell>
          <cell r="J1516">
            <v>0</v>
          </cell>
          <cell r="K1516">
            <v>0</v>
          </cell>
          <cell r="M1516">
            <v>0</v>
          </cell>
          <cell r="N1516">
            <v>0</v>
          </cell>
          <cell r="O1516" t="str">
            <v>SPAR</v>
          </cell>
          <cell r="P1516" t="str">
            <v>SPAR</v>
          </cell>
          <cell r="R1516">
            <v>0</v>
          </cell>
          <cell r="S1516" t="str">
            <v>Spares</v>
          </cell>
          <cell r="T1516" t="str">
            <v>1020</v>
          </cell>
          <cell r="U1516" t="str">
            <v>1711000</v>
          </cell>
          <cell r="V1516">
            <v>1</v>
          </cell>
          <cell r="W1516" t="str">
            <v>1</v>
          </cell>
          <cell r="X1516" t="str">
            <v>650</v>
          </cell>
          <cell r="Y1516" t="str">
            <v>Commercial</v>
          </cell>
          <cell r="Z1516" t="str">
            <v>Sales - Parts</v>
          </cell>
          <cell r="AA1516" t="str">
            <v>Spares</v>
          </cell>
          <cell r="AB1516">
            <v>0</v>
          </cell>
          <cell r="AC1516" t="str">
            <v xml:space="preserve">  43146</v>
          </cell>
          <cell r="AD1516" t="str">
            <v>4500009952</v>
          </cell>
          <cell r="AE1516">
            <v>0</v>
          </cell>
          <cell r="AF1516">
            <v>0</v>
          </cell>
          <cell r="AG1516">
            <v>0</v>
          </cell>
          <cell r="AH1516">
            <v>0</v>
          </cell>
          <cell r="AI1516">
            <v>0</v>
          </cell>
          <cell r="AJ1516" t="str">
            <v>EUR</v>
          </cell>
          <cell r="AK1516">
            <v>0</v>
          </cell>
          <cell r="AL1516" t="str">
            <v>SP0300-4462-01</v>
          </cell>
          <cell r="AM1516" t="str">
            <v>PCB ASSY-CUSTOMER INTERFACE</v>
          </cell>
        </row>
        <row r="1517">
          <cell r="A1517" t="str">
            <v>DEC04</v>
          </cell>
          <cell r="B1517" t="str">
            <v>CENT</v>
          </cell>
          <cell r="C1517" t="str">
            <v>Western Europe</v>
          </cell>
          <cell r="D1517" t="str">
            <v>GR</v>
          </cell>
          <cell r="E1517" t="str">
            <v>SPARES</v>
          </cell>
          <cell r="F1517" t="str">
            <v>ERGOTRAK S.A.</v>
          </cell>
          <cell r="G1517" t="str">
            <v>024721</v>
          </cell>
          <cell r="I1517">
            <v>1</v>
          </cell>
          <cell r="J1517">
            <v>143.62093649085037</v>
          </cell>
          <cell r="K1517">
            <v>143.17609999999999</v>
          </cell>
          <cell r="M1517">
            <v>0</v>
          </cell>
          <cell r="N1517">
            <v>0</v>
          </cell>
          <cell r="O1517" t="str">
            <v>SPAR</v>
          </cell>
          <cell r="P1517" t="str">
            <v>SPAR</v>
          </cell>
          <cell r="R1517">
            <v>0</v>
          </cell>
          <cell r="S1517" t="str">
            <v>Spares</v>
          </cell>
          <cell r="T1517" t="str">
            <v>1020</v>
          </cell>
          <cell r="U1517" t="str">
            <v>1711000</v>
          </cell>
          <cell r="V1517">
            <v>1</v>
          </cell>
          <cell r="W1517" t="str">
            <v>1</v>
          </cell>
          <cell r="X1517" t="str">
            <v>650</v>
          </cell>
          <cell r="Y1517" t="str">
            <v>Commercial</v>
          </cell>
          <cell r="Z1517" t="str">
            <v>Sales - Parts</v>
          </cell>
          <cell r="AA1517" t="str">
            <v>Spares</v>
          </cell>
          <cell r="AB1517">
            <v>143.62093649085037</v>
          </cell>
          <cell r="AC1517" t="str">
            <v xml:space="preserve">  43146</v>
          </cell>
          <cell r="AD1517" t="str">
            <v>4500009952</v>
          </cell>
          <cell r="AE1517">
            <v>143.17609999999999</v>
          </cell>
          <cell r="AF1517">
            <v>0</v>
          </cell>
          <cell r="AG1517">
            <v>0</v>
          </cell>
          <cell r="AH1517">
            <v>0</v>
          </cell>
          <cell r="AI1517">
            <v>0</v>
          </cell>
          <cell r="AJ1517" t="str">
            <v>EUR</v>
          </cell>
          <cell r="AK1517">
            <v>0</v>
          </cell>
          <cell r="AL1517" t="str">
            <v>SP0300-4083</v>
          </cell>
          <cell r="AM1517" t="str">
            <v>PCB ASSY-ENGINE INTERFACE</v>
          </cell>
        </row>
        <row r="1518">
          <cell r="A1518" t="str">
            <v>DEC04</v>
          </cell>
          <cell r="B1518" t="str">
            <v>CENT</v>
          </cell>
          <cell r="C1518" t="str">
            <v>Africa</v>
          </cell>
          <cell r="D1518" t="str">
            <v>ZA</v>
          </cell>
          <cell r="E1518" t="str">
            <v>SPARES</v>
          </cell>
          <cell r="F1518" t="str">
            <v>CD S&amp;S South Africa</v>
          </cell>
          <cell r="G1518" t="str">
            <v>024723</v>
          </cell>
          <cell r="I1518">
            <v>1</v>
          </cell>
          <cell r="J1518">
            <v>9.1550053821313249</v>
          </cell>
          <cell r="K1518">
            <v>0</v>
          </cell>
          <cell r="M1518">
            <v>0</v>
          </cell>
          <cell r="N1518">
            <v>0</v>
          </cell>
          <cell r="O1518" t="str">
            <v>908</v>
          </cell>
          <cell r="P1518" t="str">
            <v>908</v>
          </cell>
          <cell r="R1518">
            <v>0</v>
          </cell>
          <cell r="S1518" t="str">
            <v>(Blank)</v>
          </cell>
          <cell r="T1518" t="str">
            <v>1020</v>
          </cell>
          <cell r="U1518" t="str">
            <v>1711000</v>
          </cell>
          <cell r="V1518">
            <v>1</v>
          </cell>
          <cell r="W1518" t="str">
            <v>1</v>
          </cell>
          <cell r="X1518" t="str">
            <v>650</v>
          </cell>
          <cell r="Y1518" t="str">
            <v>Commercial</v>
          </cell>
          <cell r="Z1518" t="str">
            <v>Sales - Parts</v>
          </cell>
          <cell r="AA1518" t="str">
            <v>Spares</v>
          </cell>
          <cell r="AB1518">
            <v>9.1550053821313249</v>
          </cell>
          <cell r="AC1518" t="str">
            <v xml:space="preserve">  43071</v>
          </cell>
          <cell r="AD1518" t="str">
            <v>J/N017492 - PART 1</v>
          </cell>
          <cell r="AE1518">
            <v>0</v>
          </cell>
          <cell r="AF1518">
            <v>0</v>
          </cell>
          <cell r="AG1518">
            <v>0</v>
          </cell>
          <cell r="AH1518">
            <v>0</v>
          </cell>
          <cell r="AI1518">
            <v>0</v>
          </cell>
          <cell r="AJ1518" t="str">
            <v>USD</v>
          </cell>
          <cell r="AK1518">
            <v>0</v>
          </cell>
        </row>
        <row r="1519">
          <cell r="A1519" t="str">
            <v>DEC04</v>
          </cell>
          <cell r="B1519" t="str">
            <v>CENT</v>
          </cell>
          <cell r="C1519" t="str">
            <v>Africa</v>
          </cell>
          <cell r="D1519" t="str">
            <v>ZA</v>
          </cell>
          <cell r="E1519" t="str">
            <v>SPARES</v>
          </cell>
          <cell r="F1519" t="str">
            <v>CD S&amp;S South Africa</v>
          </cell>
          <cell r="G1519" t="str">
            <v>024723</v>
          </cell>
          <cell r="I1519">
            <v>2</v>
          </cell>
          <cell r="J1519">
            <v>61.038751345532823</v>
          </cell>
          <cell r="K1519">
            <v>43.908799999999999</v>
          </cell>
          <cell r="M1519">
            <v>0</v>
          </cell>
          <cell r="N1519">
            <v>0</v>
          </cell>
          <cell r="O1519" t="str">
            <v>SPAR</v>
          </cell>
          <cell r="P1519" t="str">
            <v>SPAR</v>
          </cell>
          <cell r="R1519">
            <v>0</v>
          </cell>
          <cell r="S1519" t="str">
            <v>Spares</v>
          </cell>
          <cell r="T1519" t="str">
            <v>1020</v>
          </cell>
          <cell r="U1519" t="str">
            <v>1711000</v>
          </cell>
          <cell r="V1519">
            <v>1</v>
          </cell>
          <cell r="W1519" t="str">
            <v>1</v>
          </cell>
          <cell r="X1519" t="str">
            <v>650</v>
          </cell>
          <cell r="Y1519" t="str">
            <v>Commercial</v>
          </cell>
          <cell r="Z1519" t="str">
            <v>Sales - Parts</v>
          </cell>
          <cell r="AA1519" t="str">
            <v>Spares</v>
          </cell>
          <cell r="AB1519">
            <v>61.038751345532823</v>
          </cell>
          <cell r="AC1519" t="str">
            <v xml:space="preserve">  43071</v>
          </cell>
          <cell r="AD1519" t="str">
            <v>J/N017492 - PART 1</v>
          </cell>
          <cell r="AE1519">
            <v>43.908799999999999</v>
          </cell>
          <cell r="AF1519">
            <v>0</v>
          </cell>
          <cell r="AG1519">
            <v>0</v>
          </cell>
          <cell r="AH1519">
            <v>0</v>
          </cell>
          <cell r="AI1519">
            <v>0</v>
          </cell>
          <cell r="AJ1519" t="str">
            <v>USD</v>
          </cell>
          <cell r="AK1519">
            <v>0</v>
          </cell>
          <cell r="AL1519" t="str">
            <v>SP4056462</v>
          </cell>
          <cell r="AM1519" t="str">
            <v>AIR CLEANER ASSEMBLY</v>
          </cell>
        </row>
        <row r="1520">
          <cell r="A1520" t="str">
            <v>DEC04</v>
          </cell>
          <cell r="B1520" t="str">
            <v>CENT</v>
          </cell>
          <cell r="C1520" t="str">
            <v>Africa</v>
          </cell>
          <cell r="D1520" t="str">
            <v>ZA</v>
          </cell>
          <cell r="E1520" t="str">
            <v>SPARES</v>
          </cell>
          <cell r="F1520" t="str">
            <v>CD S&amp;S South Africa</v>
          </cell>
          <cell r="G1520" t="str">
            <v>024720</v>
          </cell>
          <cell r="I1520">
            <v>17</v>
          </cell>
          <cell r="J1520">
            <v>29.004305705059203</v>
          </cell>
          <cell r="K1520">
            <v>20.537700000000001</v>
          </cell>
          <cell r="M1520">
            <v>0</v>
          </cell>
          <cell r="N1520">
            <v>0</v>
          </cell>
          <cell r="O1520" t="str">
            <v>SPAR</v>
          </cell>
          <cell r="P1520" t="str">
            <v>SPAR</v>
          </cell>
          <cell r="R1520">
            <v>0</v>
          </cell>
          <cell r="S1520" t="str">
            <v>Spares</v>
          </cell>
          <cell r="T1520" t="str">
            <v>1020</v>
          </cell>
          <cell r="U1520" t="str">
            <v>1711000</v>
          </cell>
          <cell r="V1520">
            <v>1</v>
          </cell>
          <cell r="W1520" t="str">
            <v>1</v>
          </cell>
          <cell r="X1520" t="str">
            <v>650</v>
          </cell>
          <cell r="Y1520" t="str">
            <v>Commercial</v>
          </cell>
          <cell r="Z1520" t="str">
            <v>Sales - Parts</v>
          </cell>
          <cell r="AA1520" t="str">
            <v>Spares</v>
          </cell>
          <cell r="AB1520">
            <v>29.004305705059203</v>
          </cell>
          <cell r="AC1520" t="str">
            <v xml:space="preserve">  43014</v>
          </cell>
          <cell r="AD1520" t="str">
            <v>J/N 017428</v>
          </cell>
          <cell r="AE1520">
            <v>20.537700000000001</v>
          </cell>
          <cell r="AF1520">
            <v>0</v>
          </cell>
          <cell r="AG1520">
            <v>0</v>
          </cell>
          <cell r="AH1520">
            <v>0</v>
          </cell>
          <cell r="AI1520">
            <v>0</v>
          </cell>
          <cell r="AJ1520" t="str">
            <v>USD</v>
          </cell>
          <cell r="AK1520">
            <v>0</v>
          </cell>
          <cell r="AL1520" t="str">
            <v>SPAX1001368</v>
          </cell>
          <cell r="AM1520" t="str">
            <v>FILTER ELEMENT C/W "O" RING</v>
          </cell>
        </row>
        <row r="1521">
          <cell r="A1521" t="str">
            <v>DEC04</v>
          </cell>
          <cell r="B1521" t="str">
            <v>CENT</v>
          </cell>
          <cell r="C1521" t="str">
            <v>Africa</v>
          </cell>
          <cell r="D1521" t="str">
            <v>ZA</v>
          </cell>
          <cell r="E1521" t="str">
            <v>SPARES</v>
          </cell>
          <cell r="F1521" t="str">
            <v>CD S&amp;S South Africa</v>
          </cell>
          <cell r="G1521" t="str">
            <v>024720</v>
          </cell>
          <cell r="I1521">
            <v>5</v>
          </cell>
          <cell r="J1521">
            <v>37.109795479009691</v>
          </cell>
          <cell r="K1521">
            <v>26.384</v>
          </cell>
          <cell r="M1521">
            <v>0</v>
          </cell>
          <cell r="N1521">
            <v>0</v>
          </cell>
          <cell r="O1521" t="str">
            <v>SPAR</v>
          </cell>
          <cell r="P1521" t="str">
            <v>SPAR</v>
          </cell>
          <cell r="R1521">
            <v>0</v>
          </cell>
          <cell r="S1521" t="str">
            <v>Spares</v>
          </cell>
          <cell r="T1521" t="str">
            <v>1020</v>
          </cell>
          <cell r="U1521" t="str">
            <v>1711000</v>
          </cell>
          <cell r="V1521">
            <v>1</v>
          </cell>
          <cell r="W1521" t="str">
            <v>1</v>
          </cell>
          <cell r="X1521" t="str">
            <v>650</v>
          </cell>
          <cell r="Y1521" t="str">
            <v>Commercial</v>
          </cell>
          <cell r="Z1521" t="str">
            <v>Sales - Parts</v>
          </cell>
          <cell r="AA1521" t="str">
            <v>Spares</v>
          </cell>
          <cell r="AB1521">
            <v>37.109795479009691</v>
          </cell>
          <cell r="AC1521" t="str">
            <v xml:space="preserve">  43014</v>
          </cell>
          <cell r="AD1521" t="str">
            <v>J/N 017428</v>
          </cell>
          <cell r="AE1521">
            <v>26.384</v>
          </cell>
          <cell r="AF1521">
            <v>0</v>
          </cell>
          <cell r="AG1521">
            <v>0</v>
          </cell>
          <cell r="AH1521">
            <v>0</v>
          </cell>
          <cell r="AI1521">
            <v>0</v>
          </cell>
          <cell r="AJ1521" t="str">
            <v>USD</v>
          </cell>
          <cell r="AK1521">
            <v>0</v>
          </cell>
          <cell r="AL1521" t="str">
            <v>SP4071693</v>
          </cell>
          <cell r="AM1521" t="str">
            <v>ELEMENT - AIR CLEANER</v>
          </cell>
        </row>
        <row r="1522">
          <cell r="A1522" t="str">
            <v>DEC04</v>
          </cell>
          <cell r="B1522" t="str">
            <v>CENT</v>
          </cell>
          <cell r="C1522" t="str">
            <v>United Kingdom</v>
          </cell>
          <cell r="D1522" t="str">
            <v>UK</v>
          </cell>
          <cell r="E1522" t="str">
            <v>SPARES</v>
          </cell>
          <cell r="F1522" t="str">
            <v>Cummins Diesel UK</v>
          </cell>
          <cell r="G1522" t="str">
            <v>024602</v>
          </cell>
          <cell r="I1522">
            <v>1</v>
          </cell>
          <cell r="J1522">
            <v>50.53</v>
          </cell>
          <cell r="K1522">
            <v>47.7</v>
          </cell>
          <cell r="M1522">
            <v>0</v>
          </cell>
          <cell r="N1522">
            <v>0</v>
          </cell>
          <cell r="O1522" t="str">
            <v>SPAR</v>
          </cell>
          <cell r="P1522" t="str">
            <v>SPAR</v>
          </cell>
          <cell r="R1522">
            <v>0</v>
          </cell>
          <cell r="S1522" t="str">
            <v>Spares</v>
          </cell>
          <cell r="T1522" t="str">
            <v>1020</v>
          </cell>
          <cell r="U1522" t="str">
            <v>1711000</v>
          </cell>
          <cell r="V1522">
            <v>1</v>
          </cell>
          <cell r="W1522" t="str">
            <v>1</v>
          </cell>
          <cell r="X1522" t="str">
            <v>650</v>
          </cell>
          <cell r="Y1522" t="str">
            <v>Commercial</v>
          </cell>
          <cell r="Z1522" t="str">
            <v>Sales - Parts</v>
          </cell>
          <cell r="AA1522" t="str">
            <v>Spares</v>
          </cell>
          <cell r="AB1522">
            <v>50.53</v>
          </cell>
          <cell r="AC1522" t="str">
            <v xml:space="preserve">  43066</v>
          </cell>
          <cell r="AD1522" t="str">
            <v>3402268</v>
          </cell>
          <cell r="AE1522">
            <v>47.7</v>
          </cell>
          <cell r="AF1522">
            <v>0</v>
          </cell>
          <cell r="AG1522">
            <v>0</v>
          </cell>
          <cell r="AH1522">
            <v>0</v>
          </cell>
          <cell r="AI1522">
            <v>0</v>
          </cell>
          <cell r="AJ1522" t="str">
            <v>GBP</v>
          </cell>
          <cell r="AK1522">
            <v>0</v>
          </cell>
          <cell r="AL1522" t="str">
            <v>SP0193-0444</v>
          </cell>
          <cell r="AM1522" t="str">
            <v>OIL PRESSURE SENDER</v>
          </cell>
        </row>
        <row r="1523">
          <cell r="A1523" t="str">
            <v>DEC04</v>
          </cell>
          <cell r="B1523" t="str">
            <v>CENT</v>
          </cell>
          <cell r="C1523" t="str">
            <v>Western Europe</v>
          </cell>
          <cell r="D1523" t="str">
            <v>FR</v>
          </cell>
          <cell r="E1523" t="str">
            <v>SPARES</v>
          </cell>
          <cell r="F1523" t="str">
            <v>Cummins Diesel SA</v>
          </cell>
          <cell r="G1523" t="str">
            <v>024601</v>
          </cell>
          <cell r="I1523">
            <v>1</v>
          </cell>
          <cell r="J1523">
            <v>4.9346609257265879</v>
          </cell>
          <cell r="K1523">
            <v>3.43</v>
          </cell>
          <cell r="M1523">
            <v>0</v>
          </cell>
          <cell r="N1523">
            <v>0</v>
          </cell>
          <cell r="O1523" t="str">
            <v>SPAR</v>
          </cell>
          <cell r="P1523" t="str">
            <v>SPAR</v>
          </cell>
          <cell r="R1523">
            <v>0</v>
          </cell>
          <cell r="S1523" t="str">
            <v>Spares</v>
          </cell>
          <cell r="T1523" t="str">
            <v>1020</v>
          </cell>
          <cell r="U1523" t="str">
            <v>1711000</v>
          </cell>
          <cell r="V1523">
            <v>1</v>
          </cell>
          <cell r="W1523" t="str">
            <v>1</v>
          </cell>
          <cell r="X1523" t="str">
            <v>650</v>
          </cell>
          <cell r="Y1523" t="str">
            <v>Commercial</v>
          </cell>
          <cell r="Z1523" t="str">
            <v>Sales - Parts</v>
          </cell>
          <cell r="AA1523" t="str">
            <v>Spares</v>
          </cell>
          <cell r="AB1523">
            <v>4.9346609257265879</v>
          </cell>
          <cell r="AC1523" t="str">
            <v xml:space="preserve">  42271</v>
          </cell>
          <cell r="AD1523" t="str">
            <v>2019991</v>
          </cell>
          <cell r="AE1523">
            <v>3.43</v>
          </cell>
          <cell r="AF1523">
            <v>0</v>
          </cell>
          <cell r="AG1523">
            <v>0</v>
          </cell>
          <cell r="AH1523">
            <v>0</v>
          </cell>
          <cell r="AI1523">
            <v>0</v>
          </cell>
          <cell r="AJ1523" t="str">
            <v>EUR</v>
          </cell>
          <cell r="AK1523">
            <v>0</v>
          </cell>
          <cell r="AL1523" t="str">
            <v>SP4011043</v>
          </cell>
          <cell r="AM1523" t="str">
            <v>INSULATION SCREEN   32577</v>
          </cell>
        </row>
        <row r="1524">
          <cell r="A1524" t="str">
            <v>DEC04</v>
          </cell>
          <cell r="B1524" t="str">
            <v>CENT</v>
          </cell>
          <cell r="C1524" t="str">
            <v>United Kingdom</v>
          </cell>
          <cell r="D1524" t="str">
            <v>UK</v>
          </cell>
          <cell r="E1524" t="str">
            <v>SPARES</v>
          </cell>
          <cell r="F1524" t="str">
            <v>Cummins Diesel UK</v>
          </cell>
          <cell r="G1524" t="str">
            <v>024602</v>
          </cell>
          <cell r="I1524">
            <v>1</v>
          </cell>
          <cell r="J1524">
            <v>39.979999999999997</v>
          </cell>
          <cell r="K1524">
            <v>36</v>
          </cell>
          <cell r="M1524">
            <v>0</v>
          </cell>
          <cell r="N1524">
            <v>0</v>
          </cell>
          <cell r="O1524" t="str">
            <v>SPAR</v>
          </cell>
          <cell r="P1524" t="str">
            <v>SPAR</v>
          </cell>
          <cell r="R1524">
            <v>0</v>
          </cell>
          <cell r="S1524" t="str">
            <v>Spares</v>
          </cell>
          <cell r="T1524" t="str">
            <v>1020</v>
          </cell>
          <cell r="U1524" t="str">
            <v>1711000</v>
          </cell>
          <cell r="V1524">
            <v>1</v>
          </cell>
          <cell r="W1524" t="str">
            <v>1</v>
          </cell>
          <cell r="X1524" t="str">
            <v>650</v>
          </cell>
          <cell r="Y1524" t="str">
            <v>Commercial</v>
          </cell>
          <cell r="Z1524" t="str">
            <v>Sales - Parts</v>
          </cell>
          <cell r="AA1524" t="str">
            <v>Spares</v>
          </cell>
          <cell r="AB1524">
            <v>39.979999999999997</v>
          </cell>
          <cell r="AC1524" t="str">
            <v xml:space="preserve">  43066</v>
          </cell>
          <cell r="AD1524" t="str">
            <v>3402268</v>
          </cell>
          <cell r="AE1524">
            <v>36</v>
          </cell>
          <cell r="AF1524">
            <v>0</v>
          </cell>
          <cell r="AG1524">
            <v>0</v>
          </cell>
          <cell r="AH1524">
            <v>0</v>
          </cell>
          <cell r="AI1524">
            <v>0</v>
          </cell>
          <cell r="AJ1524" t="str">
            <v>GBP</v>
          </cell>
          <cell r="AK1524">
            <v>0</v>
          </cell>
          <cell r="AL1524" t="str">
            <v>SP019101</v>
          </cell>
          <cell r="AM1524" t="str">
            <v>FUEL LEVEL GAUGE</v>
          </cell>
        </row>
        <row r="1525">
          <cell r="A1525" t="str">
            <v>DEC04</v>
          </cell>
          <cell r="B1525" t="str">
            <v>CENT</v>
          </cell>
          <cell r="C1525" t="str">
            <v>Western Europe</v>
          </cell>
          <cell r="D1525" t="str">
            <v>FR</v>
          </cell>
          <cell r="E1525" t="str">
            <v>SPARES</v>
          </cell>
          <cell r="F1525" t="str">
            <v>Cummins Diesel SA</v>
          </cell>
          <cell r="G1525" t="str">
            <v>024601</v>
          </cell>
          <cell r="I1525">
            <v>1</v>
          </cell>
          <cell r="J1525">
            <v>342.9171151776103</v>
          </cell>
          <cell r="K1525">
            <v>205</v>
          </cell>
          <cell r="M1525">
            <v>0</v>
          </cell>
          <cell r="N1525">
            <v>0</v>
          </cell>
          <cell r="O1525" t="str">
            <v>SPAR</v>
          </cell>
          <cell r="P1525" t="str">
            <v>SPAR</v>
          </cell>
          <cell r="R1525">
            <v>0</v>
          </cell>
          <cell r="S1525" t="str">
            <v>Spares</v>
          </cell>
          <cell r="T1525" t="str">
            <v>1020</v>
          </cell>
          <cell r="U1525" t="str">
            <v>1711000</v>
          </cell>
          <cell r="V1525">
            <v>1</v>
          </cell>
          <cell r="W1525" t="str">
            <v>1</v>
          </cell>
          <cell r="X1525" t="str">
            <v>650</v>
          </cell>
          <cell r="Y1525" t="str">
            <v>Commercial</v>
          </cell>
          <cell r="Z1525" t="str">
            <v>Sales - Parts</v>
          </cell>
          <cell r="AA1525" t="str">
            <v>Spares</v>
          </cell>
          <cell r="AB1525">
            <v>342.9171151776103</v>
          </cell>
          <cell r="AC1525" t="str">
            <v xml:space="preserve">  42271</v>
          </cell>
          <cell r="AD1525" t="str">
            <v>2019991</v>
          </cell>
          <cell r="AE1525">
            <v>205</v>
          </cell>
          <cell r="AF1525">
            <v>0</v>
          </cell>
          <cell r="AG1525">
            <v>0</v>
          </cell>
          <cell r="AH1525">
            <v>0</v>
          </cell>
          <cell r="AI1525">
            <v>0</v>
          </cell>
          <cell r="AJ1525" t="str">
            <v>EUR</v>
          </cell>
          <cell r="AK1525">
            <v>0</v>
          </cell>
          <cell r="AL1525" t="str">
            <v>SP0320-2120-02</v>
          </cell>
          <cell r="AM1525" t="str">
            <v>MCCB 400A 4P NS400N/STR23SE</v>
          </cell>
        </row>
        <row r="1526">
          <cell r="A1526" t="str">
            <v>DEC04</v>
          </cell>
          <cell r="B1526" t="str">
            <v>CENT</v>
          </cell>
          <cell r="C1526" t="str">
            <v>Western Europe</v>
          </cell>
          <cell r="D1526" t="str">
            <v>FR</v>
          </cell>
          <cell r="E1526" t="str">
            <v>SPARES</v>
          </cell>
          <cell r="F1526" t="str">
            <v>Cummins Diesel SA</v>
          </cell>
          <cell r="G1526" t="str">
            <v>024601</v>
          </cell>
          <cell r="I1526">
            <v>1</v>
          </cell>
          <cell r="J1526">
            <v>157.33762109795478</v>
          </cell>
          <cell r="K1526">
            <v>91.894999999999996</v>
          </cell>
          <cell r="M1526">
            <v>0</v>
          </cell>
          <cell r="N1526">
            <v>0</v>
          </cell>
          <cell r="O1526" t="str">
            <v>SPAR</v>
          </cell>
          <cell r="P1526" t="str">
            <v>SPAR</v>
          </cell>
          <cell r="R1526">
            <v>0</v>
          </cell>
          <cell r="S1526" t="str">
            <v>Spares</v>
          </cell>
          <cell r="T1526" t="str">
            <v>1020</v>
          </cell>
          <cell r="U1526" t="str">
            <v>1711000</v>
          </cell>
          <cell r="V1526">
            <v>1</v>
          </cell>
          <cell r="W1526" t="str">
            <v>1</v>
          </cell>
          <cell r="X1526" t="str">
            <v>650</v>
          </cell>
          <cell r="Y1526" t="str">
            <v>Commercial</v>
          </cell>
          <cell r="Z1526" t="str">
            <v>Sales - Parts</v>
          </cell>
          <cell r="AA1526" t="str">
            <v>Spares</v>
          </cell>
          <cell r="AB1526">
            <v>157.33762109795478</v>
          </cell>
          <cell r="AC1526" t="str">
            <v xml:space="preserve">  42271</v>
          </cell>
          <cell r="AD1526" t="str">
            <v>2019991</v>
          </cell>
          <cell r="AE1526">
            <v>91.894999999999996</v>
          </cell>
          <cell r="AF1526">
            <v>0</v>
          </cell>
          <cell r="AG1526">
            <v>0</v>
          </cell>
          <cell r="AH1526">
            <v>0</v>
          </cell>
          <cell r="AI1526">
            <v>0</v>
          </cell>
          <cell r="AJ1526" t="str">
            <v>EUR</v>
          </cell>
          <cell r="AK1526">
            <v>0</v>
          </cell>
          <cell r="AL1526" t="str">
            <v>SP0416-1181-01</v>
          </cell>
          <cell r="AM1526" t="str">
            <v>CHARGER-BATTERY 5A 12V L/ACID</v>
          </cell>
        </row>
        <row r="1527">
          <cell r="A1527" t="str">
            <v>DEC04</v>
          </cell>
          <cell r="B1527" t="str">
            <v>CENT</v>
          </cell>
          <cell r="C1527" t="str">
            <v>Western Europe</v>
          </cell>
          <cell r="D1527" t="str">
            <v>FR</v>
          </cell>
          <cell r="E1527" t="str">
            <v>SPARES</v>
          </cell>
          <cell r="F1527" t="str">
            <v>Cummins Diesel SA</v>
          </cell>
          <cell r="G1527" t="str">
            <v>024601</v>
          </cell>
          <cell r="I1527">
            <v>1</v>
          </cell>
          <cell r="J1527">
            <v>27.482158234660925</v>
          </cell>
          <cell r="K1527">
            <v>41.43</v>
          </cell>
          <cell r="M1527">
            <v>0</v>
          </cell>
          <cell r="N1527">
            <v>0</v>
          </cell>
          <cell r="O1527" t="str">
            <v>SPAR</v>
          </cell>
          <cell r="P1527" t="str">
            <v>SPAR</v>
          </cell>
          <cell r="R1527">
            <v>0</v>
          </cell>
          <cell r="S1527" t="str">
            <v>Spares</v>
          </cell>
          <cell r="T1527" t="str">
            <v>1020</v>
          </cell>
          <cell r="U1527" t="str">
            <v>1711000</v>
          </cell>
          <cell r="V1527">
            <v>1</v>
          </cell>
          <cell r="W1527" t="str">
            <v>1</v>
          </cell>
          <cell r="X1527" t="str">
            <v>650</v>
          </cell>
          <cell r="Y1527" t="str">
            <v>Commercial</v>
          </cell>
          <cell r="Z1527" t="str">
            <v>Sales - Parts</v>
          </cell>
          <cell r="AA1527" t="str">
            <v>Spares</v>
          </cell>
          <cell r="AB1527">
            <v>27.482158234660925</v>
          </cell>
          <cell r="AC1527" t="str">
            <v xml:space="preserve">  42271</v>
          </cell>
          <cell r="AD1527" t="str">
            <v>2019991</v>
          </cell>
          <cell r="AE1527">
            <v>41.43</v>
          </cell>
          <cell r="AF1527">
            <v>0</v>
          </cell>
          <cell r="AG1527">
            <v>0</v>
          </cell>
          <cell r="AH1527">
            <v>0</v>
          </cell>
          <cell r="AI1527">
            <v>0</v>
          </cell>
          <cell r="AJ1527" t="str">
            <v>EUR</v>
          </cell>
          <cell r="AK1527">
            <v>0</v>
          </cell>
          <cell r="AL1527" t="str">
            <v>SP0320-2119-12</v>
          </cell>
          <cell r="AM1527" t="str">
            <v>REAR CONNECTION 4P 32478</v>
          </cell>
        </row>
        <row r="1528">
          <cell r="A1528" t="str">
            <v>DEC04</v>
          </cell>
          <cell r="B1528" t="str">
            <v>CENT</v>
          </cell>
          <cell r="C1528" t="str">
            <v>Western Europe</v>
          </cell>
          <cell r="D1528" t="str">
            <v>FR</v>
          </cell>
          <cell r="E1528" t="str">
            <v>SPARES</v>
          </cell>
          <cell r="F1528" t="str">
            <v>Cummins Diesel SA</v>
          </cell>
          <cell r="G1528" t="str">
            <v>024601</v>
          </cell>
          <cell r="I1528">
            <v>1</v>
          </cell>
          <cell r="J1528">
            <v>19.787432723358449</v>
          </cell>
          <cell r="K1528">
            <v>12.73</v>
          </cell>
          <cell r="M1528">
            <v>0</v>
          </cell>
          <cell r="N1528">
            <v>0</v>
          </cell>
          <cell r="O1528" t="str">
            <v>SPAR</v>
          </cell>
          <cell r="P1528" t="str">
            <v>SPAR</v>
          </cell>
          <cell r="R1528">
            <v>0</v>
          </cell>
          <cell r="S1528" t="str">
            <v>Spares</v>
          </cell>
          <cell r="T1528" t="str">
            <v>1020</v>
          </cell>
          <cell r="U1528" t="str">
            <v>1711000</v>
          </cell>
          <cell r="V1528">
            <v>1</v>
          </cell>
          <cell r="W1528" t="str">
            <v>1</v>
          </cell>
          <cell r="X1528" t="str">
            <v>650</v>
          </cell>
          <cell r="Y1528" t="str">
            <v>Commercial</v>
          </cell>
          <cell r="Z1528" t="str">
            <v>Sales - Parts</v>
          </cell>
          <cell r="AA1528" t="str">
            <v>Spares</v>
          </cell>
          <cell r="AB1528">
            <v>19.787432723358449</v>
          </cell>
          <cell r="AC1528" t="str">
            <v xml:space="preserve">  42271</v>
          </cell>
          <cell r="AD1528" t="str">
            <v>2019991</v>
          </cell>
          <cell r="AE1528">
            <v>12.73</v>
          </cell>
          <cell r="AF1528">
            <v>0</v>
          </cell>
          <cell r="AG1528">
            <v>0</v>
          </cell>
          <cell r="AH1528">
            <v>0</v>
          </cell>
          <cell r="AI1528">
            <v>0</v>
          </cell>
          <cell r="AJ1528" t="str">
            <v>EUR</v>
          </cell>
          <cell r="AK1528">
            <v>0</v>
          </cell>
          <cell r="AL1528" t="str">
            <v>SP4011035</v>
          </cell>
          <cell r="AM1528" t="str">
            <v>SPREADER TERMINAL KIT   32491</v>
          </cell>
        </row>
        <row r="1529">
          <cell r="A1529" t="str">
            <v>DEC04</v>
          </cell>
          <cell r="B1529" t="str">
            <v>CENT</v>
          </cell>
          <cell r="C1529" t="str">
            <v>Western Europe</v>
          </cell>
          <cell r="D1529" t="str">
            <v>FR</v>
          </cell>
          <cell r="E1529" t="str">
            <v>SPARES</v>
          </cell>
          <cell r="F1529" t="str">
            <v>Cummins Diesel SA</v>
          </cell>
          <cell r="G1529" t="str">
            <v>024601</v>
          </cell>
          <cell r="I1529">
            <v>0</v>
          </cell>
          <cell r="J1529">
            <v>0</v>
          </cell>
          <cell r="K1529">
            <v>0</v>
          </cell>
          <cell r="M1529">
            <v>0</v>
          </cell>
          <cell r="N1529">
            <v>0</v>
          </cell>
          <cell r="O1529" t="str">
            <v>SPAR</v>
          </cell>
          <cell r="P1529" t="str">
            <v>SPAR</v>
          </cell>
          <cell r="R1529">
            <v>0</v>
          </cell>
          <cell r="S1529" t="str">
            <v>Spares</v>
          </cell>
          <cell r="T1529" t="str">
            <v>1020</v>
          </cell>
          <cell r="U1529" t="str">
            <v>1711000</v>
          </cell>
          <cell r="V1529">
            <v>1</v>
          </cell>
          <cell r="W1529" t="str">
            <v>1</v>
          </cell>
          <cell r="X1529" t="str">
            <v>650</v>
          </cell>
          <cell r="Y1529" t="str">
            <v>Commercial</v>
          </cell>
          <cell r="Z1529" t="str">
            <v>Sales - Parts</v>
          </cell>
          <cell r="AA1529" t="str">
            <v>Spares</v>
          </cell>
          <cell r="AB1529">
            <v>0</v>
          </cell>
          <cell r="AC1529" t="str">
            <v xml:space="preserve">  42271</v>
          </cell>
          <cell r="AD1529" t="str">
            <v>2019991</v>
          </cell>
          <cell r="AE1529">
            <v>0</v>
          </cell>
          <cell r="AF1529">
            <v>0</v>
          </cell>
          <cell r="AG1529">
            <v>0</v>
          </cell>
          <cell r="AH1529">
            <v>0</v>
          </cell>
          <cell r="AI1529">
            <v>0</v>
          </cell>
          <cell r="AJ1529" t="str">
            <v>EUR</v>
          </cell>
          <cell r="AK1529">
            <v>0</v>
          </cell>
          <cell r="AL1529" t="str">
            <v>SP0226-4910-02</v>
          </cell>
          <cell r="AM1529" t="str">
            <v>LEAD (410 LG M10/M12)</v>
          </cell>
        </row>
        <row r="1530">
          <cell r="A1530" t="str">
            <v>DEC04</v>
          </cell>
          <cell r="B1530" t="str">
            <v>CENT</v>
          </cell>
          <cell r="C1530" t="str">
            <v>United Kingdom</v>
          </cell>
          <cell r="D1530" t="str">
            <v>UK</v>
          </cell>
          <cell r="E1530" t="str">
            <v>SPARES</v>
          </cell>
          <cell r="F1530" t="str">
            <v>The Generator Company</v>
          </cell>
          <cell r="G1530" t="str">
            <v>024600</v>
          </cell>
          <cell r="I1530">
            <v>1</v>
          </cell>
          <cell r="J1530">
            <v>397.14</v>
          </cell>
          <cell r="K1530">
            <v>203.66</v>
          </cell>
          <cell r="M1530">
            <v>0</v>
          </cell>
          <cell r="N1530">
            <v>0</v>
          </cell>
          <cell r="O1530" t="str">
            <v>SPAR</v>
          </cell>
          <cell r="P1530" t="str">
            <v>SPAR</v>
          </cell>
          <cell r="R1530">
            <v>0</v>
          </cell>
          <cell r="S1530" t="str">
            <v>Spares</v>
          </cell>
          <cell r="T1530" t="str">
            <v>1020</v>
          </cell>
          <cell r="U1530" t="str">
            <v>1711000</v>
          </cell>
          <cell r="V1530">
            <v>1</v>
          </cell>
          <cell r="W1530" t="str">
            <v>1</v>
          </cell>
          <cell r="X1530" t="str">
            <v>650</v>
          </cell>
          <cell r="Y1530" t="str">
            <v>Commercial</v>
          </cell>
          <cell r="Z1530" t="str">
            <v>Sales - Parts</v>
          </cell>
          <cell r="AA1530" t="str">
            <v>Spares</v>
          </cell>
          <cell r="AB1530">
            <v>397.14</v>
          </cell>
          <cell r="AC1530" t="str">
            <v xml:space="preserve">  42969</v>
          </cell>
          <cell r="AD1530" t="str">
            <v>TGC3725/JS</v>
          </cell>
          <cell r="AE1530">
            <v>203.66</v>
          </cell>
          <cell r="AF1530">
            <v>0</v>
          </cell>
          <cell r="AG1530">
            <v>0</v>
          </cell>
          <cell r="AH1530">
            <v>0</v>
          </cell>
          <cell r="AI1530">
            <v>0</v>
          </cell>
          <cell r="AJ1530" t="str">
            <v>GBP</v>
          </cell>
          <cell r="AK1530">
            <v>0</v>
          </cell>
          <cell r="AL1530" t="str">
            <v>SP989163</v>
          </cell>
          <cell r="AM1530" t="str">
            <v>PH250 UNIT 24V</v>
          </cell>
        </row>
        <row r="1531">
          <cell r="A1531" t="str">
            <v>DEC04</v>
          </cell>
          <cell r="B1531" t="str">
            <v>CENT</v>
          </cell>
          <cell r="C1531" t="str">
            <v>Africa</v>
          </cell>
          <cell r="D1531" t="str">
            <v>ZA</v>
          </cell>
          <cell r="E1531" t="str">
            <v>SPARES</v>
          </cell>
          <cell r="F1531" t="str">
            <v>CD S&amp;S South Africa</v>
          </cell>
          <cell r="G1531" t="str">
            <v>024720</v>
          </cell>
          <cell r="I1531">
            <v>17</v>
          </cell>
          <cell r="J1531">
            <v>25.344456404736277</v>
          </cell>
          <cell r="K1531">
            <v>17.919699999999999</v>
          </cell>
          <cell r="M1531">
            <v>0</v>
          </cell>
          <cell r="N1531">
            <v>0</v>
          </cell>
          <cell r="O1531" t="str">
            <v>SPAR</v>
          </cell>
          <cell r="P1531" t="str">
            <v>SPAR</v>
          </cell>
          <cell r="R1531">
            <v>0</v>
          </cell>
          <cell r="S1531" t="str">
            <v>Spares</v>
          </cell>
          <cell r="T1531" t="str">
            <v>1020</v>
          </cell>
          <cell r="U1531" t="str">
            <v>1711000</v>
          </cell>
          <cell r="V1531">
            <v>1</v>
          </cell>
          <cell r="W1531" t="str">
            <v>1</v>
          </cell>
          <cell r="X1531" t="str">
            <v>650</v>
          </cell>
          <cell r="Y1531" t="str">
            <v>Commercial</v>
          </cell>
          <cell r="Z1531" t="str">
            <v>Sales - Parts</v>
          </cell>
          <cell r="AA1531" t="str">
            <v>Spares</v>
          </cell>
          <cell r="AB1531">
            <v>25.344456404736277</v>
          </cell>
          <cell r="AC1531" t="str">
            <v xml:space="preserve">  43014</v>
          </cell>
          <cell r="AD1531" t="str">
            <v>J/N 017428</v>
          </cell>
          <cell r="AE1531">
            <v>17.919699999999999</v>
          </cell>
          <cell r="AF1531">
            <v>0</v>
          </cell>
          <cell r="AG1531">
            <v>0</v>
          </cell>
          <cell r="AH1531">
            <v>0</v>
          </cell>
          <cell r="AI1531">
            <v>0</v>
          </cell>
          <cell r="AJ1531" t="str">
            <v>USD</v>
          </cell>
          <cell r="AK1531">
            <v>0</v>
          </cell>
          <cell r="AL1531" t="str">
            <v>SPAX1001258</v>
          </cell>
          <cell r="AM1531" t="str">
            <v>ELEMENT-LUB OIL FILTER C/W GSK</v>
          </cell>
        </row>
        <row r="1532">
          <cell r="A1532" t="str">
            <v>DEC04</v>
          </cell>
          <cell r="B1532" t="str">
            <v>CENT</v>
          </cell>
          <cell r="C1532" t="str">
            <v>Western Europe</v>
          </cell>
          <cell r="D1532" t="str">
            <v>FR</v>
          </cell>
          <cell r="E1532" t="str">
            <v>SPARES</v>
          </cell>
          <cell r="F1532" t="str">
            <v>Cummins Diesel SA</v>
          </cell>
          <cell r="G1532" t="str">
            <v>024601</v>
          </cell>
          <cell r="I1532">
            <v>1</v>
          </cell>
          <cell r="J1532">
            <v>6.0219590958019378</v>
          </cell>
          <cell r="K1532">
            <v>3.6</v>
          </cell>
          <cell r="M1532">
            <v>0</v>
          </cell>
          <cell r="N1532">
            <v>0</v>
          </cell>
          <cell r="O1532" t="str">
            <v>SPAR</v>
          </cell>
          <cell r="P1532" t="str">
            <v>SPAR</v>
          </cell>
          <cell r="R1532">
            <v>0</v>
          </cell>
          <cell r="S1532" t="str">
            <v>Spares</v>
          </cell>
          <cell r="T1532" t="str">
            <v>1020</v>
          </cell>
          <cell r="U1532" t="str">
            <v>1711000</v>
          </cell>
          <cell r="V1532">
            <v>1</v>
          </cell>
          <cell r="W1532" t="str">
            <v>1</v>
          </cell>
          <cell r="X1532" t="str">
            <v>650</v>
          </cell>
          <cell r="Y1532" t="str">
            <v>Commercial</v>
          </cell>
          <cell r="Z1532" t="str">
            <v>Sales - Parts</v>
          </cell>
          <cell r="AA1532" t="str">
            <v>Spares</v>
          </cell>
          <cell r="AB1532">
            <v>6.0219590958019378</v>
          </cell>
          <cell r="AC1532" t="str">
            <v xml:space="preserve">  42271</v>
          </cell>
          <cell r="AD1532" t="str">
            <v>2019991</v>
          </cell>
          <cell r="AE1532">
            <v>3.6</v>
          </cell>
          <cell r="AF1532">
            <v>0</v>
          </cell>
          <cell r="AG1532">
            <v>0</v>
          </cell>
          <cell r="AH1532">
            <v>0</v>
          </cell>
          <cell r="AI1532">
            <v>0</v>
          </cell>
          <cell r="AJ1532" t="str">
            <v>EUR</v>
          </cell>
          <cell r="AK1532">
            <v>0</v>
          </cell>
          <cell r="AL1532" t="str">
            <v>SP0319-5277-02</v>
          </cell>
          <cell r="AM1532" t="str">
            <v>COVER_CIRCUIT BRKR (NS400)</v>
          </cell>
        </row>
        <row r="1533">
          <cell r="A1533" t="str">
            <v>DEC04</v>
          </cell>
          <cell r="B1533" t="str">
            <v>CENT</v>
          </cell>
          <cell r="C1533" t="str">
            <v>Western Europe</v>
          </cell>
          <cell r="D1533" t="str">
            <v>FR</v>
          </cell>
          <cell r="E1533" t="str">
            <v>SPARES</v>
          </cell>
          <cell r="F1533" t="str">
            <v>Cummins Diesel SA</v>
          </cell>
          <cell r="G1533" t="str">
            <v>024603</v>
          </cell>
          <cell r="I1533">
            <v>2</v>
          </cell>
          <cell r="J1533">
            <v>12.239074273412269</v>
          </cell>
          <cell r="K1533">
            <v>7.32</v>
          </cell>
          <cell r="M1533">
            <v>0</v>
          </cell>
          <cell r="N1533">
            <v>0</v>
          </cell>
          <cell r="R1533">
            <v>0</v>
          </cell>
          <cell r="T1533" t="str">
            <v>1020</v>
          </cell>
          <cell r="U1533" t="str">
            <v>1711000</v>
          </cell>
          <cell r="V1533">
            <v>1</v>
          </cell>
          <cell r="W1533" t="str">
            <v>1</v>
          </cell>
          <cell r="X1533" t="str">
            <v>650</v>
          </cell>
          <cell r="Y1533" t="str">
            <v>Commercial</v>
          </cell>
          <cell r="Z1533" t="str">
            <v>Sales - Parts</v>
          </cell>
          <cell r="AA1533" t="str">
            <v>Spares</v>
          </cell>
          <cell r="AB1533">
            <v>12.239074273412269</v>
          </cell>
          <cell r="AC1533" t="str">
            <v xml:space="preserve">  42271</v>
          </cell>
          <cell r="AD1533" t="str">
            <v>2019991</v>
          </cell>
          <cell r="AE1533">
            <v>7.32</v>
          </cell>
          <cell r="AF1533">
            <v>0</v>
          </cell>
          <cell r="AG1533">
            <v>0</v>
          </cell>
          <cell r="AH1533">
            <v>0</v>
          </cell>
          <cell r="AI1533">
            <v>0</v>
          </cell>
          <cell r="AJ1533" t="str">
            <v>EUR</v>
          </cell>
          <cell r="AK1533">
            <v>0</v>
          </cell>
          <cell r="AL1533" t="str">
            <v>SP0226-4910-02</v>
          </cell>
          <cell r="AM1533" t="str">
            <v>LEAD (410 LG M10/M12)</v>
          </cell>
        </row>
        <row r="1534">
          <cell r="A1534" t="str">
            <v>DEC04</v>
          </cell>
          <cell r="B1534" t="str">
            <v>CENT</v>
          </cell>
          <cell r="C1534" t="str">
            <v>United Kingdom</v>
          </cell>
          <cell r="D1534" t="str">
            <v>UK</v>
          </cell>
          <cell r="E1534" t="str">
            <v>SPARES</v>
          </cell>
          <cell r="F1534" t="str">
            <v>Cummins Diesel UK</v>
          </cell>
          <cell r="G1534" t="str">
            <v>025117</v>
          </cell>
          <cell r="I1534">
            <v>1</v>
          </cell>
          <cell r="J1534">
            <v>128.33000000000001</v>
          </cell>
          <cell r="K1534">
            <v>59.4</v>
          </cell>
          <cell r="M1534">
            <v>0</v>
          </cell>
          <cell r="N1534">
            <v>0</v>
          </cell>
          <cell r="O1534" t="str">
            <v>SPAR</v>
          </cell>
          <cell r="P1534" t="str">
            <v>SPAR</v>
          </cell>
          <cell r="R1534">
            <v>0</v>
          </cell>
          <cell r="S1534" t="str">
            <v>Spares</v>
          </cell>
          <cell r="T1534" t="str">
            <v>1020</v>
          </cell>
          <cell r="U1534" t="str">
            <v>1711000</v>
          </cell>
          <cell r="V1534">
            <v>1</v>
          </cell>
          <cell r="W1534" t="str">
            <v>1</v>
          </cell>
          <cell r="X1534" t="str">
            <v>650</v>
          </cell>
          <cell r="Y1534" t="str">
            <v>Commercial</v>
          </cell>
          <cell r="Z1534" t="str">
            <v>Sales - Parts</v>
          </cell>
          <cell r="AA1534" t="str">
            <v>Spares</v>
          </cell>
          <cell r="AB1534">
            <v>128.33000000000001</v>
          </cell>
          <cell r="AC1534" t="str">
            <v xml:space="preserve">  43470</v>
          </cell>
          <cell r="AD1534" t="str">
            <v>1400266 part one</v>
          </cell>
          <cell r="AE1534">
            <v>59.4</v>
          </cell>
          <cell r="AF1534">
            <v>0</v>
          </cell>
          <cell r="AG1534">
            <v>0</v>
          </cell>
          <cell r="AH1534">
            <v>0</v>
          </cell>
          <cell r="AI1534">
            <v>0</v>
          </cell>
          <cell r="AJ1534" t="str">
            <v>GBP</v>
          </cell>
          <cell r="AK1534">
            <v>0</v>
          </cell>
          <cell r="AL1534" t="str">
            <v>SP0541-0770</v>
          </cell>
          <cell r="AM1534" t="str">
            <v>CONTROL KIT (NETWORK COMM)</v>
          </cell>
        </row>
        <row r="1535">
          <cell r="A1535" t="str">
            <v>DEC04</v>
          </cell>
          <cell r="B1535" t="str">
            <v>CENT</v>
          </cell>
          <cell r="C1535" t="str">
            <v>United Kingdom</v>
          </cell>
          <cell r="D1535" t="str">
            <v>UK</v>
          </cell>
          <cell r="E1535" t="str">
            <v>SPARES</v>
          </cell>
          <cell r="F1535" t="str">
            <v>Cummins Diesel UK</v>
          </cell>
          <cell r="G1535" t="str">
            <v>025117</v>
          </cell>
          <cell r="I1535">
            <v>1</v>
          </cell>
          <cell r="J1535">
            <v>13.84</v>
          </cell>
          <cell r="K1535">
            <v>4.6500000000000004</v>
          </cell>
          <cell r="M1535">
            <v>0</v>
          </cell>
          <cell r="N1535">
            <v>0</v>
          </cell>
          <cell r="O1535" t="str">
            <v>SPAR</v>
          </cell>
          <cell r="P1535" t="str">
            <v>SPAR</v>
          </cell>
          <cell r="R1535">
            <v>0</v>
          </cell>
          <cell r="S1535" t="str">
            <v>Spares</v>
          </cell>
          <cell r="T1535" t="str">
            <v>1020</v>
          </cell>
          <cell r="U1535" t="str">
            <v>1711000</v>
          </cell>
          <cell r="V1535">
            <v>1</v>
          </cell>
          <cell r="W1535" t="str">
            <v>1</v>
          </cell>
          <cell r="X1535" t="str">
            <v>650</v>
          </cell>
          <cell r="Y1535" t="str">
            <v>Commercial</v>
          </cell>
          <cell r="Z1535" t="str">
            <v>Sales - Parts</v>
          </cell>
          <cell r="AA1535" t="str">
            <v>Spares</v>
          </cell>
          <cell r="AB1535">
            <v>13.84</v>
          </cell>
          <cell r="AC1535" t="str">
            <v xml:space="preserve">  43470</v>
          </cell>
          <cell r="AD1535" t="str">
            <v>1400266 part one</v>
          </cell>
          <cell r="AE1535">
            <v>4.6500000000000004</v>
          </cell>
          <cell r="AF1535">
            <v>0</v>
          </cell>
          <cell r="AG1535">
            <v>0</v>
          </cell>
          <cell r="AH1535">
            <v>0</v>
          </cell>
          <cell r="AI1535">
            <v>0</v>
          </cell>
          <cell r="AJ1535" t="str">
            <v>GBP</v>
          </cell>
          <cell r="AK1535">
            <v>0</v>
          </cell>
          <cell r="AL1535" t="str">
            <v>SP0338-4180</v>
          </cell>
          <cell r="AM1535" t="str">
            <v>HARNESS</v>
          </cell>
        </row>
        <row r="1536">
          <cell r="A1536" t="str">
            <v>DEC04</v>
          </cell>
          <cell r="B1536" t="str">
            <v>CENT</v>
          </cell>
          <cell r="C1536" t="str">
            <v>Eastern Europe</v>
          </cell>
          <cell r="D1536" t="str">
            <v>UA</v>
          </cell>
          <cell r="E1536" t="str">
            <v>SPARES</v>
          </cell>
          <cell r="F1536" t="str">
            <v>Tradeline</v>
          </cell>
          <cell r="G1536" t="str">
            <v>025232</v>
          </cell>
          <cell r="I1536">
            <v>2</v>
          </cell>
          <cell r="J1536">
            <v>126.42626480086113</v>
          </cell>
          <cell r="K1536">
            <v>81.56</v>
          </cell>
          <cell r="M1536">
            <v>0</v>
          </cell>
          <cell r="N1536">
            <v>0</v>
          </cell>
          <cell r="O1536" t="str">
            <v>SPAR</v>
          </cell>
          <cell r="P1536" t="str">
            <v>SPAR</v>
          </cell>
          <cell r="R1536">
            <v>0</v>
          </cell>
          <cell r="S1536" t="str">
            <v>Spares</v>
          </cell>
          <cell r="T1536" t="str">
            <v>1020</v>
          </cell>
          <cell r="U1536" t="str">
            <v>1711000</v>
          </cell>
          <cell r="V1536">
            <v>1</v>
          </cell>
          <cell r="W1536" t="str">
            <v>1</v>
          </cell>
          <cell r="X1536" t="str">
            <v>650</v>
          </cell>
          <cell r="Y1536" t="str">
            <v>Commercial</v>
          </cell>
          <cell r="Z1536" t="str">
            <v>Sales - Parts</v>
          </cell>
          <cell r="AA1536" t="str">
            <v>Spares</v>
          </cell>
          <cell r="AB1536">
            <v>126.42626480086113</v>
          </cell>
          <cell r="AC1536" t="str">
            <v xml:space="preserve">  43177</v>
          </cell>
          <cell r="AD1536" t="str">
            <v>290-TDL</v>
          </cell>
          <cell r="AE1536">
            <v>81.56</v>
          </cell>
          <cell r="AF1536">
            <v>0</v>
          </cell>
          <cell r="AG1536">
            <v>0</v>
          </cell>
          <cell r="AH1536">
            <v>0</v>
          </cell>
          <cell r="AI1536">
            <v>0</v>
          </cell>
          <cell r="AJ1536" t="str">
            <v>USD</v>
          </cell>
          <cell r="AK1536">
            <v>0</v>
          </cell>
          <cell r="AL1536" t="str">
            <v>SP0524-0826</v>
          </cell>
          <cell r="AM1536" t="str">
            <v>THREAD SEALANT</v>
          </cell>
        </row>
        <row r="1537">
          <cell r="A1537" t="str">
            <v>DEC04</v>
          </cell>
          <cell r="B1537" t="str">
            <v>CENT</v>
          </cell>
          <cell r="C1537" t="str">
            <v>Eastern Europe</v>
          </cell>
          <cell r="D1537" t="str">
            <v>UA</v>
          </cell>
          <cell r="E1537" t="str">
            <v>SPARES</v>
          </cell>
          <cell r="F1537" t="str">
            <v>Tradeline</v>
          </cell>
          <cell r="G1537" t="str">
            <v>025232</v>
          </cell>
          <cell r="I1537">
            <v>4</v>
          </cell>
          <cell r="J1537">
            <v>1.9375672766415499</v>
          </cell>
          <cell r="K1537">
            <v>0.60519999999999996</v>
          </cell>
          <cell r="M1537">
            <v>0</v>
          </cell>
          <cell r="N1537">
            <v>0</v>
          </cell>
          <cell r="R1537">
            <v>0</v>
          </cell>
          <cell r="T1537" t="str">
            <v>1020</v>
          </cell>
          <cell r="U1537" t="str">
            <v>1711000</v>
          </cell>
          <cell r="V1537">
            <v>1</v>
          </cell>
          <cell r="W1537" t="str">
            <v>1</v>
          </cell>
          <cell r="X1537" t="str">
            <v>650</v>
          </cell>
          <cell r="Y1537" t="str">
            <v>Commercial</v>
          </cell>
          <cell r="Z1537" t="str">
            <v>Sales - Parts</v>
          </cell>
          <cell r="AA1537" t="str">
            <v>Spares</v>
          </cell>
          <cell r="AB1537">
            <v>1.9375672766415499</v>
          </cell>
          <cell r="AC1537" t="str">
            <v xml:space="preserve">  43177</v>
          </cell>
          <cell r="AD1537" t="str">
            <v>290-TDL</v>
          </cell>
          <cell r="AE1537">
            <v>0.60519999999999996</v>
          </cell>
          <cell r="AF1537">
            <v>0</v>
          </cell>
          <cell r="AG1537">
            <v>0</v>
          </cell>
          <cell r="AH1537">
            <v>0</v>
          </cell>
          <cell r="AI1537">
            <v>0</v>
          </cell>
          <cell r="AJ1537" t="str">
            <v>USD</v>
          </cell>
          <cell r="AK1537">
            <v>0</v>
          </cell>
          <cell r="AL1537" t="str">
            <v>SP0332-3926</v>
          </cell>
          <cell r="AM1537" t="str">
            <v>TERMINAL BLOCK</v>
          </cell>
        </row>
        <row r="1538">
          <cell r="A1538" t="str">
            <v>DEC04</v>
          </cell>
          <cell r="B1538" t="str">
            <v>CENT</v>
          </cell>
          <cell r="C1538" t="str">
            <v>Eastern Europe</v>
          </cell>
          <cell r="D1538" t="str">
            <v>UA</v>
          </cell>
          <cell r="E1538" t="str">
            <v>SPARES</v>
          </cell>
          <cell r="F1538" t="str">
            <v>Tradeline</v>
          </cell>
          <cell r="G1538" t="str">
            <v>025232</v>
          </cell>
          <cell r="I1538">
            <v>8</v>
          </cell>
          <cell r="J1538">
            <v>1.9806243272335844</v>
          </cell>
          <cell r="K1538">
            <v>1.2143999999999999</v>
          </cell>
          <cell r="M1538">
            <v>0</v>
          </cell>
          <cell r="N1538">
            <v>0</v>
          </cell>
          <cell r="O1538" t="str">
            <v>SPAR</v>
          </cell>
          <cell r="P1538" t="str">
            <v>SPAR</v>
          </cell>
          <cell r="R1538">
            <v>0</v>
          </cell>
          <cell r="S1538" t="str">
            <v>Spares</v>
          </cell>
          <cell r="T1538" t="str">
            <v>1020</v>
          </cell>
          <cell r="U1538" t="str">
            <v>1711000</v>
          </cell>
          <cell r="V1538">
            <v>1</v>
          </cell>
          <cell r="W1538" t="str">
            <v>1</v>
          </cell>
          <cell r="X1538" t="str">
            <v>650</v>
          </cell>
          <cell r="Y1538" t="str">
            <v>Commercial</v>
          </cell>
          <cell r="Z1538" t="str">
            <v>Sales - Parts</v>
          </cell>
          <cell r="AA1538" t="str">
            <v>Spares</v>
          </cell>
          <cell r="AB1538">
            <v>1.9806243272335844</v>
          </cell>
          <cell r="AC1538" t="str">
            <v xml:space="preserve">  43177</v>
          </cell>
          <cell r="AD1538" t="str">
            <v>290-TDL</v>
          </cell>
          <cell r="AE1538">
            <v>1.2143999999999999</v>
          </cell>
          <cell r="AF1538">
            <v>0</v>
          </cell>
          <cell r="AG1538">
            <v>0</v>
          </cell>
          <cell r="AH1538">
            <v>0</v>
          </cell>
          <cell r="AI1538">
            <v>0</v>
          </cell>
          <cell r="AJ1538" t="str">
            <v>USD</v>
          </cell>
          <cell r="AK1538">
            <v>0</v>
          </cell>
          <cell r="AL1538" t="str">
            <v>SP0503-2385</v>
          </cell>
          <cell r="AM1538" t="str">
            <v>HOSE CLIP (WAS 049001)</v>
          </cell>
        </row>
        <row r="1539">
          <cell r="A1539" t="str">
            <v>DEC04</v>
          </cell>
          <cell r="B1539" t="str">
            <v>CENT</v>
          </cell>
          <cell r="C1539" t="str">
            <v>Eastern Europe</v>
          </cell>
          <cell r="D1539" t="str">
            <v>UA</v>
          </cell>
          <cell r="E1539" t="str">
            <v>SPARES</v>
          </cell>
          <cell r="F1539" t="str">
            <v>Tradeline</v>
          </cell>
          <cell r="G1539" t="str">
            <v>025232</v>
          </cell>
          <cell r="I1539">
            <v>16</v>
          </cell>
          <cell r="J1539">
            <v>18.600645855758881</v>
          </cell>
          <cell r="K1539">
            <v>0.46400000000000002</v>
          </cell>
          <cell r="M1539">
            <v>0</v>
          </cell>
          <cell r="N1539">
            <v>0</v>
          </cell>
          <cell r="O1539" t="str">
            <v>SPAR</v>
          </cell>
          <cell r="P1539" t="str">
            <v>SPAR</v>
          </cell>
          <cell r="R1539">
            <v>0</v>
          </cell>
          <cell r="S1539" t="str">
            <v>Spares</v>
          </cell>
          <cell r="T1539" t="str">
            <v>1020</v>
          </cell>
          <cell r="U1539" t="str">
            <v>1711000</v>
          </cell>
          <cell r="V1539">
            <v>1</v>
          </cell>
          <cell r="W1539" t="str">
            <v>1</v>
          </cell>
          <cell r="X1539" t="str">
            <v>650</v>
          </cell>
          <cell r="Y1539" t="str">
            <v>Commercial</v>
          </cell>
          <cell r="Z1539" t="str">
            <v>Sales - Parts</v>
          </cell>
          <cell r="AA1539" t="str">
            <v>Spares</v>
          </cell>
          <cell r="AB1539">
            <v>18.600645855758881</v>
          </cell>
          <cell r="AC1539" t="str">
            <v xml:space="preserve">  43177</v>
          </cell>
          <cell r="AD1539" t="str">
            <v>290-TDL</v>
          </cell>
          <cell r="AE1539">
            <v>0.46400000000000002</v>
          </cell>
          <cell r="AF1539">
            <v>0</v>
          </cell>
          <cell r="AG1539">
            <v>0</v>
          </cell>
          <cell r="AH1539">
            <v>0</v>
          </cell>
          <cell r="AI1539">
            <v>0</v>
          </cell>
          <cell r="AJ1539" t="str">
            <v>USD</v>
          </cell>
          <cell r="AK1539">
            <v>0</v>
          </cell>
          <cell r="AL1539" t="str">
            <v>SP0526-0399-58</v>
          </cell>
          <cell r="AM1539" t="str">
            <v>WASHER  M6</v>
          </cell>
        </row>
        <row r="1540">
          <cell r="A1540" t="str">
            <v>DEC04</v>
          </cell>
          <cell r="B1540" t="str">
            <v>CENT</v>
          </cell>
          <cell r="C1540" t="str">
            <v>Eastern Europe</v>
          </cell>
          <cell r="D1540" t="str">
            <v>UA</v>
          </cell>
          <cell r="E1540" t="str">
            <v>SPARES</v>
          </cell>
          <cell r="F1540" t="str">
            <v>Tradeline</v>
          </cell>
          <cell r="G1540" t="str">
            <v>025232</v>
          </cell>
          <cell r="I1540">
            <v>4</v>
          </cell>
          <cell r="J1540">
            <v>0.30139935414424113</v>
          </cell>
          <cell r="K1540">
            <v>2.1999999999999999E-2</v>
          </cell>
          <cell r="M1540">
            <v>0</v>
          </cell>
          <cell r="N1540">
            <v>0</v>
          </cell>
          <cell r="O1540" t="str">
            <v>SPAR</v>
          </cell>
          <cell r="P1540" t="str">
            <v>SPAR</v>
          </cell>
          <cell r="R1540">
            <v>0</v>
          </cell>
          <cell r="S1540" t="str">
            <v>Spares</v>
          </cell>
          <cell r="T1540" t="str">
            <v>1020</v>
          </cell>
          <cell r="U1540" t="str">
            <v>1711000</v>
          </cell>
          <cell r="V1540">
            <v>1</v>
          </cell>
          <cell r="W1540" t="str">
            <v>1</v>
          </cell>
          <cell r="X1540" t="str">
            <v>650</v>
          </cell>
          <cell r="Y1540" t="str">
            <v>Commercial</v>
          </cell>
          <cell r="Z1540" t="str">
            <v>Sales - Parts</v>
          </cell>
          <cell r="AA1540" t="str">
            <v>Spares</v>
          </cell>
          <cell r="AB1540">
            <v>0.30139935414424113</v>
          </cell>
          <cell r="AC1540" t="str">
            <v xml:space="preserve">  43177</v>
          </cell>
          <cell r="AD1540" t="str">
            <v>290-TDL</v>
          </cell>
          <cell r="AE1540">
            <v>2.1999999999999999E-2</v>
          </cell>
          <cell r="AF1540">
            <v>0</v>
          </cell>
          <cell r="AG1540">
            <v>0</v>
          </cell>
          <cell r="AH1540">
            <v>0</v>
          </cell>
          <cell r="AI1540">
            <v>0</v>
          </cell>
          <cell r="AJ1540" t="str">
            <v>USD</v>
          </cell>
          <cell r="AK1540">
            <v>0</v>
          </cell>
          <cell r="AL1540" t="str">
            <v>SP0526-0399-60</v>
          </cell>
          <cell r="AM1540" t="str">
            <v>M8 FLAT PLAIN WASHER</v>
          </cell>
        </row>
        <row r="1541">
          <cell r="A1541" t="str">
            <v>DEC04</v>
          </cell>
          <cell r="B1541" t="str">
            <v>CENT</v>
          </cell>
          <cell r="C1541" t="str">
            <v>Eastern Europe</v>
          </cell>
          <cell r="D1541" t="str">
            <v>UA</v>
          </cell>
          <cell r="E1541" t="str">
            <v>SPARES</v>
          </cell>
          <cell r="F1541" t="str">
            <v>Tradeline</v>
          </cell>
          <cell r="G1541" t="str">
            <v>025232</v>
          </cell>
          <cell r="I1541">
            <v>8</v>
          </cell>
          <cell r="J1541">
            <v>0.60279870828848225</v>
          </cell>
          <cell r="K1541">
            <v>0.13439999999999999</v>
          </cell>
          <cell r="M1541">
            <v>0</v>
          </cell>
          <cell r="N1541">
            <v>0</v>
          </cell>
          <cell r="O1541" t="str">
            <v>SPAR</v>
          </cell>
          <cell r="P1541" t="str">
            <v>SPAR</v>
          </cell>
          <cell r="R1541">
            <v>0</v>
          </cell>
          <cell r="S1541" t="str">
            <v>Spares</v>
          </cell>
          <cell r="T1541" t="str">
            <v>1020</v>
          </cell>
          <cell r="U1541" t="str">
            <v>1711000</v>
          </cell>
          <cell r="V1541">
            <v>1</v>
          </cell>
          <cell r="W1541" t="str">
            <v>1</v>
          </cell>
          <cell r="X1541" t="str">
            <v>650</v>
          </cell>
          <cell r="Y1541" t="str">
            <v>Commercial</v>
          </cell>
          <cell r="Z1541" t="str">
            <v>Sales - Parts</v>
          </cell>
          <cell r="AA1541" t="str">
            <v>Spares</v>
          </cell>
          <cell r="AB1541">
            <v>0.60279870828848225</v>
          </cell>
          <cell r="AC1541" t="str">
            <v xml:space="preserve">  43177</v>
          </cell>
          <cell r="AD1541" t="str">
            <v>290-TDL</v>
          </cell>
          <cell r="AE1541">
            <v>0.13439999999999999</v>
          </cell>
          <cell r="AF1541">
            <v>0</v>
          </cell>
          <cell r="AG1541">
            <v>0</v>
          </cell>
          <cell r="AH1541">
            <v>0</v>
          </cell>
          <cell r="AI1541">
            <v>0</v>
          </cell>
          <cell r="AJ1541" t="str">
            <v>USD</v>
          </cell>
          <cell r="AK1541">
            <v>0</v>
          </cell>
          <cell r="AL1541" t="str">
            <v>SP0800-3017-06</v>
          </cell>
          <cell r="AM1541" t="str">
            <v>M6 X 30MM HX HD (WAS 702187)</v>
          </cell>
        </row>
        <row r="1542">
          <cell r="A1542" t="str">
            <v>DEC04</v>
          </cell>
          <cell r="B1542" t="str">
            <v>CENT</v>
          </cell>
          <cell r="C1542" t="str">
            <v>Eastern Europe</v>
          </cell>
          <cell r="D1542" t="str">
            <v>UA</v>
          </cell>
          <cell r="E1542" t="str">
            <v>SPARES</v>
          </cell>
          <cell r="F1542" t="str">
            <v>Tradeline</v>
          </cell>
          <cell r="G1542" t="str">
            <v>025232</v>
          </cell>
          <cell r="I1542">
            <v>4</v>
          </cell>
          <cell r="J1542">
            <v>0.30139935414424113</v>
          </cell>
          <cell r="K1542">
            <v>0.11119999999999999</v>
          </cell>
          <cell r="M1542">
            <v>0</v>
          </cell>
          <cell r="N1542">
            <v>0</v>
          </cell>
          <cell r="O1542" t="str">
            <v>SPAR</v>
          </cell>
          <cell r="P1542" t="str">
            <v>SPAR</v>
          </cell>
          <cell r="R1542">
            <v>0</v>
          </cell>
          <cell r="S1542" t="str">
            <v>Spares</v>
          </cell>
          <cell r="T1542" t="str">
            <v>1020</v>
          </cell>
          <cell r="U1542" t="str">
            <v>1711000</v>
          </cell>
          <cell r="V1542">
            <v>1</v>
          </cell>
          <cell r="W1542" t="str">
            <v>1</v>
          </cell>
          <cell r="X1542" t="str">
            <v>650</v>
          </cell>
          <cell r="Y1542" t="str">
            <v>Commercial</v>
          </cell>
          <cell r="Z1542" t="str">
            <v>Sales - Parts</v>
          </cell>
          <cell r="AA1542" t="str">
            <v>Spares</v>
          </cell>
          <cell r="AB1542">
            <v>0.30139935414424113</v>
          </cell>
          <cell r="AC1542" t="str">
            <v xml:space="preserve">  43177</v>
          </cell>
          <cell r="AD1542" t="str">
            <v>290-TDL</v>
          </cell>
          <cell r="AE1542">
            <v>0.11119999999999999</v>
          </cell>
          <cell r="AF1542">
            <v>0</v>
          </cell>
          <cell r="AG1542">
            <v>0</v>
          </cell>
          <cell r="AH1542">
            <v>0</v>
          </cell>
          <cell r="AI1542">
            <v>0</v>
          </cell>
          <cell r="AJ1542" t="str">
            <v>USD</v>
          </cell>
          <cell r="AK1542">
            <v>0</v>
          </cell>
          <cell r="AL1542" t="str">
            <v>SP0821-6003-02</v>
          </cell>
          <cell r="AM1542" t="str">
            <v>SREW-SEMS TAP/SCR M8 X 20</v>
          </cell>
        </row>
        <row r="1543">
          <cell r="A1543" t="str">
            <v>DEC04</v>
          </cell>
          <cell r="B1543" t="str">
            <v>CENT</v>
          </cell>
          <cell r="C1543" t="str">
            <v>Eastern Europe</v>
          </cell>
          <cell r="D1543" t="str">
            <v>UA</v>
          </cell>
          <cell r="E1543" t="str">
            <v>SPARES</v>
          </cell>
          <cell r="F1543" t="str">
            <v>Tradeline</v>
          </cell>
          <cell r="G1543" t="str">
            <v>025232</v>
          </cell>
          <cell r="I1543">
            <v>8</v>
          </cell>
          <cell r="J1543">
            <v>0.60279870828848225</v>
          </cell>
          <cell r="K1543">
            <v>5.2080000000000001E-2</v>
          </cell>
          <cell r="M1543">
            <v>0</v>
          </cell>
          <cell r="N1543">
            <v>0</v>
          </cell>
          <cell r="O1543" t="str">
            <v>SPAR</v>
          </cell>
          <cell r="P1543" t="str">
            <v>SPAR</v>
          </cell>
          <cell r="R1543">
            <v>0</v>
          </cell>
          <cell r="S1543" t="str">
            <v>Spares</v>
          </cell>
          <cell r="T1543" t="str">
            <v>1020</v>
          </cell>
          <cell r="U1543" t="str">
            <v>1711000</v>
          </cell>
          <cell r="V1543">
            <v>1</v>
          </cell>
          <cell r="W1543" t="str">
            <v>1</v>
          </cell>
          <cell r="X1543" t="str">
            <v>650</v>
          </cell>
          <cell r="Y1543" t="str">
            <v>Commercial</v>
          </cell>
          <cell r="Z1543" t="str">
            <v>Sales - Parts</v>
          </cell>
          <cell r="AA1543" t="str">
            <v>Spares</v>
          </cell>
          <cell r="AB1543">
            <v>0.60279870828848225</v>
          </cell>
          <cell r="AC1543" t="str">
            <v xml:space="preserve">  43177</v>
          </cell>
          <cell r="AD1543" t="str">
            <v>290-TDL</v>
          </cell>
          <cell r="AE1543">
            <v>5.2080000000000001E-2</v>
          </cell>
          <cell r="AF1543">
            <v>0</v>
          </cell>
          <cell r="AG1543">
            <v>0</v>
          </cell>
          <cell r="AH1543">
            <v>0</v>
          </cell>
          <cell r="AI1543">
            <v>0</v>
          </cell>
          <cell r="AJ1543" t="str">
            <v>USD</v>
          </cell>
          <cell r="AK1543">
            <v>0</v>
          </cell>
          <cell r="AL1543" t="str">
            <v>SP0870-0506</v>
          </cell>
          <cell r="AM1543" t="str">
            <v>NUT-NYLON LOCK M6</v>
          </cell>
        </row>
        <row r="1544">
          <cell r="A1544" t="str">
            <v>DEC04</v>
          </cell>
          <cell r="B1544" t="str">
            <v>CENT</v>
          </cell>
          <cell r="C1544" t="str">
            <v>Eastern Europe</v>
          </cell>
          <cell r="D1544" t="str">
            <v>UA</v>
          </cell>
          <cell r="E1544" t="str">
            <v>SPARES</v>
          </cell>
          <cell r="F1544" t="str">
            <v>Tradeline</v>
          </cell>
          <cell r="G1544" t="str">
            <v>025232</v>
          </cell>
          <cell r="I1544">
            <v>4</v>
          </cell>
          <cell r="J1544">
            <v>0.30139935414424113</v>
          </cell>
          <cell r="K1544">
            <v>4.3040000000000002E-2</v>
          </cell>
          <cell r="M1544">
            <v>0</v>
          </cell>
          <cell r="N1544">
            <v>0</v>
          </cell>
          <cell r="O1544" t="str">
            <v>SPAR</v>
          </cell>
          <cell r="P1544" t="str">
            <v>SPAR</v>
          </cell>
          <cell r="R1544">
            <v>0</v>
          </cell>
          <cell r="S1544" t="str">
            <v>Spares</v>
          </cell>
          <cell r="T1544" t="str">
            <v>1020</v>
          </cell>
          <cell r="U1544" t="str">
            <v>1711000</v>
          </cell>
          <cell r="V1544">
            <v>1</v>
          </cell>
          <cell r="W1544" t="str">
            <v>1</v>
          </cell>
          <cell r="X1544" t="str">
            <v>650</v>
          </cell>
          <cell r="Y1544" t="str">
            <v>Commercial</v>
          </cell>
          <cell r="Z1544" t="str">
            <v>Sales - Parts</v>
          </cell>
          <cell r="AA1544" t="str">
            <v>Spares</v>
          </cell>
          <cell r="AB1544">
            <v>0.30139935414424113</v>
          </cell>
          <cell r="AC1544" t="str">
            <v xml:space="preserve">  43177</v>
          </cell>
          <cell r="AD1544" t="str">
            <v>290-TDL</v>
          </cell>
          <cell r="AE1544">
            <v>4.3040000000000002E-2</v>
          </cell>
          <cell r="AF1544">
            <v>0</v>
          </cell>
          <cell r="AG1544">
            <v>0</v>
          </cell>
          <cell r="AH1544">
            <v>0</v>
          </cell>
          <cell r="AI1544">
            <v>0</v>
          </cell>
          <cell r="AJ1544" t="str">
            <v>USD</v>
          </cell>
          <cell r="AK1544">
            <v>0</v>
          </cell>
          <cell r="AL1544" t="str">
            <v>SP0870-2248-05</v>
          </cell>
          <cell r="AM1544" t="str">
            <v>M8 NUT-NYLOC (WAS 715220)</v>
          </cell>
        </row>
        <row r="1545">
          <cell r="A1545" t="str">
            <v>DEC04</v>
          </cell>
          <cell r="B1545" t="str">
            <v>CENT</v>
          </cell>
          <cell r="C1545" t="str">
            <v>Eastern Europe</v>
          </cell>
          <cell r="D1545" t="str">
            <v>UA</v>
          </cell>
          <cell r="E1545" t="str">
            <v>SPARES</v>
          </cell>
          <cell r="F1545" t="str">
            <v>Tradeline</v>
          </cell>
          <cell r="G1545" t="str">
            <v>025232</v>
          </cell>
          <cell r="I1545">
            <v>2</v>
          </cell>
          <cell r="J1545">
            <v>0</v>
          </cell>
          <cell r="K1545">
            <v>0</v>
          </cell>
          <cell r="M1545">
            <v>0</v>
          </cell>
          <cell r="N1545">
            <v>0</v>
          </cell>
          <cell r="O1545" t="str">
            <v>908</v>
          </cell>
          <cell r="P1545" t="str">
            <v>908</v>
          </cell>
          <cell r="R1545">
            <v>0</v>
          </cell>
          <cell r="S1545" t="str">
            <v>(Blank)</v>
          </cell>
          <cell r="T1545" t="str">
            <v>1020</v>
          </cell>
          <cell r="U1545" t="str">
            <v>1711000</v>
          </cell>
          <cell r="V1545">
            <v>1</v>
          </cell>
          <cell r="W1545" t="str">
            <v>1</v>
          </cell>
          <cell r="X1545" t="str">
            <v>650</v>
          </cell>
          <cell r="Y1545" t="str">
            <v>Commercial</v>
          </cell>
          <cell r="Z1545" t="str">
            <v>Sales - Parts</v>
          </cell>
          <cell r="AA1545" t="str">
            <v>Spares</v>
          </cell>
          <cell r="AB1545">
            <v>0</v>
          </cell>
          <cell r="AC1545" t="str">
            <v xml:space="preserve">  43177</v>
          </cell>
          <cell r="AD1545" t="str">
            <v>290-TDL</v>
          </cell>
          <cell r="AE1545">
            <v>0</v>
          </cell>
          <cell r="AF1545">
            <v>0</v>
          </cell>
          <cell r="AG1545">
            <v>0</v>
          </cell>
          <cell r="AH1545">
            <v>0</v>
          </cell>
          <cell r="AI1545">
            <v>0</v>
          </cell>
          <cell r="AJ1545" t="str">
            <v>USD</v>
          </cell>
          <cell r="AK1545">
            <v>0</v>
          </cell>
        </row>
        <row r="1546">
          <cell r="A1546" t="str">
            <v>DEC04</v>
          </cell>
          <cell r="B1546" t="str">
            <v>CENT</v>
          </cell>
          <cell r="C1546" t="str">
            <v>Eastern Europe</v>
          </cell>
          <cell r="D1546" t="str">
            <v>UA</v>
          </cell>
          <cell r="E1546" t="str">
            <v>SPARES</v>
          </cell>
          <cell r="F1546" t="str">
            <v>Tradeline</v>
          </cell>
          <cell r="G1546" t="str">
            <v>025232</v>
          </cell>
          <cell r="I1546">
            <v>12</v>
          </cell>
          <cell r="J1546">
            <v>0.38751345532831</v>
          </cell>
          <cell r="K1546">
            <v>0.24</v>
          </cell>
          <cell r="M1546">
            <v>0</v>
          </cell>
          <cell r="N1546">
            <v>0</v>
          </cell>
          <cell r="O1546" t="str">
            <v>SPAR</v>
          </cell>
          <cell r="P1546" t="str">
            <v>SPAR</v>
          </cell>
          <cell r="R1546">
            <v>0</v>
          </cell>
          <cell r="S1546" t="str">
            <v>Spares</v>
          </cell>
          <cell r="T1546" t="str">
            <v>1020</v>
          </cell>
          <cell r="U1546" t="str">
            <v>1711000</v>
          </cell>
          <cell r="V1546">
            <v>1</v>
          </cell>
          <cell r="W1546" t="str">
            <v>1</v>
          </cell>
          <cell r="X1546" t="str">
            <v>650</v>
          </cell>
          <cell r="Y1546" t="str">
            <v>Commercial</v>
          </cell>
          <cell r="Z1546" t="str">
            <v>Sales - Parts</v>
          </cell>
          <cell r="AA1546" t="str">
            <v>Spares</v>
          </cell>
          <cell r="AB1546">
            <v>0.38751345532831</v>
          </cell>
          <cell r="AC1546" t="str">
            <v xml:space="preserve">  43177</v>
          </cell>
          <cell r="AD1546" t="str">
            <v>290-TDL</v>
          </cell>
          <cell r="AE1546">
            <v>0.24</v>
          </cell>
          <cell r="AF1546">
            <v>0</v>
          </cell>
          <cell r="AG1546">
            <v>0</v>
          </cell>
          <cell r="AH1546">
            <v>0</v>
          </cell>
          <cell r="AI1546">
            <v>0</v>
          </cell>
          <cell r="AJ1546" t="str">
            <v>USD</v>
          </cell>
          <cell r="AK1546">
            <v>0</v>
          </cell>
          <cell r="AL1546" t="str">
            <v>SP0332-1794</v>
          </cell>
          <cell r="AM1546" t="str">
            <v>TIE CABLE</v>
          </cell>
        </row>
        <row r="1547">
          <cell r="A1547" t="str">
            <v>DEC04</v>
          </cell>
          <cell r="B1547" t="str">
            <v>CENT</v>
          </cell>
          <cell r="C1547" t="str">
            <v>Eastern Europe</v>
          </cell>
          <cell r="D1547" t="str">
            <v>UA</v>
          </cell>
          <cell r="E1547" t="str">
            <v>SPARES</v>
          </cell>
          <cell r="F1547" t="str">
            <v>Tradeline</v>
          </cell>
          <cell r="G1547" t="str">
            <v>025232</v>
          </cell>
          <cell r="I1547">
            <v>2</v>
          </cell>
          <cell r="J1547">
            <v>0.96878363832077496</v>
          </cell>
          <cell r="K1547">
            <v>0.17599999999999999</v>
          </cell>
          <cell r="M1547">
            <v>0</v>
          </cell>
          <cell r="N1547">
            <v>0</v>
          </cell>
          <cell r="O1547" t="str">
            <v>SPAR</v>
          </cell>
          <cell r="P1547" t="str">
            <v>SPAR</v>
          </cell>
          <cell r="R1547">
            <v>0</v>
          </cell>
          <cell r="S1547" t="str">
            <v>Spares</v>
          </cell>
          <cell r="T1547" t="str">
            <v>1020</v>
          </cell>
          <cell r="U1547" t="str">
            <v>1711000</v>
          </cell>
          <cell r="V1547">
            <v>1</v>
          </cell>
          <cell r="W1547" t="str">
            <v>1</v>
          </cell>
          <cell r="X1547" t="str">
            <v>650</v>
          </cell>
          <cell r="Y1547" t="str">
            <v>Commercial</v>
          </cell>
          <cell r="Z1547" t="str">
            <v>Sales - Parts</v>
          </cell>
          <cell r="AA1547" t="str">
            <v>Spares</v>
          </cell>
          <cell r="AB1547">
            <v>0.96878363832077496</v>
          </cell>
          <cell r="AC1547" t="str">
            <v xml:space="preserve">  43177</v>
          </cell>
          <cell r="AD1547" t="str">
            <v>290-TDL</v>
          </cell>
          <cell r="AE1547">
            <v>0.17599999999999999</v>
          </cell>
          <cell r="AF1547">
            <v>0</v>
          </cell>
          <cell r="AG1547">
            <v>0</v>
          </cell>
          <cell r="AH1547">
            <v>0</v>
          </cell>
          <cell r="AI1547">
            <v>0</v>
          </cell>
          <cell r="AJ1547" t="str">
            <v>USD</v>
          </cell>
          <cell r="AK1547">
            <v>0</v>
          </cell>
          <cell r="AL1547" t="str">
            <v>SP0332-3927-02</v>
          </cell>
          <cell r="AM1547" t="str">
            <v>TERMINAL BLOCK</v>
          </cell>
        </row>
        <row r="1548">
          <cell r="A1548" t="str">
            <v>DEC04</v>
          </cell>
          <cell r="B1548" t="str">
            <v>CENT</v>
          </cell>
          <cell r="C1548" t="str">
            <v>Eastern Europe</v>
          </cell>
          <cell r="D1548" t="str">
            <v>UA</v>
          </cell>
          <cell r="E1548" t="str">
            <v>SPARES</v>
          </cell>
          <cell r="F1548" t="str">
            <v>Tradeline</v>
          </cell>
          <cell r="G1548" t="str">
            <v>025232</v>
          </cell>
          <cell r="I1548">
            <v>0</v>
          </cell>
          <cell r="J1548">
            <v>0</v>
          </cell>
          <cell r="K1548">
            <v>0</v>
          </cell>
          <cell r="M1548">
            <v>0</v>
          </cell>
          <cell r="N1548">
            <v>0</v>
          </cell>
          <cell r="O1548" t="str">
            <v>SPAR</v>
          </cell>
          <cell r="P1548" t="str">
            <v>SPAR</v>
          </cell>
          <cell r="R1548">
            <v>0</v>
          </cell>
          <cell r="S1548" t="str">
            <v>Spares</v>
          </cell>
          <cell r="T1548" t="str">
            <v>1020</v>
          </cell>
          <cell r="U1548" t="str">
            <v>1711000</v>
          </cell>
          <cell r="V1548">
            <v>1</v>
          </cell>
          <cell r="W1548" t="str">
            <v>1</v>
          </cell>
          <cell r="X1548" t="str">
            <v>650</v>
          </cell>
          <cell r="Y1548" t="str">
            <v>Commercial</v>
          </cell>
          <cell r="Z1548" t="str">
            <v>Sales - Parts</v>
          </cell>
          <cell r="AA1548" t="str">
            <v>Spares</v>
          </cell>
          <cell r="AB1548">
            <v>0</v>
          </cell>
          <cell r="AC1548" t="str">
            <v xml:space="preserve">  43177</v>
          </cell>
          <cell r="AD1548" t="str">
            <v>290-TDL</v>
          </cell>
          <cell r="AE1548">
            <v>0</v>
          </cell>
          <cell r="AF1548">
            <v>0</v>
          </cell>
          <cell r="AG1548">
            <v>0</v>
          </cell>
          <cell r="AH1548">
            <v>0</v>
          </cell>
          <cell r="AI1548">
            <v>0</v>
          </cell>
          <cell r="AJ1548" t="str">
            <v>USD</v>
          </cell>
          <cell r="AK1548">
            <v>0</v>
          </cell>
          <cell r="AL1548" t="str">
            <v>SP0098-8326</v>
          </cell>
          <cell r="AM1548" t="str">
            <v>WARNING LABEL</v>
          </cell>
        </row>
        <row r="1549">
          <cell r="A1549" t="str">
            <v>DEC04</v>
          </cell>
          <cell r="B1549" t="str">
            <v>CENT</v>
          </cell>
          <cell r="C1549" t="str">
            <v>Eastern Europe</v>
          </cell>
          <cell r="D1549" t="str">
            <v>UA</v>
          </cell>
          <cell r="E1549" t="str">
            <v>SPARES</v>
          </cell>
          <cell r="F1549" t="str">
            <v>Tradeline</v>
          </cell>
          <cell r="G1549" t="str">
            <v>025232</v>
          </cell>
          <cell r="I1549">
            <v>6</v>
          </cell>
          <cell r="J1549">
            <v>2.9063509149623252</v>
          </cell>
          <cell r="K1549">
            <v>1.3104</v>
          </cell>
          <cell r="M1549">
            <v>0</v>
          </cell>
          <cell r="N1549">
            <v>0</v>
          </cell>
          <cell r="O1549" t="str">
            <v>SPAR</v>
          </cell>
          <cell r="P1549" t="str">
            <v>SPAR</v>
          </cell>
          <cell r="R1549">
            <v>0</v>
          </cell>
          <cell r="S1549" t="str">
            <v>Spares</v>
          </cell>
          <cell r="T1549" t="str">
            <v>1020</v>
          </cell>
          <cell r="U1549" t="str">
            <v>1711000</v>
          </cell>
          <cell r="V1549">
            <v>1</v>
          </cell>
          <cell r="W1549" t="str">
            <v>1</v>
          </cell>
          <cell r="X1549" t="str">
            <v>650</v>
          </cell>
          <cell r="Y1549" t="str">
            <v>Commercial</v>
          </cell>
          <cell r="Z1549" t="str">
            <v>Sales - Parts</v>
          </cell>
          <cell r="AA1549" t="str">
            <v>Spares</v>
          </cell>
          <cell r="AB1549">
            <v>2.9063509149623252</v>
          </cell>
          <cell r="AC1549" t="str">
            <v xml:space="preserve">  43177</v>
          </cell>
          <cell r="AD1549" t="str">
            <v>290-TDL</v>
          </cell>
          <cell r="AE1549">
            <v>1.3104</v>
          </cell>
          <cell r="AF1549">
            <v>0</v>
          </cell>
          <cell r="AG1549">
            <v>0</v>
          </cell>
          <cell r="AH1549">
            <v>0</v>
          </cell>
          <cell r="AI1549">
            <v>0</v>
          </cell>
          <cell r="AJ1549" t="str">
            <v>USD</v>
          </cell>
          <cell r="AK1549">
            <v>0</v>
          </cell>
          <cell r="AL1549" t="str">
            <v>SP0332-3923-02</v>
          </cell>
          <cell r="AM1549" t="str">
            <v>TERMINAL BLOCK</v>
          </cell>
        </row>
        <row r="1550">
          <cell r="A1550" t="str">
            <v>DEC04</v>
          </cell>
          <cell r="B1550" t="str">
            <v>CENT</v>
          </cell>
          <cell r="C1550" t="str">
            <v>Eastern Europe</v>
          </cell>
          <cell r="D1550" t="str">
            <v>UA</v>
          </cell>
          <cell r="E1550" t="str">
            <v>SPARES</v>
          </cell>
          <cell r="F1550" t="str">
            <v>Tradeline</v>
          </cell>
          <cell r="G1550" t="str">
            <v>025190</v>
          </cell>
          <cell r="I1550">
            <v>1</v>
          </cell>
          <cell r="J1550">
            <v>3.5629709364908502</v>
          </cell>
          <cell r="K1550">
            <v>2.2999999999999998</v>
          </cell>
          <cell r="M1550">
            <v>0</v>
          </cell>
          <cell r="N1550">
            <v>0</v>
          </cell>
          <cell r="R1550">
            <v>0</v>
          </cell>
          <cell r="T1550" t="str">
            <v>1020</v>
          </cell>
          <cell r="U1550" t="str">
            <v>1711000</v>
          </cell>
          <cell r="V1550">
            <v>1</v>
          </cell>
          <cell r="W1550" t="str">
            <v>1</v>
          </cell>
          <cell r="X1550" t="str">
            <v>650</v>
          </cell>
          <cell r="Y1550" t="str">
            <v>Commercial</v>
          </cell>
          <cell r="Z1550" t="str">
            <v>Sales - Parts</v>
          </cell>
          <cell r="AA1550" t="str">
            <v>Spares</v>
          </cell>
          <cell r="AB1550">
            <v>3.5629709364908502</v>
          </cell>
          <cell r="AC1550" t="str">
            <v xml:space="preserve">  43085</v>
          </cell>
          <cell r="AD1550" t="str">
            <v>297A-TRL</v>
          </cell>
          <cell r="AE1550">
            <v>2.2999999999999998</v>
          </cell>
          <cell r="AF1550">
            <v>0</v>
          </cell>
          <cell r="AG1550">
            <v>0</v>
          </cell>
          <cell r="AH1550">
            <v>0</v>
          </cell>
          <cell r="AI1550">
            <v>0</v>
          </cell>
          <cell r="AJ1550" t="str">
            <v>USD</v>
          </cell>
          <cell r="AK1550">
            <v>0</v>
          </cell>
          <cell r="AL1550" t="str">
            <v>SP0503-2474-07</v>
          </cell>
          <cell r="AM1550" t="str">
            <v>HOSE STEM</v>
          </cell>
        </row>
        <row r="1551">
          <cell r="A1551" t="str">
            <v>DEC04</v>
          </cell>
          <cell r="B1551" t="str">
            <v>CENT</v>
          </cell>
          <cell r="C1551" t="str">
            <v>Eastern Europe</v>
          </cell>
          <cell r="D1551" t="str">
            <v>UA</v>
          </cell>
          <cell r="E1551" t="str">
            <v>SPARES</v>
          </cell>
          <cell r="F1551" t="str">
            <v>Tradeline</v>
          </cell>
          <cell r="G1551" t="str">
            <v>025190</v>
          </cell>
          <cell r="I1551">
            <v>1</v>
          </cell>
          <cell r="J1551">
            <v>3.1754574811625402</v>
          </cell>
          <cell r="K1551">
            <v>2.0499999999999998</v>
          </cell>
          <cell r="M1551">
            <v>0</v>
          </cell>
          <cell r="N1551">
            <v>0</v>
          </cell>
          <cell r="R1551">
            <v>0</v>
          </cell>
          <cell r="T1551" t="str">
            <v>1020</v>
          </cell>
          <cell r="U1551" t="str">
            <v>1711000</v>
          </cell>
          <cell r="V1551">
            <v>1</v>
          </cell>
          <cell r="W1551" t="str">
            <v>1</v>
          </cell>
          <cell r="X1551" t="str">
            <v>650</v>
          </cell>
          <cell r="Y1551" t="str">
            <v>Commercial</v>
          </cell>
          <cell r="Z1551" t="str">
            <v>Sales - Parts</v>
          </cell>
          <cell r="AA1551" t="str">
            <v>Spares</v>
          </cell>
          <cell r="AB1551">
            <v>3.1754574811625402</v>
          </cell>
          <cell r="AC1551" t="str">
            <v xml:space="preserve">  43085</v>
          </cell>
          <cell r="AD1551" t="str">
            <v>297A-TRL</v>
          </cell>
          <cell r="AE1551">
            <v>2.0499999999999998</v>
          </cell>
          <cell r="AF1551">
            <v>0</v>
          </cell>
          <cell r="AG1551">
            <v>0</v>
          </cell>
          <cell r="AH1551">
            <v>0</v>
          </cell>
          <cell r="AI1551">
            <v>0</v>
          </cell>
          <cell r="AJ1551" t="str">
            <v>USD</v>
          </cell>
          <cell r="AK1551">
            <v>0</v>
          </cell>
          <cell r="AL1551" t="str">
            <v>SP0503-2474-06</v>
          </cell>
          <cell r="AM1551" t="str">
            <v>HOSE STEM</v>
          </cell>
        </row>
        <row r="1552">
          <cell r="A1552" t="str">
            <v>DEC04</v>
          </cell>
          <cell r="B1552" t="str">
            <v>CENT</v>
          </cell>
          <cell r="C1552" t="str">
            <v>Eastern Europe</v>
          </cell>
          <cell r="D1552" t="str">
            <v>UA</v>
          </cell>
          <cell r="E1552" t="str">
            <v>SPARES</v>
          </cell>
          <cell r="F1552" t="str">
            <v>Tradeline</v>
          </cell>
          <cell r="G1552" t="str">
            <v>025190</v>
          </cell>
          <cell r="I1552">
            <v>2</v>
          </cell>
          <cell r="J1552">
            <v>0.47362755651237887</v>
          </cell>
          <cell r="K1552">
            <v>0.30259999999999998</v>
          </cell>
          <cell r="M1552">
            <v>0</v>
          </cell>
          <cell r="N1552">
            <v>0</v>
          </cell>
          <cell r="R1552">
            <v>0</v>
          </cell>
          <cell r="T1552" t="str">
            <v>1020</v>
          </cell>
          <cell r="U1552" t="str">
            <v>1711000</v>
          </cell>
          <cell r="V1552">
            <v>1</v>
          </cell>
          <cell r="W1552" t="str">
            <v>1</v>
          </cell>
          <cell r="X1552" t="str">
            <v>650</v>
          </cell>
          <cell r="Y1552" t="str">
            <v>Commercial</v>
          </cell>
          <cell r="Z1552" t="str">
            <v>Sales - Parts</v>
          </cell>
          <cell r="AA1552" t="str">
            <v>Spares</v>
          </cell>
          <cell r="AB1552">
            <v>0.47362755651237887</v>
          </cell>
          <cell r="AC1552" t="str">
            <v xml:space="preserve">  43085</v>
          </cell>
          <cell r="AD1552" t="str">
            <v>297A-TRL</v>
          </cell>
          <cell r="AE1552">
            <v>0.30259999999999998</v>
          </cell>
          <cell r="AF1552">
            <v>0</v>
          </cell>
          <cell r="AG1552">
            <v>0</v>
          </cell>
          <cell r="AH1552">
            <v>0</v>
          </cell>
          <cell r="AI1552">
            <v>0</v>
          </cell>
          <cell r="AJ1552" t="str">
            <v>USD</v>
          </cell>
          <cell r="AK1552">
            <v>0</v>
          </cell>
          <cell r="AL1552" t="str">
            <v>SP0322-3926</v>
          </cell>
          <cell r="AM1552" t="str">
            <v>TERMINAL BLOCK</v>
          </cell>
        </row>
        <row r="1553">
          <cell r="A1553" t="str">
            <v>DEC04</v>
          </cell>
          <cell r="B1553" t="str">
            <v>CENT</v>
          </cell>
          <cell r="C1553" t="str">
            <v>Western Europe</v>
          </cell>
          <cell r="D1553" t="str">
            <v>PT</v>
          </cell>
          <cell r="E1553" t="str">
            <v>SPARES</v>
          </cell>
          <cell r="F1553" t="str">
            <v>Electro Central Vulcanizadora Lda</v>
          </cell>
          <cell r="G1553" t="str">
            <v>025196</v>
          </cell>
          <cell r="I1553">
            <v>1</v>
          </cell>
          <cell r="J1553">
            <v>5.0810279870828845</v>
          </cell>
          <cell r="K1553">
            <v>0</v>
          </cell>
          <cell r="M1553">
            <v>0</v>
          </cell>
          <cell r="N1553">
            <v>0</v>
          </cell>
          <cell r="O1553" t="str">
            <v>908</v>
          </cell>
          <cell r="P1553" t="str">
            <v>908</v>
          </cell>
          <cell r="R1553">
            <v>0</v>
          </cell>
          <cell r="S1553" t="str">
            <v>(Blank)</v>
          </cell>
          <cell r="T1553" t="str">
            <v>1020</v>
          </cell>
          <cell r="U1553" t="str">
            <v>1711000</v>
          </cell>
          <cell r="V1553">
            <v>1</v>
          </cell>
          <cell r="W1553" t="str">
            <v>1</v>
          </cell>
          <cell r="X1553" t="str">
            <v>650</v>
          </cell>
          <cell r="Y1553" t="str">
            <v>Commercial</v>
          </cell>
          <cell r="Z1553" t="str">
            <v>Sales - Parts</v>
          </cell>
          <cell r="AA1553" t="str">
            <v>Spares</v>
          </cell>
          <cell r="AB1553">
            <v>5.0810279870828845</v>
          </cell>
          <cell r="AC1553" t="str">
            <v xml:space="preserve">  43445</v>
          </cell>
          <cell r="AD1553" t="str">
            <v>DP.8864</v>
          </cell>
          <cell r="AE1553">
            <v>0</v>
          </cell>
          <cell r="AF1553">
            <v>0</v>
          </cell>
          <cell r="AG1553">
            <v>0</v>
          </cell>
          <cell r="AH1553">
            <v>0</v>
          </cell>
          <cell r="AI1553">
            <v>0</v>
          </cell>
          <cell r="AJ1553" t="str">
            <v>EUR</v>
          </cell>
          <cell r="AK1553">
            <v>0</v>
          </cell>
        </row>
        <row r="1554">
          <cell r="A1554" t="str">
            <v>DEC04</v>
          </cell>
          <cell r="B1554" t="str">
            <v>CENT</v>
          </cell>
          <cell r="C1554" t="str">
            <v>Western Europe</v>
          </cell>
          <cell r="D1554" t="str">
            <v>PT</v>
          </cell>
          <cell r="E1554" t="str">
            <v>SPARES</v>
          </cell>
          <cell r="F1554" t="str">
            <v>Electro Central Vulcanizadora Lda</v>
          </cell>
          <cell r="G1554" t="str">
            <v>025196</v>
          </cell>
          <cell r="I1554">
            <v>1</v>
          </cell>
          <cell r="J1554">
            <v>8.2592841765339067</v>
          </cell>
          <cell r="K1554">
            <v>2.63</v>
          </cell>
          <cell r="M1554">
            <v>0</v>
          </cell>
          <cell r="N1554">
            <v>0</v>
          </cell>
          <cell r="O1554" t="str">
            <v>SPAR</v>
          </cell>
          <cell r="P1554" t="str">
            <v>SPAR</v>
          </cell>
          <cell r="R1554">
            <v>0</v>
          </cell>
          <cell r="S1554" t="str">
            <v>Spares</v>
          </cell>
          <cell r="T1554" t="str">
            <v>1020</v>
          </cell>
          <cell r="U1554" t="str">
            <v>1711000</v>
          </cell>
          <cell r="V1554">
            <v>1</v>
          </cell>
          <cell r="W1554" t="str">
            <v>1</v>
          </cell>
          <cell r="X1554" t="str">
            <v>650</v>
          </cell>
          <cell r="Y1554" t="str">
            <v>Commercial</v>
          </cell>
          <cell r="Z1554" t="str">
            <v>Sales - Parts</v>
          </cell>
          <cell r="AA1554" t="str">
            <v>Spares</v>
          </cell>
          <cell r="AB1554">
            <v>8.2592841765339067</v>
          </cell>
          <cell r="AC1554" t="str">
            <v xml:space="preserve">  43445</v>
          </cell>
          <cell r="AD1554" t="str">
            <v>DP.8864</v>
          </cell>
          <cell r="AE1554">
            <v>2.63</v>
          </cell>
          <cell r="AF1554">
            <v>0</v>
          </cell>
          <cell r="AG1554">
            <v>0</v>
          </cell>
          <cell r="AH1554">
            <v>0</v>
          </cell>
          <cell r="AI1554">
            <v>0</v>
          </cell>
          <cell r="AJ1554" t="str">
            <v>EUR</v>
          </cell>
          <cell r="AK1554">
            <v>0</v>
          </cell>
          <cell r="AL1554" t="str">
            <v>SP03383594</v>
          </cell>
          <cell r="AM1554" t="str">
            <v>LEAD.</v>
          </cell>
        </row>
        <row r="1555">
          <cell r="A1555" t="str">
            <v>DEC04</v>
          </cell>
          <cell r="B1555" t="str">
            <v>CENT</v>
          </cell>
          <cell r="C1555" t="str">
            <v>Western Europe</v>
          </cell>
          <cell r="D1555" t="str">
            <v>PT</v>
          </cell>
          <cell r="E1555" t="str">
            <v>SPARES</v>
          </cell>
          <cell r="F1555" t="str">
            <v>Electro Central Vulcanizadora Lda</v>
          </cell>
          <cell r="G1555" t="str">
            <v>025196</v>
          </cell>
          <cell r="I1555">
            <v>1</v>
          </cell>
          <cell r="J1555">
            <v>25.607265877287407</v>
          </cell>
          <cell r="K1555">
            <v>15.31</v>
          </cell>
          <cell r="M1555">
            <v>0</v>
          </cell>
          <cell r="N1555">
            <v>0</v>
          </cell>
          <cell r="O1555" t="str">
            <v>SPAR</v>
          </cell>
          <cell r="P1555" t="str">
            <v>SPAR</v>
          </cell>
          <cell r="R1555">
            <v>0</v>
          </cell>
          <cell r="S1555" t="str">
            <v>Spares</v>
          </cell>
          <cell r="T1555" t="str">
            <v>1020</v>
          </cell>
          <cell r="U1555" t="str">
            <v>1711000</v>
          </cell>
          <cell r="V1555">
            <v>1</v>
          </cell>
          <cell r="W1555" t="str">
            <v>1</v>
          </cell>
          <cell r="X1555" t="str">
            <v>650</v>
          </cell>
          <cell r="Y1555" t="str">
            <v>Commercial</v>
          </cell>
          <cell r="Z1555" t="str">
            <v>Sales - Parts</v>
          </cell>
          <cell r="AA1555" t="str">
            <v>Spares</v>
          </cell>
          <cell r="AB1555">
            <v>25.607265877287407</v>
          </cell>
          <cell r="AC1555" t="str">
            <v xml:space="preserve">  43445</v>
          </cell>
          <cell r="AD1555" t="str">
            <v>DP.8864</v>
          </cell>
          <cell r="AE1555">
            <v>15.31</v>
          </cell>
          <cell r="AF1555">
            <v>0</v>
          </cell>
          <cell r="AG1555">
            <v>0</v>
          </cell>
          <cell r="AH1555">
            <v>0</v>
          </cell>
          <cell r="AI1555">
            <v>0</v>
          </cell>
          <cell r="AJ1555" t="str">
            <v>EUR</v>
          </cell>
          <cell r="AK1555">
            <v>0</v>
          </cell>
          <cell r="AL1555" t="str">
            <v>SP0193-0568</v>
          </cell>
          <cell r="AM1555" t="str">
            <v>SENSOR-LEVEL,LOW COOLANT</v>
          </cell>
        </row>
        <row r="1556">
          <cell r="A1556" t="str">
            <v>DEC04</v>
          </cell>
          <cell r="B1556" t="str">
            <v>CENT</v>
          </cell>
          <cell r="C1556" t="str">
            <v>Middle East</v>
          </cell>
          <cell r="D1556" t="str">
            <v>IR</v>
          </cell>
          <cell r="E1556" t="str">
            <v>SPARES</v>
          </cell>
          <cell r="F1556" t="str">
            <v>Komin Zad Niroo Co Ltd</v>
          </cell>
          <cell r="G1556" t="str">
            <v>025034</v>
          </cell>
          <cell r="I1556">
            <v>2</v>
          </cell>
          <cell r="J1556">
            <v>16.307857911733045</v>
          </cell>
          <cell r="K1556">
            <v>10.52</v>
          </cell>
          <cell r="M1556">
            <v>0</v>
          </cell>
          <cell r="N1556">
            <v>0</v>
          </cell>
          <cell r="O1556" t="str">
            <v>SPAR</v>
          </cell>
          <cell r="P1556" t="str">
            <v>SPAR</v>
          </cell>
          <cell r="R1556">
            <v>0</v>
          </cell>
          <cell r="S1556" t="str">
            <v>Spares</v>
          </cell>
          <cell r="T1556" t="str">
            <v>1020</v>
          </cell>
          <cell r="U1556" t="str">
            <v>1711000</v>
          </cell>
          <cell r="V1556">
            <v>1</v>
          </cell>
          <cell r="W1556" t="str">
            <v>1</v>
          </cell>
          <cell r="X1556" t="str">
            <v>650</v>
          </cell>
          <cell r="Y1556" t="str">
            <v>Commercial</v>
          </cell>
          <cell r="Z1556" t="str">
            <v>Sales - Parts</v>
          </cell>
          <cell r="AA1556" t="str">
            <v>Spares</v>
          </cell>
          <cell r="AB1556">
            <v>16.307857911733045</v>
          </cell>
          <cell r="AC1556" t="str">
            <v xml:space="preserve">  43378</v>
          </cell>
          <cell r="AD1556" t="str">
            <v>04/0289KNC</v>
          </cell>
          <cell r="AE1556">
            <v>10.52</v>
          </cell>
          <cell r="AF1556">
            <v>0</v>
          </cell>
          <cell r="AG1556">
            <v>0</v>
          </cell>
          <cell r="AH1556">
            <v>0</v>
          </cell>
          <cell r="AI1556">
            <v>0</v>
          </cell>
          <cell r="AJ1556" t="str">
            <v>USD</v>
          </cell>
          <cell r="AK1556">
            <v>0</v>
          </cell>
          <cell r="AL1556" t="str">
            <v>SP0321-0388</v>
          </cell>
          <cell r="AM1556" t="str">
            <v>FUSIBLE LINK-103DEGC</v>
          </cell>
        </row>
        <row r="1557">
          <cell r="A1557" t="str">
            <v>DEC04</v>
          </cell>
          <cell r="B1557" t="str">
            <v>CENT</v>
          </cell>
          <cell r="C1557" t="str">
            <v>Middle East</v>
          </cell>
          <cell r="D1557" t="str">
            <v>IR</v>
          </cell>
          <cell r="E1557" t="str">
            <v>SPARES</v>
          </cell>
          <cell r="F1557" t="str">
            <v>Komin Zad Niroo Co Ltd</v>
          </cell>
          <cell r="G1557" t="str">
            <v>025033</v>
          </cell>
          <cell r="I1557">
            <v>1</v>
          </cell>
          <cell r="J1557">
            <v>149.67707212055976</v>
          </cell>
          <cell r="K1557">
            <v>146.05889999999999</v>
          </cell>
          <cell r="M1557">
            <v>0</v>
          </cell>
          <cell r="N1557">
            <v>0</v>
          </cell>
          <cell r="O1557" t="str">
            <v>SPAR</v>
          </cell>
          <cell r="P1557" t="str">
            <v>SPAR</v>
          </cell>
          <cell r="R1557">
            <v>0</v>
          </cell>
          <cell r="S1557" t="str">
            <v>Spares</v>
          </cell>
          <cell r="T1557" t="str">
            <v>1020</v>
          </cell>
          <cell r="U1557" t="str">
            <v>1711000</v>
          </cell>
          <cell r="V1557">
            <v>1</v>
          </cell>
          <cell r="W1557" t="str">
            <v>1</v>
          </cell>
          <cell r="X1557" t="str">
            <v>650</v>
          </cell>
          <cell r="Y1557" t="str">
            <v>Commercial</v>
          </cell>
          <cell r="Z1557" t="str">
            <v>Sales - Parts</v>
          </cell>
          <cell r="AA1557" t="str">
            <v>Spares</v>
          </cell>
          <cell r="AB1557">
            <v>149.67707212055976</v>
          </cell>
          <cell r="AC1557" t="str">
            <v xml:space="preserve">  43381</v>
          </cell>
          <cell r="AD1557" t="str">
            <v>04-0290KNC</v>
          </cell>
          <cell r="AE1557">
            <v>146.05889999999999</v>
          </cell>
          <cell r="AF1557">
            <v>0</v>
          </cell>
          <cell r="AG1557">
            <v>0</v>
          </cell>
          <cell r="AH1557">
            <v>0</v>
          </cell>
          <cell r="AI1557">
            <v>0</v>
          </cell>
          <cell r="AJ1557" t="str">
            <v>USD</v>
          </cell>
          <cell r="AK1557">
            <v>0</v>
          </cell>
          <cell r="AL1557" t="str">
            <v>SP0300-4462-01</v>
          </cell>
          <cell r="AM1557" t="str">
            <v>PCB ASSY-CUSTOMER INTERFACE</v>
          </cell>
        </row>
        <row r="1558">
          <cell r="A1558" t="str">
            <v>DEC04</v>
          </cell>
          <cell r="B1558" t="str">
            <v>CENT</v>
          </cell>
          <cell r="C1558" t="str">
            <v>Western Europe</v>
          </cell>
          <cell r="D1558" t="str">
            <v>GR</v>
          </cell>
          <cell r="E1558" t="str">
            <v>SPARES</v>
          </cell>
          <cell r="F1558" t="str">
            <v>ERGOTRAK S.A.</v>
          </cell>
          <cell r="G1558" t="str">
            <v>025032</v>
          </cell>
          <cell r="I1558">
            <v>1</v>
          </cell>
          <cell r="J1558">
            <v>332.93627556512376</v>
          </cell>
          <cell r="K1558">
            <v>240.09</v>
          </cell>
          <cell r="M1558">
            <v>0</v>
          </cell>
          <cell r="N1558">
            <v>0</v>
          </cell>
          <cell r="O1558" t="str">
            <v>SPAR</v>
          </cell>
          <cell r="P1558" t="str">
            <v>SPAR</v>
          </cell>
          <cell r="R1558">
            <v>0</v>
          </cell>
          <cell r="S1558" t="str">
            <v>Spares</v>
          </cell>
          <cell r="T1558" t="str">
            <v>1020</v>
          </cell>
          <cell r="U1558" t="str">
            <v>1711000</v>
          </cell>
          <cell r="V1558">
            <v>1</v>
          </cell>
          <cell r="W1558" t="str">
            <v>1</v>
          </cell>
          <cell r="X1558" t="str">
            <v>650</v>
          </cell>
          <cell r="Y1558" t="str">
            <v>Commercial</v>
          </cell>
          <cell r="Z1558" t="str">
            <v>Sales - Parts</v>
          </cell>
          <cell r="AA1558" t="str">
            <v>Spares</v>
          </cell>
          <cell r="AB1558">
            <v>332.93627556512376</v>
          </cell>
          <cell r="AC1558" t="str">
            <v xml:space="preserve">  43450</v>
          </cell>
          <cell r="AD1558" t="str">
            <v>4500010180</v>
          </cell>
          <cell r="AE1558">
            <v>240.09</v>
          </cell>
          <cell r="AF1558">
            <v>0</v>
          </cell>
          <cell r="AG1558">
            <v>0</v>
          </cell>
          <cell r="AH1558">
            <v>0</v>
          </cell>
          <cell r="AI1558">
            <v>0</v>
          </cell>
          <cell r="AJ1558" t="str">
            <v>EUR</v>
          </cell>
          <cell r="AK1558">
            <v>0</v>
          </cell>
          <cell r="AL1558" t="str">
            <v>SP0300-5381</v>
          </cell>
          <cell r="AM1558" t="str">
            <v>BASE BD PCB ASSY T.B.S.U.</v>
          </cell>
        </row>
        <row r="1559">
          <cell r="A1559" t="str">
            <v>DEC04</v>
          </cell>
          <cell r="B1559" t="str">
            <v>CENT</v>
          </cell>
          <cell r="C1559" t="str">
            <v>Western Europe</v>
          </cell>
          <cell r="D1559" t="str">
            <v>GR</v>
          </cell>
          <cell r="E1559" t="str">
            <v>SPARES</v>
          </cell>
          <cell r="F1559" t="str">
            <v>ERGOTRAK S.A.</v>
          </cell>
          <cell r="G1559" t="str">
            <v>025032</v>
          </cell>
          <cell r="I1559">
            <v>1</v>
          </cell>
          <cell r="J1559">
            <v>104.54790096878364</v>
          </cell>
          <cell r="K1559">
            <v>0</v>
          </cell>
          <cell r="M1559">
            <v>0</v>
          </cell>
          <cell r="N1559">
            <v>0</v>
          </cell>
          <cell r="O1559" t="str">
            <v>908</v>
          </cell>
          <cell r="P1559" t="str">
            <v>908</v>
          </cell>
          <cell r="R1559">
            <v>0</v>
          </cell>
          <cell r="S1559" t="str">
            <v>(Blank)</v>
          </cell>
          <cell r="T1559" t="str">
            <v>1020</v>
          </cell>
          <cell r="U1559" t="str">
            <v>1711000</v>
          </cell>
          <cell r="V1559">
            <v>1</v>
          </cell>
          <cell r="W1559" t="str">
            <v>1</v>
          </cell>
          <cell r="X1559" t="str">
            <v>650</v>
          </cell>
          <cell r="Y1559" t="str">
            <v>Commercial</v>
          </cell>
          <cell r="Z1559" t="str">
            <v>Sales - Parts</v>
          </cell>
          <cell r="AA1559" t="str">
            <v>Spares</v>
          </cell>
          <cell r="AB1559">
            <v>104.54790096878364</v>
          </cell>
          <cell r="AC1559" t="str">
            <v xml:space="preserve">  43450</v>
          </cell>
          <cell r="AD1559" t="str">
            <v>4500010180</v>
          </cell>
          <cell r="AE1559">
            <v>0</v>
          </cell>
          <cell r="AF1559">
            <v>0</v>
          </cell>
          <cell r="AG1559">
            <v>0</v>
          </cell>
          <cell r="AH1559">
            <v>0</v>
          </cell>
          <cell r="AI1559">
            <v>0</v>
          </cell>
          <cell r="AJ1559" t="str">
            <v>EUR</v>
          </cell>
          <cell r="AK1559">
            <v>0</v>
          </cell>
        </row>
        <row r="1560">
          <cell r="A1560" t="str">
            <v>DEC04</v>
          </cell>
          <cell r="B1560" t="str">
            <v>CENT</v>
          </cell>
          <cell r="C1560" t="str">
            <v>Middle East</v>
          </cell>
          <cell r="D1560" t="str">
            <v>SA</v>
          </cell>
          <cell r="E1560" t="str">
            <v>SPARES</v>
          </cell>
          <cell r="F1560" t="str">
            <v>General Contracting Company</v>
          </cell>
          <cell r="G1560" t="str">
            <v>025031</v>
          </cell>
          <cell r="I1560">
            <v>1</v>
          </cell>
          <cell r="J1560">
            <v>96.878363832077497</v>
          </cell>
          <cell r="K1560">
            <v>0</v>
          </cell>
          <cell r="M1560">
            <v>0</v>
          </cell>
          <cell r="N1560">
            <v>0</v>
          </cell>
          <cell r="O1560" t="str">
            <v>908</v>
          </cell>
          <cell r="P1560" t="str">
            <v>908</v>
          </cell>
          <cell r="R1560">
            <v>0</v>
          </cell>
          <cell r="S1560" t="str">
            <v>(Blank)</v>
          </cell>
          <cell r="T1560" t="str">
            <v>1020</v>
          </cell>
          <cell r="U1560" t="str">
            <v>1711000</v>
          </cell>
          <cell r="V1560">
            <v>1</v>
          </cell>
          <cell r="W1560" t="str">
            <v>1</v>
          </cell>
          <cell r="X1560" t="str">
            <v>650</v>
          </cell>
          <cell r="Y1560" t="str">
            <v>Commercial</v>
          </cell>
          <cell r="Z1560" t="str">
            <v>Sales - Parts</v>
          </cell>
          <cell r="AA1560" t="str">
            <v>Spares</v>
          </cell>
          <cell r="AB1560">
            <v>96.878363832077497</v>
          </cell>
          <cell r="AC1560" t="str">
            <v xml:space="preserve">  43234</v>
          </cell>
          <cell r="AD1560" t="str">
            <v>PP3173CK-DHL</v>
          </cell>
          <cell r="AE1560">
            <v>0</v>
          </cell>
          <cell r="AF1560">
            <v>0</v>
          </cell>
          <cell r="AG1560">
            <v>0</v>
          </cell>
          <cell r="AH1560">
            <v>0</v>
          </cell>
          <cell r="AI1560">
            <v>0</v>
          </cell>
          <cell r="AJ1560" t="str">
            <v>USD</v>
          </cell>
          <cell r="AK1560">
            <v>0</v>
          </cell>
        </row>
        <row r="1561">
          <cell r="A1561" t="str">
            <v>DEC04</v>
          </cell>
          <cell r="B1561" t="str">
            <v>CENT</v>
          </cell>
          <cell r="C1561" t="str">
            <v>Middle East</v>
          </cell>
          <cell r="D1561" t="str">
            <v>SA</v>
          </cell>
          <cell r="E1561" t="str">
            <v>SPARES</v>
          </cell>
          <cell r="F1561" t="str">
            <v>General Contracting Company</v>
          </cell>
          <cell r="G1561" t="str">
            <v>025031</v>
          </cell>
          <cell r="I1561">
            <v>0</v>
          </cell>
          <cell r="J1561">
            <v>0</v>
          </cell>
          <cell r="K1561">
            <v>0</v>
          </cell>
          <cell r="M1561">
            <v>0</v>
          </cell>
          <cell r="N1561">
            <v>0</v>
          </cell>
          <cell r="O1561" t="str">
            <v>SPAR</v>
          </cell>
          <cell r="P1561" t="str">
            <v>SPAR</v>
          </cell>
          <cell r="R1561">
            <v>0</v>
          </cell>
          <cell r="S1561" t="str">
            <v>Spares</v>
          </cell>
          <cell r="T1561" t="str">
            <v>1020</v>
          </cell>
          <cell r="U1561" t="str">
            <v>1711000</v>
          </cell>
          <cell r="V1561">
            <v>1</v>
          </cell>
          <cell r="W1561" t="str">
            <v>1</v>
          </cell>
          <cell r="X1561" t="str">
            <v>650</v>
          </cell>
          <cell r="Y1561" t="str">
            <v>Commercial</v>
          </cell>
          <cell r="Z1561" t="str">
            <v>Sales - Parts</v>
          </cell>
          <cell r="AA1561" t="str">
            <v>Spares</v>
          </cell>
          <cell r="AB1561">
            <v>0</v>
          </cell>
          <cell r="AC1561" t="str">
            <v xml:space="preserve">  43234</v>
          </cell>
          <cell r="AD1561" t="str">
            <v>PP3173CK-DHL</v>
          </cell>
          <cell r="AE1561">
            <v>0</v>
          </cell>
          <cell r="AF1561">
            <v>0</v>
          </cell>
          <cell r="AG1561">
            <v>0</v>
          </cell>
          <cell r="AH1561">
            <v>0</v>
          </cell>
          <cell r="AI1561">
            <v>0</v>
          </cell>
          <cell r="AJ1561" t="str">
            <v>USD</v>
          </cell>
          <cell r="AK1561">
            <v>0</v>
          </cell>
          <cell r="AL1561" t="str">
            <v>SP0367-0386</v>
          </cell>
          <cell r="AM1561" t="str">
            <v>EPROM ** TO BE SET UP **</v>
          </cell>
        </row>
        <row r="1562">
          <cell r="A1562" t="str">
            <v>DEC04</v>
          </cell>
          <cell r="B1562" t="str">
            <v>CENT</v>
          </cell>
          <cell r="C1562" t="str">
            <v>Middle East</v>
          </cell>
          <cell r="D1562" t="str">
            <v>SA</v>
          </cell>
          <cell r="E1562" t="str">
            <v>SPARES</v>
          </cell>
          <cell r="F1562" t="str">
            <v>General Contracting Company</v>
          </cell>
          <cell r="G1562" t="str">
            <v>025030</v>
          </cell>
          <cell r="I1562">
            <v>1</v>
          </cell>
          <cell r="J1562">
            <v>6.4747039827771795</v>
          </cell>
          <cell r="K1562">
            <v>4.9000000000000004</v>
          </cell>
          <cell r="M1562">
            <v>0</v>
          </cell>
          <cell r="N1562">
            <v>0</v>
          </cell>
          <cell r="O1562" t="str">
            <v>SPAR</v>
          </cell>
          <cell r="P1562" t="str">
            <v>SPAR</v>
          </cell>
          <cell r="R1562">
            <v>0</v>
          </cell>
          <cell r="S1562" t="str">
            <v>Spares</v>
          </cell>
          <cell r="T1562" t="str">
            <v>1020</v>
          </cell>
          <cell r="U1562" t="str">
            <v>1711000</v>
          </cell>
          <cell r="V1562">
            <v>1</v>
          </cell>
          <cell r="W1562" t="str">
            <v>1</v>
          </cell>
          <cell r="X1562" t="str">
            <v>650</v>
          </cell>
          <cell r="Y1562" t="str">
            <v>Commercial</v>
          </cell>
          <cell r="Z1562" t="str">
            <v>Sales - Parts</v>
          </cell>
          <cell r="AA1562" t="str">
            <v>Spares</v>
          </cell>
          <cell r="AB1562">
            <v>6.4747039827771795</v>
          </cell>
          <cell r="AC1562" t="str">
            <v xml:space="preserve">  43234</v>
          </cell>
          <cell r="AD1562" t="str">
            <v>PP3173CK-DHL</v>
          </cell>
          <cell r="AE1562">
            <v>4.9000000000000004</v>
          </cell>
          <cell r="AF1562">
            <v>0</v>
          </cell>
          <cell r="AG1562">
            <v>0</v>
          </cell>
          <cell r="AH1562">
            <v>0</v>
          </cell>
          <cell r="AI1562">
            <v>0</v>
          </cell>
          <cell r="AJ1562" t="str">
            <v>USD</v>
          </cell>
          <cell r="AK1562">
            <v>0</v>
          </cell>
          <cell r="AL1562" t="str">
            <v>SP0367-0386</v>
          </cell>
          <cell r="AM1562" t="str">
            <v>EPROM ** TO BE SET UP **</v>
          </cell>
        </row>
        <row r="1563">
          <cell r="A1563" t="str">
            <v>DEC04</v>
          </cell>
          <cell r="B1563" t="str">
            <v>CENT</v>
          </cell>
          <cell r="C1563" t="str">
            <v>United Kingdom</v>
          </cell>
          <cell r="D1563" t="str">
            <v>UK</v>
          </cell>
          <cell r="E1563" t="str">
            <v>SPARES</v>
          </cell>
          <cell r="F1563" t="str">
            <v>Cummins Diesel UK</v>
          </cell>
          <cell r="G1563" t="str">
            <v>025054</v>
          </cell>
          <cell r="I1563">
            <v>1</v>
          </cell>
          <cell r="J1563">
            <v>21.98</v>
          </cell>
          <cell r="K1563">
            <v>13.34</v>
          </cell>
          <cell r="M1563">
            <v>0</v>
          </cell>
          <cell r="N1563">
            <v>0</v>
          </cell>
          <cell r="O1563" t="str">
            <v>SPAR</v>
          </cell>
          <cell r="P1563" t="str">
            <v>SPAR</v>
          </cell>
          <cell r="R1563">
            <v>0</v>
          </cell>
          <cell r="S1563" t="str">
            <v>Spares</v>
          </cell>
          <cell r="T1563" t="str">
            <v>1020</v>
          </cell>
          <cell r="U1563" t="str">
            <v>1711000</v>
          </cell>
          <cell r="V1563">
            <v>1</v>
          </cell>
          <cell r="W1563" t="str">
            <v>1</v>
          </cell>
          <cell r="X1563" t="str">
            <v>650</v>
          </cell>
          <cell r="Y1563" t="str">
            <v>Commercial</v>
          </cell>
          <cell r="Z1563" t="str">
            <v>Sales - Parts</v>
          </cell>
          <cell r="AA1563" t="str">
            <v>Spares</v>
          </cell>
          <cell r="AB1563">
            <v>21.98</v>
          </cell>
          <cell r="AC1563" t="str">
            <v xml:space="preserve">  43233</v>
          </cell>
          <cell r="AD1563" t="str">
            <v>4405771</v>
          </cell>
          <cell r="AE1563">
            <v>13.34</v>
          </cell>
          <cell r="AF1563">
            <v>0</v>
          </cell>
          <cell r="AG1563">
            <v>0</v>
          </cell>
          <cell r="AH1563">
            <v>0</v>
          </cell>
          <cell r="AI1563">
            <v>0</v>
          </cell>
          <cell r="AJ1563" t="str">
            <v>GBP</v>
          </cell>
          <cell r="AK1563">
            <v>0</v>
          </cell>
          <cell r="AL1563" t="str">
            <v>SP0401603</v>
          </cell>
          <cell r="AM1563" t="str">
            <v>PADDLE LATCH DOOR LOCK</v>
          </cell>
        </row>
        <row r="1564">
          <cell r="A1564" t="str">
            <v>DEC04</v>
          </cell>
          <cell r="B1564" t="str">
            <v>CENT</v>
          </cell>
          <cell r="C1564" t="str">
            <v>United Kingdom</v>
          </cell>
          <cell r="D1564" t="str">
            <v>UK</v>
          </cell>
          <cell r="E1564" t="str">
            <v>SPARES</v>
          </cell>
          <cell r="F1564" t="str">
            <v>The Generator Company</v>
          </cell>
          <cell r="G1564" t="str">
            <v>025053</v>
          </cell>
          <cell r="I1564">
            <v>1</v>
          </cell>
          <cell r="J1564">
            <v>0</v>
          </cell>
          <cell r="K1564">
            <v>182.72</v>
          </cell>
          <cell r="M1564">
            <v>0</v>
          </cell>
          <cell r="N1564">
            <v>0</v>
          </cell>
          <cell r="O1564" t="str">
            <v>SPAR</v>
          </cell>
          <cell r="P1564" t="str">
            <v>SPAR</v>
          </cell>
          <cell r="R1564">
            <v>0</v>
          </cell>
          <cell r="S1564" t="str">
            <v>Spares</v>
          </cell>
          <cell r="T1564" t="str">
            <v>1020</v>
          </cell>
          <cell r="U1564" t="str">
            <v>1711000</v>
          </cell>
          <cell r="V1564">
            <v>1</v>
          </cell>
          <cell r="W1564" t="str">
            <v>1</v>
          </cell>
          <cell r="X1564" t="str">
            <v>650</v>
          </cell>
          <cell r="Y1564" t="str">
            <v>Commercial</v>
          </cell>
          <cell r="Z1564" t="str">
            <v>Sales - Parts</v>
          </cell>
          <cell r="AA1564" t="str">
            <v>Spares</v>
          </cell>
          <cell r="AB1564">
            <v>0</v>
          </cell>
          <cell r="AC1564" t="str">
            <v xml:space="preserve">  43464</v>
          </cell>
          <cell r="AD1564" t="str">
            <v>TGC3787/MC</v>
          </cell>
          <cell r="AE1564">
            <v>182.72</v>
          </cell>
          <cell r="AF1564">
            <v>0</v>
          </cell>
          <cell r="AG1564">
            <v>0</v>
          </cell>
          <cell r="AH1564">
            <v>0</v>
          </cell>
          <cell r="AI1564">
            <v>0</v>
          </cell>
          <cell r="AJ1564" t="str">
            <v>GBP</v>
          </cell>
          <cell r="AK1564">
            <v>0</v>
          </cell>
          <cell r="AL1564" t="str">
            <v>SP433085/STD</v>
          </cell>
          <cell r="AM1564" t="str">
            <v>GC200/3 50/60 HZ + OVERSPEED</v>
          </cell>
        </row>
        <row r="1565">
          <cell r="A1565" t="str">
            <v>DEC04</v>
          </cell>
          <cell r="B1565" t="str">
            <v>CENT</v>
          </cell>
          <cell r="C1565" t="str">
            <v>Middle East</v>
          </cell>
          <cell r="D1565" t="str">
            <v>SA</v>
          </cell>
          <cell r="E1565" t="str">
            <v>SPARES</v>
          </cell>
          <cell r="F1565" t="str">
            <v>General Contracting Company</v>
          </cell>
          <cell r="G1565" t="str">
            <v>025016</v>
          </cell>
          <cell r="I1565">
            <v>1</v>
          </cell>
          <cell r="J1565">
            <v>79.020452099031203</v>
          </cell>
          <cell r="K1565">
            <v>50.98</v>
          </cell>
          <cell r="M1565">
            <v>0</v>
          </cell>
          <cell r="N1565">
            <v>0</v>
          </cell>
          <cell r="O1565" t="str">
            <v>SPAR</v>
          </cell>
          <cell r="P1565" t="str">
            <v>SPAR</v>
          </cell>
          <cell r="R1565">
            <v>0</v>
          </cell>
          <cell r="S1565" t="str">
            <v>Spares</v>
          </cell>
          <cell r="T1565" t="str">
            <v>1020</v>
          </cell>
          <cell r="U1565" t="str">
            <v>1711000</v>
          </cell>
          <cell r="V1565">
            <v>1</v>
          </cell>
          <cell r="W1565" t="str">
            <v>1</v>
          </cell>
          <cell r="X1565" t="str">
            <v>650</v>
          </cell>
          <cell r="Y1565" t="str">
            <v>Commercial</v>
          </cell>
          <cell r="Z1565" t="str">
            <v>Sales - Parts</v>
          </cell>
          <cell r="AA1565" t="str">
            <v>Spares</v>
          </cell>
          <cell r="AB1565">
            <v>79.020452099031203</v>
          </cell>
          <cell r="AC1565" t="str">
            <v xml:space="preserve">  43136</v>
          </cell>
          <cell r="AD1565" t="str">
            <v>14240</v>
          </cell>
          <cell r="AE1565">
            <v>50.98</v>
          </cell>
          <cell r="AF1565">
            <v>0</v>
          </cell>
          <cell r="AG1565">
            <v>0</v>
          </cell>
          <cell r="AH1565">
            <v>0</v>
          </cell>
          <cell r="AI1565">
            <v>0</v>
          </cell>
          <cell r="AJ1565" t="str">
            <v>USD</v>
          </cell>
          <cell r="AK1565">
            <v>0</v>
          </cell>
          <cell r="AL1565" t="str">
            <v>SP989290</v>
          </cell>
          <cell r="AM1565" t="str">
            <v>MARSHALLING BOARD</v>
          </cell>
        </row>
        <row r="1566">
          <cell r="A1566" t="str">
            <v>DEC04</v>
          </cell>
          <cell r="B1566" t="str">
            <v>CENT</v>
          </cell>
          <cell r="C1566" t="str">
            <v>Eastern Europe</v>
          </cell>
          <cell r="D1566" t="str">
            <v>RU</v>
          </cell>
          <cell r="E1566" t="str">
            <v>SPARES</v>
          </cell>
          <cell r="F1566" t="str">
            <v>OOO Cummins</v>
          </cell>
          <cell r="G1566" t="str">
            <v>025013</v>
          </cell>
          <cell r="I1566">
            <v>3</v>
          </cell>
          <cell r="J1566">
            <v>197.24434876210981</v>
          </cell>
          <cell r="K1566">
            <v>144</v>
          </cell>
          <cell r="M1566">
            <v>0</v>
          </cell>
          <cell r="N1566">
            <v>0</v>
          </cell>
          <cell r="R1566">
            <v>0</v>
          </cell>
          <cell r="T1566" t="str">
            <v>1020</v>
          </cell>
          <cell r="U1566" t="str">
            <v>1711000</v>
          </cell>
          <cell r="V1566">
            <v>1</v>
          </cell>
          <cell r="W1566" t="str">
            <v>1</v>
          </cell>
          <cell r="X1566" t="str">
            <v>650</v>
          </cell>
          <cell r="Y1566" t="str">
            <v>Commercial</v>
          </cell>
          <cell r="Z1566" t="str">
            <v>Sales - Parts</v>
          </cell>
          <cell r="AA1566" t="str">
            <v>Spares</v>
          </cell>
          <cell r="AB1566">
            <v>197.24434876210981</v>
          </cell>
          <cell r="AC1566" t="str">
            <v xml:space="preserve">  43278</v>
          </cell>
          <cell r="AD1566" t="str">
            <v>PO0138</v>
          </cell>
          <cell r="AE1566">
            <v>144</v>
          </cell>
          <cell r="AF1566">
            <v>0</v>
          </cell>
          <cell r="AG1566">
            <v>0</v>
          </cell>
          <cell r="AH1566">
            <v>0</v>
          </cell>
          <cell r="AI1566">
            <v>0</v>
          </cell>
          <cell r="AJ1566" t="str">
            <v>USD</v>
          </cell>
          <cell r="AK1566">
            <v>0</v>
          </cell>
          <cell r="AL1566" t="str">
            <v>SP0319-5010</v>
          </cell>
          <cell r="AM1566" t="str">
            <v>DOOR ASSY</v>
          </cell>
        </row>
        <row r="1567">
          <cell r="A1567" t="str">
            <v>DEC04</v>
          </cell>
          <cell r="B1567" t="str">
            <v>CENT</v>
          </cell>
          <cell r="C1567" t="str">
            <v>Eastern Europe</v>
          </cell>
          <cell r="D1567" t="str">
            <v>RU</v>
          </cell>
          <cell r="E1567" t="str">
            <v>SPARES</v>
          </cell>
          <cell r="F1567" t="str">
            <v>OOO Cummins</v>
          </cell>
          <cell r="G1567" t="str">
            <v>025013</v>
          </cell>
          <cell r="I1567">
            <v>3</v>
          </cell>
          <cell r="J1567">
            <v>274.35952637244344</v>
          </cell>
          <cell r="K1567">
            <v>200.27969999999999</v>
          </cell>
          <cell r="M1567">
            <v>0</v>
          </cell>
          <cell r="N1567">
            <v>0</v>
          </cell>
          <cell r="O1567" t="str">
            <v>SPAR</v>
          </cell>
          <cell r="P1567" t="str">
            <v>SPAR</v>
          </cell>
          <cell r="R1567">
            <v>0</v>
          </cell>
          <cell r="S1567" t="str">
            <v>Spares</v>
          </cell>
          <cell r="T1567" t="str">
            <v>1020</v>
          </cell>
          <cell r="U1567" t="str">
            <v>1711000</v>
          </cell>
          <cell r="V1567">
            <v>1</v>
          </cell>
          <cell r="W1567" t="str">
            <v>1</v>
          </cell>
          <cell r="X1567" t="str">
            <v>650</v>
          </cell>
          <cell r="Y1567" t="str">
            <v>Commercial</v>
          </cell>
          <cell r="Z1567" t="str">
            <v>Sales - Parts</v>
          </cell>
          <cell r="AA1567" t="str">
            <v>Spares</v>
          </cell>
          <cell r="AB1567">
            <v>274.35952637244344</v>
          </cell>
          <cell r="AC1567" t="str">
            <v xml:space="preserve">  43278</v>
          </cell>
          <cell r="AD1567" t="str">
            <v>PO0138</v>
          </cell>
          <cell r="AE1567">
            <v>200.27969999999999</v>
          </cell>
          <cell r="AF1567">
            <v>0</v>
          </cell>
          <cell r="AG1567">
            <v>0</v>
          </cell>
          <cell r="AH1567">
            <v>0</v>
          </cell>
          <cell r="AI1567">
            <v>0</v>
          </cell>
          <cell r="AJ1567" t="str">
            <v>USD</v>
          </cell>
          <cell r="AK1567">
            <v>0</v>
          </cell>
          <cell r="AL1567" t="str">
            <v>SP0300-5180</v>
          </cell>
          <cell r="AM1567" t="str">
            <v>PCB ASSY, BAR GRAPH (TEXT)</v>
          </cell>
        </row>
        <row r="1568">
          <cell r="A1568" t="str">
            <v>DEC04</v>
          </cell>
          <cell r="B1568" t="str">
            <v>CENT</v>
          </cell>
          <cell r="C1568" t="str">
            <v>Eastern Europe</v>
          </cell>
          <cell r="D1568" t="str">
            <v>RU</v>
          </cell>
          <cell r="E1568" t="str">
            <v>SPARES</v>
          </cell>
          <cell r="F1568" t="str">
            <v>OOO Cummins</v>
          </cell>
          <cell r="G1568" t="str">
            <v>025012</v>
          </cell>
          <cell r="I1568">
            <v>3</v>
          </cell>
          <cell r="J1568">
            <v>59.58019375672766</v>
          </cell>
          <cell r="K1568">
            <v>31.5</v>
          </cell>
          <cell r="M1568">
            <v>0</v>
          </cell>
          <cell r="N1568">
            <v>0</v>
          </cell>
          <cell r="O1568" t="str">
            <v>SPAR</v>
          </cell>
          <cell r="P1568" t="str">
            <v>SPAR</v>
          </cell>
          <cell r="R1568">
            <v>0</v>
          </cell>
          <cell r="S1568" t="str">
            <v>Spares</v>
          </cell>
          <cell r="T1568" t="str">
            <v>1020</v>
          </cell>
          <cell r="U1568" t="str">
            <v>1711000</v>
          </cell>
          <cell r="V1568">
            <v>1</v>
          </cell>
          <cell r="W1568" t="str">
            <v>1</v>
          </cell>
          <cell r="X1568" t="str">
            <v>650</v>
          </cell>
          <cell r="Y1568" t="str">
            <v>Commercial</v>
          </cell>
          <cell r="Z1568" t="str">
            <v>Sales - Parts</v>
          </cell>
          <cell r="AA1568" t="str">
            <v>Spares</v>
          </cell>
          <cell r="AB1568">
            <v>59.58019375672766</v>
          </cell>
          <cell r="AC1568" t="str">
            <v xml:space="preserve">  43120</v>
          </cell>
          <cell r="AD1568" t="str">
            <v>PO113</v>
          </cell>
          <cell r="AE1568">
            <v>31.5</v>
          </cell>
          <cell r="AF1568">
            <v>0</v>
          </cell>
          <cell r="AG1568">
            <v>0</v>
          </cell>
          <cell r="AH1568">
            <v>0</v>
          </cell>
          <cell r="AI1568">
            <v>0</v>
          </cell>
          <cell r="AJ1568" t="str">
            <v>USD</v>
          </cell>
          <cell r="AK1568">
            <v>0</v>
          </cell>
          <cell r="AL1568" t="str">
            <v>SP0249-0821</v>
          </cell>
          <cell r="AM1568" t="str">
            <v>LITHIUM BATTERY</v>
          </cell>
        </row>
        <row r="1569">
          <cell r="A1569" t="str">
            <v>DEC04</v>
          </cell>
          <cell r="B1569" t="str">
            <v>CENT</v>
          </cell>
          <cell r="C1569" t="str">
            <v>Eastern Europe</v>
          </cell>
          <cell r="D1569" t="str">
            <v>RU</v>
          </cell>
          <cell r="E1569" t="str">
            <v>SPARES</v>
          </cell>
          <cell r="F1569" t="str">
            <v>OOO Cummins</v>
          </cell>
          <cell r="G1569" t="str">
            <v>025012</v>
          </cell>
          <cell r="I1569">
            <v>1</v>
          </cell>
          <cell r="J1569">
            <v>72.52960172228201</v>
          </cell>
          <cell r="K1569">
            <v>39</v>
          </cell>
          <cell r="M1569">
            <v>0</v>
          </cell>
          <cell r="N1569">
            <v>0</v>
          </cell>
          <cell r="O1569" t="str">
            <v>SPAR</v>
          </cell>
          <cell r="P1569" t="str">
            <v>SPAR</v>
          </cell>
          <cell r="R1569">
            <v>0</v>
          </cell>
          <cell r="S1569" t="str">
            <v>Spares</v>
          </cell>
          <cell r="T1569" t="str">
            <v>1020</v>
          </cell>
          <cell r="U1569" t="str">
            <v>1711000</v>
          </cell>
          <cell r="V1569">
            <v>1</v>
          </cell>
          <cell r="W1569" t="str">
            <v>1</v>
          </cell>
          <cell r="X1569" t="str">
            <v>650</v>
          </cell>
          <cell r="Y1569" t="str">
            <v>Commercial</v>
          </cell>
          <cell r="Z1569" t="str">
            <v>Sales - Parts</v>
          </cell>
          <cell r="AA1569" t="str">
            <v>Spares</v>
          </cell>
          <cell r="AB1569">
            <v>72.52960172228201</v>
          </cell>
          <cell r="AC1569" t="str">
            <v xml:space="preserve">  43120</v>
          </cell>
          <cell r="AD1569" t="str">
            <v>PO113</v>
          </cell>
          <cell r="AE1569">
            <v>39</v>
          </cell>
          <cell r="AF1569">
            <v>0</v>
          </cell>
          <cell r="AG1569">
            <v>0</v>
          </cell>
          <cell r="AH1569">
            <v>0</v>
          </cell>
          <cell r="AI1569">
            <v>0</v>
          </cell>
          <cell r="AJ1569" t="str">
            <v>USD</v>
          </cell>
          <cell r="AK1569">
            <v>0</v>
          </cell>
          <cell r="AL1569" t="str">
            <v>SP0300-5795</v>
          </cell>
          <cell r="AM1569" t="str">
            <v>LITHIUM BATTERY (PACK OF 5)</v>
          </cell>
        </row>
        <row r="1570">
          <cell r="A1570" t="str">
            <v>DEC04</v>
          </cell>
          <cell r="B1570" t="str">
            <v>CENT</v>
          </cell>
          <cell r="C1570" t="str">
            <v>Eastern Europe</v>
          </cell>
          <cell r="D1570" t="str">
            <v>RU</v>
          </cell>
          <cell r="E1570" t="str">
            <v>SPARES</v>
          </cell>
          <cell r="F1570" t="str">
            <v>OOO Cummins</v>
          </cell>
          <cell r="G1570" t="str">
            <v>025012</v>
          </cell>
          <cell r="I1570">
            <v>2</v>
          </cell>
          <cell r="J1570">
            <v>195.82346609257263</v>
          </cell>
          <cell r="K1570">
            <v>97.76</v>
          </cell>
          <cell r="M1570">
            <v>0</v>
          </cell>
          <cell r="N1570">
            <v>0</v>
          </cell>
          <cell r="O1570" t="str">
            <v>SPAR</v>
          </cell>
          <cell r="P1570" t="str">
            <v>SPAR</v>
          </cell>
          <cell r="R1570">
            <v>0</v>
          </cell>
          <cell r="S1570" t="str">
            <v>Spares</v>
          </cell>
          <cell r="T1570" t="str">
            <v>1020</v>
          </cell>
          <cell r="U1570" t="str">
            <v>1711000</v>
          </cell>
          <cell r="V1570">
            <v>1</v>
          </cell>
          <cell r="W1570" t="str">
            <v>1</v>
          </cell>
          <cell r="X1570" t="str">
            <v>650</v>
          </cell>
          <cell r="Y1570" t="str">
            <v>Commercial</v>
          </cell>
          <cell r="Z1570" t="str">
            <v>Sales - Parts</v>
          </cell>
          <cell r="AA1570" t="str">
            <v>Spares</v>
          </cell>
          <cell r="AB1570">
            <v>195.82346609257263</v>
          </cell>
          <cell r="AC1570" t="str">
            <v xml:space="preserve">  43120</v>
          </cell>
          <cell r="AD1570" t="str">
            <v>PO113</v>
          </cell>
          <cell r="AE1570">
            <v>97.76</v>
          </cell>
          <cell r="AF1570">
            <v>0</v>
          </cell>
          <cell r="AG1570">
            <v>0</v>
          </cell>
          <cell r="AH1570">
            <v>0</v>
          </cell>
          <cell r="AI1570">
            <v>0</v>
          </cell>
          <cell r="AJ1570" t="str">
            <v>USD</v>
          </cell>
          <cell r="AK1570">
            <v>0</v>
          </cell>
          <cell r="AL1570" t="str">
            <v>SPRSK-6001</v>
          </cell>
          <cell r="AM1570" t="str">
            <v>RECT. SERVICE KIT (0249-0798)</v>
          </cell>
        </row>
        <row r="1571">
          <cell r="A1571" t="str">
            <v>DEC04</v>
          </cell>
          <cell r="B1571" t="str">
            <v>CENT</v>
          </cell>
          <cell r="C1571" t="str">
            <v>Eastern Europe</v>
          </cell>
          <cell r="D1571" t="str">
            <v>RU</v>
          </cell>
          <cell r="E1571" t="str">
            <v>SPARES</v>
          </cell>
          <cell r="F1571" t="str">
            <v>OOO Cummins</v>
          </cell>
          <cell r="G1571" t="str">
            <v>025012</v>
          </cell>
          <cell r="I1571">
            <v>1</v>
          </cell>
          <cell r="J1571">
            <v>647.79332615715816</v>
          </cell>
          <cell r="K1571">
            <v>255.91810000000001</v>
          </cell>
          <cell r="M1571">
            <v>0</v>
          </cell>
          <cell r="N1571">
            <v>0</v>
          </cell>
          <cell r="O1571" t="str">
            <v>SPAR</v>
          </cell>
          <cell r="P1571" t="str">
            <v>SPAR</v>
          </cell>
          <cell r="R1571">
            <v>0</v>
          </cell>
          <cell r="S1571" t="str">
            <v>Spares</v>
          </cell>
          <cell r="T1571" t="str">
            <v>1020</v>
          </cell>
          <cell r="U1571" t="str">
            <v>1711000</v>
          </cell>
          <cell r="V1571">
            <v>1</v>
          </cell>
          <cell r="W1571" t="str">
            <v>1</v>
          </cell>
          <cell r="X1571" t="str">
            <v>650</v>
          </cell>
          <cell r="Y1571" t="str">
            <v>Commercial</v>
          </cell>
          <cell r="Z1571" t="str">
            <v>Sales - Parts</v>
          </cell>
          <cell r="AA1571" t="str">
            <v>Spares</v>
          </cell>
          <cell r="AB1571">
            <v>647.79332615715816</v>
          </cell>
          <cell r="AC1571" t="str">
            <v xml:space="preserve">  43120</v>
          </cell>
          <cell r="AD1571" t="str">
            <v>PO113</v>
          </cell>
          <cell r="AE1571">
            <v>255.91810000000001</v>
          </cell>
          <cell r="AF1571">
            <v>0</v>
          </cell>
          <cell r="AG1571">
            <v>0</v>
          </cell>
          <cell r="AH1571">
            <v>0</v>
          </cell>
          <cell r="AI1571">
            <v>0</v>
          </cell>
          <cell r="AJ1571" t="str">
            <v>USD</v>
          </cell>
          <cell r="AK1571">
            <v>0</v>
          </cell>
          <cell r="AL1571" t="str">
            <v>SP0300-2015</v>
          </cell>
          <cell r="AM1571" t="str">
            <v>SYNCHRONISER</v>
          </cell>
        </row>
        <row r="1572">
          <cell r="A1572" t="str">
            <v>DEC04</v>
          </cell>
          <cell r="B1572" t="str">
            <v>CENT</v>
          </cell>
          <cell r="C1572" t="str">
            <v>Western Europe</v>
          </cell>
          <cell r="D1572" t="str">
            <v>FR</v>
          </cell>
          <cell r="E1572" t="str">
            <v>SPARES</v>
          </cell>
          <cell r="F1572" t="str">
            <v>Cummins Diesel SA</v>
          </cell>
          <cell r="G1572" t="str">
            <v>025024</v>
          </cell>
          <cell r="I1572">
            <v>1</v>
          </cell>
          <cell r="J1572">
            <v>12.880301399354144</v>
          </cell>
          <cell r="K1572">
            <v>7.7</v>
          </cell>
          <cell r="M1572">
            <v>0</v>
          </cell>
          <cell r="N1572">
            <v>0</v>
          </cell>
          <cell r="O1572" t="str">
            <v>SPAR</v>
          </cell>
          <cell r="P1572" t="str">
            <v>SPAR</v>
          </cell>
          <cell r="R1572">
            <v>0</v>
          </cell>
          <cell r="S1572" t="str">
            <v>Spares</v>
          </cell>
          <cell r="T1572" t="str">
            <v>1020</v>
          </cell>
          <cell r="U1572" t="str">
            <v>1711000</v>
          </cell>
          <cell r="V1572">
            <v>1</v>
          </cell>
          <cell r="W1572" t="str">
            <v>1</v>
          </cell>
          <cell r="X1572" t="str">
            <v>650</v>
          </cell>
          <cell r="Y1572" t="str">
            <v>Commercial</v>
          </cell>
          <cell r="Z1572" t="str">
            <v>Sales - Parts</v>
          </cell>
          <cell r="AA1572" t="str">
            <v>Spares</v>
          </cell>
          <cell r="AB1572">
            <v>12.880301399354144</v>
          </cell>
          <cell r="AC1572" t="str">
            <v xml:space="preserve">  43399</v>
          </cell>
          <cell r="AD1572" t="str">
            <v>2021604</v>
          </cell>
          <cell r="AE1572">
            <v>7.7</v>
          </cell>
          <cell r="AF1572">
            <v>0</v>
          </cell>
          <cell r="AG1572">
            <v>0</v>
          </cell>
          <cell r="AH1572">
            <v>0</v>
          </cell>
          <cell r="AI1572">
            <v>0</v>
          </cell>
          <cell r="AJ1572" t="str">
            <v>EUR</v>
          </cell>
          <cell r="AK1572">
            <v>0</v>
          </cell>
          <cell r="AL1572" t="str">
            <v>SP0140-3694</v>
          </cell>
          <cell r="AM1572" t="str">
            <v>AIR CLEANER</v>
          </cell>
        </row>
        <row r="1573">
          <cell r="A1573" t="str">
            <v>DEC04</v>
          </cell>
          <cell r="B1573" t="str">
            <v>CENT</v>
          </cell>
          <cell r="C1573" t="str">
            <v>United Kingdom</v>
          </cell>
          <cell r="D1573" t="str">
            <v>UK</v>
          </cell>
          <cell r="E1573" t="str">
            <v>SPARES</v>
          </cell>
          <cell r="F1573" t="str">
            <v>Cummins Diesel UK</v>
          </cell>
          <cell r="G1573" t="str">
            <v>025080</v>
          </cell>
          <cell r="I1573">
            <v>1</v>
          </cell>
          <cell r="J1573">
            <v>47.1</v>
          </cell>
          <cell r="K1573">
            <v>0</v>
          </cell>
          <cell r="M1573">
            <v>0</v>
          </cell>
          <cell r="N1573">
            <v>0</v>
          </cell>
          <cell r="O1573" t="str">
            <v>908</v>
          </cell>
          <cell r="P1573" t="str">
            <v>908</v>
          </cell>
          <cell r="R1573">
            <v>0</v>
          </cell>
          <cell r="S1573" t="str">
            <v>(Blank)</v>
          </cell>
          <cell r="T1573" t="str">
            <v>1020</v>
          </cell>
          <cell r="U1573" t="str">
            <v>1711000</v>
          </cell>
          <cell r="V1573">
            <v>1</v>
          </cell>
          <cell r="W1573" t="str">
            <v>1</v>
          </cell>
          <cell r="X1573" t="str">
            <v>650</v>
          </cell>
          <cell r="Y1573" t="str">
            <v>Commercial</v>
          </cell>
          <cell r="Z1573" t="str">
            <v>Sales - Parts</v>
          </cell>
          <cell r="AA1573" t="str">
            <v>Spares</v>
          </cell>
          <cell r="AB1573">
            <v>47.1</v>
          </cell>
          <cell r="AC1573" t="str">
            <v xml:space="preserve">  43642</v>
          </cell>
          <cell r="AD1573" t="str">
            <v>4406401</v>
          </cell>
          <cell r="AE1573">
            <v>0</v>
          </cell>
          <cell r="AF1573">
            <v>0</v>
          </cell>
          <cell r="AG1573">
            <v>0</v>
          </cell>
          <cell r="AH1573">
            <v>0</v>
          </cell>
          <cell r="AI1573">
            <v>0</v>
          </cell>
          <cell r="AJ1573" t="str">
            <v>GBP</v>
          </cell>
          <cell r="AK1573">
            <v>0</v>
          </cell>
        </row>
        <row r="1574">
          <cell r="A1574" t="str">
            <v>DEC04</v>
          </cell>
          <cell r="B1574" t="str">
            <v>CENT</v>
          </cell>
          <cell r="C1574" t="str">
            <v>United Kingdom</v>
          </cell>
          <cell r="D1574" t="str">
            <v>UK</v>
          </cell>
          <cell r="E1574" t="str">
            <v>SPARES</v>
          </cell>
          <cell r="F1574" t="str">
            <v>Cummins Diesel UK</v>
          </cell>
          <cell r="G1574" t="str">
            <v>025080</v>
          </cell>
          <cell r="I1574">
            <v>1</v>
          </cell>
          <cell r="J1574">
            <v>214</v>
          </cell>
          <cell r="K1574">
            <v>98.635400000000004</v>
          </cell>
          <cell r="M1574">
            <v>0</v>
          </cell>
          <cell r="N1574">
            <v>0</v>
          </cell>
          <cell r="O1574" t="str">
            <v>SPAR</v>
          </cell>
          <cell r="P1574" t="str">
            <v>SPAR</v>
          </cell>
          <cell r="R1574">
            <v>0</v>
          </cell>
          <cell r="S1574" t="str">
            <v>Spares</v>
          </cell>
          <cell r="T1574" t="str">
            <v>1020</v>
          </cell>
          <cell r="U1574" t="str">
            <v>1711000</v>
          </cell>
          <cell r="V1574">
            <v>1</v>
          </cell>
          <cell r="W1574" t="str">
            <v>1</v>
          </cell>
          <cell r="X1574" t="str">
            <v>650</v>
          </cell>
          <cell r="Y1574" t="str">
            <v>Commercial</v>
          </cell>
          <cell r="Z1574" t="str">
            <v>Sales - Parts</v>
          </cell>
          <cell r="AA1574" t="str">
            <v>Spares</v>
          </cell>
          <cell r="AB1574">
            <v>214</v>
          </cell>
          <cell r="AC1574" t="str">
            <v xml:space="preserve">  43642</v>
          </cell>
          <cell r="AD1574" t="str">
            <v>4406401</v>
          </cell>
          <cell r="AE1574">
            <v>98.635400000000004</v>
          </cell>
          <cell r="AF1574">
            <v>0</v>
          </cell>
          <cell r="AG1574">
            <v>0</v>
          </cell>
          <cell r="AH1574">
            <v>0</v>
          </cell>
          <cell r="AI1574">
            <v>0</v>
          </cell>
          <cell r="AJ1574" t="str">
            <v>GBP</v>
          </cell>
          <cell r="AK1574">
            <v>0</v>
          </cell>
          <cell r="AL1574" t="str">
            <v>SP03005175</v>
          </cell>
          <cell r="AM1574" t="str">
            <v>GEN.COMMS.MOD ** T.B.S.U. **</v>
          </cell>
        </row>
        <row r="1575">
          <cell r="A1575" t="str">
            <v>DEC04</v>
          </cell>
          <cell r="B1575" t="str">
            <v>CENT</v>
          </cell>
          <cell r="C1575" t="str">
            <v>United Kingdom</v>
          </cell>
          <cell r="D1575" t="str">
            <v>UK</v>
          </cell>
          <cell r="E1575" t="str">
            <v>SPARES</v>
          </cell>
          <cell r="F1575" t="str">
            <v>Cummins Diesel UK</v>
          </cell>
          <cell r="G1575" t="str">
            <v>025080</v>
          </cell>
          <cell r="I1575">
            <v>1</v>
          </cell>
          <cell r="J1575">
            <v>100</v>
          </cell>
          <cell r="K1575">
            <v>0</v>
          </cell>
          <cell r="M1575">
            <v>0</v>
          </cell>
          <cell r="N1575">
            <v>0</v>
          </cell>
          <cell r="O1575" t="str">
            <v>908</v>
          </cell>
          <cell r="P1575" t="str">
            <v>908</v>
          </cell>
          <cell r="R1575">
            <v>0</v>
          </cell>
          <cell r="S1575" t="str">
            <v>(Blank)</v>
          </cell>
          <cell r="T1575" t="str">
            <v>1020</v>
          </cell>
          <cell r="U1575" t="str">
            <v>1711000</v>
          </cell>
          <cell r="V1575">
            <v>1</v>
          </cell>
          <cell r="W1575" t="str">
            <v>1</v>
          </cell>
          <cell r="X1575" t="str">
            <v>650</v>
          </cell>
          <cell r="Y1575" t="str">
            <v>Commercial</v>
          </cell>
          <cell r="Z1575" t="str">
            <v>Sales - Parts</v>
          </cell>
          <cell r="AA1575" t="str">
            <v>Spares</v>
          </cell>
          <cell r="AB1575">
            <v>100</v>
          </cell>
          <cell r="AC1575" t="str">
            <v xml:space="preserve">  43642</v>
          </cell>
          <cell r="AD1575" t="str">
            <v>4406401</v>
          </cell>
          <cell r="AE1575">
            <v>0</v>
          </cell>
          <cell r="AF1575">
            <v>0</v>
          </cell>
          <cell r="AG1575">
            <v>0</v>
          </cell>
          <cell r="AH1575">
            <v>0</v>
          </cell>
          <cell r="AI1575">
            <v>0</v>
          </cell>
          <cell r="AJ1575" t="str">
            <v>GBP</v>
          </cell>
          <cell r="AK1575">
            <v>0</v>
          </cell>
        </row>
        <row r="1576">
          <cell r="A1576" t="str">
            <v>DEC04</v>
          </cell>
          <cell r="B1576" t="str">
            <v>CENT</v>
          </cell>
          <cell r="C1576" t="str">
            <v>Western Europe</v>
          </cell>
          <cell r="D1576" t="str">
            <v>NO</v>
          </cell>
          <cell r="E1576" t="str">
            <v>SPARES</v>
          </cell>
          <cell r="F1576" t="str">
            <v>Cummins Diesel Sald og Service AS</v>
          </cell>
          <cell r="G1576" t="str">
            <v>025079</v>
          </cell>
          <cell r="I1576">
            <v>1</v>
          </cell>
          <cell r="J1576">
            <v>45.422578040904199</v>
          </cell>
          <cell r="K1576">
            <v>0</v>
          </cell>
          <cell r="M1576">
            <v>0</v>
          </cell>
          <cell r="N1576">
            <v>0</v>
          </cell>
          <cell r="O1576" t="str">
            <v>ADEL</v>
          </cell>
          <cell r="P1576" t="str">
            <v>ADEL</v>
          </cell>
          <cell r="R1576">
            <v>0</v>
          </cell>
          <cell r="S1576" t="str">
            <v>delivery</v>
          </cell>
          <cell r="T1576" t="str">
            <v>1020</v>
          </cell>
          <cell r="U1576" t="str">
            <v>1711000</v>
          </cell>
          <cell r="V1576">
            <v>1</v>
          </cell>
          <cell r="W1576" t="str">
            <v>1</v>
          </cell>
          <cell r="X1576" t="str">
            <v>650</v>
          </cell>
          <cell r="Y1576" t="str">
            <v>Commercial</v>
          </cell>
          <cell r="Z1576" t="str">
            <v>Sales - Parts</v>
          </cell>
          <cell r="AA1576" t="str">
            <v>Spares</v>
          </cell>
          <cell r="AB1576">
            <v>45.422578040904199</v>
          </cell>
          <cell r="AC1576" t="str">
            <v xml:space="preserve">  43640</v>
          </cell>
          <cell r="AD1576" t="str">
            <v>B2319</v>
          </cell>
          <cell r="AE1576">
            <v>0</v>
          </cell>
          <cell r="AF1576">
            <v>0</v>
          </cell>
          <cell r="AG1576">
            <v>0</v>
          </cell>
          <cell r="AH1576">
            <v>0</v>
          </cell>
          <cell r="AI1576">
            <v>0</v>
          </cell>
          <cell r="AJ1576" t="str">
            <v>EUR</v>
          </cell>
          <cell r="AK1576">
            <v>0</v>
          </cell>
          <cell r="AM1576" t="str">
            <v>Surcharge</v>
          </cell>
        </row>
        <row r="1577">
          <cell r="A1577" t="str">
            <v>DEC04</v>
          </cell>
          <cell r="B1577" t="str">
            <v>CENT</v>
          </cell>
          <cell r="C1577" t="str">
            <v>Western Europe</v>
          </cell>
          <cell r="D1577" t="str">
            <v>NO</v>
          </cell>
          <cell r="E1577" t="str">
            <v>SPARES</v>
          </cell>
          <cell r="F1577" t="str">
            <v>Cummins Diesel Sald og Service AS</v>
          </cell>
          <cell r="G1577" t="str">
            <v>025079</v>
          </cell>
          <cell r="I1577">
            <v>1</v>
          </cell>
          <cell r="J1577">
            <v>302.80557050592034</v>
          </cell>
          <cell r="K1577">
            <v>182.72</v>
          </cell>
          <cell r="M1577">
            <v>0</v>
          </cell>
          <cell r="N1577">
            <v>0</v>
          </cell>
          <cell r="O1577" t="str">
            <v>SPAR</v>
          </cell>
          <cell r="P1577" t="str">
            <v>SPAR</v>
          </cell>
          <cell r="R1577">
            <v>0</v>
          </cell>
          <cell r="S1577" t="str">
            <v>Spares</v>
          </cell>
          <cell r="T1577" t="str">
            <v>1020</v>
          </cell>
          <cell r="U1577" t="str">
            <v>1711000</v>
          </cell>
          <cell r="V1577">
            <v>1</v>
          </cell>
          <cell r="W1577" t="str">
            <v>1</v>
          </cell>
          <cell r="X1577" t="str">
            <v>650</v>
          </cell>
          <cell r="Y1577" t="str">
            <v>Commercial</v>
          </cell>
          <cell r="Z1577" t="str">
            <v>Sales - Parts</v>
          </cell>
          <cell r="AA1577" t="str">
            <v>Spares</v>
          </cell>
          <cell r="AB1577">
            <v>302.80557050592034</v>
          </cell>
          <cell r="AC1577" t="str">
            <v xml:space="preserve">  43640</v>
          </cell>
          <cell r="AD1577" t="str">
            <v>B2319</v>
          </cell>
          <cell r="AE1577">
            <v>182.72</v>
          </cell>
          <cell r="AF1577">
            <v>0</v>
          </cell>
          <cell r="AG1577">
            <v>0</v>
          </cell>
          <cell r="AH1577">
            <v>0</v>
          </cell>
          <cell r="AI1577">
            <v>0</v>
          </cell>
          <cell r="AJ1577" t="str">
            <v>EUR</v>
          </cell>
          <cell r="AK1577">
            <v>0</v>
          </cell>
          <cell r="AL1577" t="str">
            <v>SP433085/STD</v>
          </cell>
          <cell r="AM1577" t="str">
            <v>GC200/3 50/60 HZ + OVERSPEED</v>
          </cell>
        </row>
        <row r="1578">
          <cell r="A1578" t="str">
            <v>DEC04</v>
          </cell>
          <cell r="B1578" t="str">
            <v>CENT</v>
          </cell>
          <cell r="C1578" t="str">
            <v>Middle East</v>
          </cell>
          <cell r="D1578" t="str">
            <v>OM</v>
          </cell>
          <cell r="E1578" t="str">
            <v>SPARES</v>
          </cell>
          <cell r="F1578" t="str">
            <v>Universal Engineering Services LLC</v>
          </cell>
          <cell r="G1578" t="str">
            <v>025073</v>
          </cell>
          <cell r="I1578">
            <v>3</v>
          </cell>
          <cell r="J1578">
            <v>12.981700753498385</v>
          </cell>
          <cell r="K1578">
            <v>8.3699999999999992</v>
          </cell>
          <cell r="M1578">
            <v>0</v>
          </cell>
          <cell r="N1578">
            <v>0</v>
          </cell>
          <cell r="R1578">
            <v>0</v>
          </cell>
          <cell r="T1578" t="str">
            <v>1020</v>
          </cell>
          <cell r="U1578" t="str">
            <v>1711000</v>
          </cell>
          <cell r="V1578">
            <v>1</v>
          </cell>
          <cell r="W1578" t="str">
            <v>1</v>
          </cell>
          <cell r="X1578" t="str">
            <v>650</v>
          </cell>
          <cell r="Y1578" t="str">
            <v>Commercial</v>
          </cell>
          <cell r="Z1578" t="str">
            <v>Sales - Parts</v>
          </cell>
          <cell r="AA1578" t="str">
            <v>Spares</v>
          </cell>
          <cell r="AB1578">
            <v>12.981700753498385</v>
          </cell>
          <cell r="AC1578" t="str">
            <v xml:space="preserve">  43394</v>
          </cell>
          <cell r="AD1578" t="str">
            <v>0217P00326/UE17714</v>
          </cell>
          <cell r="AE1578">
            <v>8.3699999999999992</v>
          </cell>
          <cell r="AF1578">
            <v>0</v>
          </cell>
          <cell r="AG1578">
            <v>0</v>
          </cell>
          <cell r="AH1578">
            <v>0</v>
          </cell>
          <cell r="AI1578">
            <v>0</v>
          </cell>
          <cell r="AJ1578" t="str">
            <v>USD</v>
          </cell>
          <cell r="AK1578">
            <v>0</v>
          </cell>
          <cell r="AL1578" t="str">
            <v>SPSI-13687-635</v>
          </cell>
          <cell r="AM1578" t="str">
            <v>INDICATORS</v>
          </cell>
        </row>
        <row r="1579">
          <cell r="A1579" t="str">
            <v>DEC04</v>
          </cell>
          <cell r="B1579" t="str">
            <v>CENT</v>
          </cell>
          <cell r="C1579" t="str">
            <v>Middle East</v>
          </cell>
          <cell r="D1579" t="str">
            <v>OM</v>
          </cell>
          <cell r="E1579" t="str">
            <v>SPARES</v>
          </cell>
          <cell r="F1579" t="str">
            <v>Universal Engineering Services LLC</v>
          </cell>
          <cell r="G1579" t="str">
            <v>025073</v>
          </cell>
          <cell r="I1579">
            <v>3</v>
          </cell>
          <cell r="J1579">
            <v>19.294940796555437</v>
          </cell>
          <cell r="K1579">
            <v>12.45</v>
          </cell>
          <cell r="M1579">
            <v>0</v>
          </cell>
          <cell r="N1579">
            <v>0</v>
          </cell>
          <cell r="R1579">
            <v>0</v>
          </cell>
          <cell r="T1579" t="str">
            <v>1020</v>
          </cell>
          <cell r="U1579" t="str">
            <v>1711000</v>
          </cell>
          <cell r="V1579">
            <v>1</v>
          </cell>
          <cell r="W1579" t="str">
            <v>1</v>
          </cell>
          <cell r="X1579" t="str">
            <v>650</v>
          </cell>
          <cell r="Y1579" t="str">
            <v>Commercial</v>
          </cell>
          <cell r="Z1579" t="str">
            <v>Sales - Parts</v>
          </cell>
          <cell r="AA1579" t="str">
            <v>Spares</v>
          </cell>
          <cell r="AB1579">
            <v>19.294940796555437</v>
          </cell>
          <cell r="AC1579" t="str">
            <v xml:space="preserve">  43394</v>
          </cell>
          <cell r="AD1579" t="str">
            <v>0217P00326/UE17714</v>
          </cell>
          <cell r="AE1579">
            <v>12.45</v>
          </cell>
          <cell r="AF1579">
            <v>0</v>
          </cell>
          <cell r="AG1579">
            <v>0</v>
          </cell>
          <cell r="AH1579">
            <v>0</v>
          </cell>
          <cell r="AI1579">
            <v>0</v>
          </cell>
          <cell r="AJ1579" t="str">
            <v>USD</v>
          </cell>
          <cell r="AK1579">
            <v>0</v>
          </cell>
          <cell r="AL1579" t="str">
            <v>SPINSERT</v>
          </cell>
          <cell r="AM1579" t="str">
            <v>5INCH 4INCH INSERT</v>
          </cell>
        </row>
        <row r="1580">
          <cell r="A1580" t="str">
            <v>DEC04</v>
          </cell>
          <cell r="B1580" t="str">
            <v>CENT</v>
          </cell>
          <cell r="C1580" t="str">
            <v>Middle East</v>
          </cell>
          <cell r="D1580" t="str">
            <v>OM</v>
          </cell>
          <cell r="E1580" t="str">
            <v>SPARES</v>
          </cell>
          <cell r="F1580" t="str">
            <v>Universal Engineering Services LLC</v>
          </cell>
          <cell r="G1580" t="str">
            <v>025073</v>
          </cell>
          <cell r="I1580">
            <v>6</v>
          </cell>
          <cell r="J1580">
            <v>39.526372443487617</v>
          </cell>
          <cell r="K1580">
            <v>25.5</v>
          </cell>
          <cell r="M1580">
            <v>0</v>
          </cell>
          <cell r="N1580">
            <v>0</v>
          </cell>
          <cell r="R1580">
            <v>0</v>
          </cell>
          <cell r="T1580" t="str">
            <v>1020</v>
          </cell>
          <cell r="U1580" t="str">
            <v>1711000</v>
          </cell>
          <cell r="V1580">
            <v>1</v>
          </cell>
          <cell r="W1580" t="str">
            <v>1</v>
          </cell>
          <cell r="X1580" t="str">
            <v>650</v>
          </cell>
          <cell r="Y1580" t="str">
            <v>Commercial</v>
          </cell>
          <cell r="Z1580" t="str">
            <v>Sales - Parts</v>
          </cell>
          <cell r="AA1580" t="str">
            <v>Spares</v>
          </cell>
          <cell r="AB1580">
            <v>39.526372443487617</v>
          </cell>
          <cell r="AC1580" t="str">
            <v xml:space="preserve">  43394</v>
          </cell>
          <cell r="AD1580" t="str">
            <v>0217P00326/UE17714</v>
          </cell>
          <cell r="AE1580">
            <v>25.5</v>
          </cell>
          <cell r="AF1580">
            <v>0</v>
          </cell>
          <cell r="AG1580">
            <v>0</v>
          </cell>
          <cell r="AH1580">
            <v>0</v>
          </cell>
          <cell r="AI1580">
            <v>0</v>
          </cell>
          <cell r="AJ1580" t="str">
            <v>USD</v>
          </cell>
          <cell r="AK1580">
            <v>0</v>
          </cell>
          <cell r="AL1580" t="str">
            <v>SPCF14-13273</v>
          </cell>
          <cell r="AM1580" t="str">
            <v>MOUNTING BAND</v>
          </cell>
        </row>
        <row r="1581">
          <cell r="A1581" t="str">
            <v>DEC04</v>
          </cell>
          <cell r="B1581" t="str">
            <v>CENT</v>
          </cell>
          <cell r="C1581" t="str">
            <v>Eastern Europe</v>
          </cell>
          <cell r="D1581" t="str">
            <v>UA</v>
          </cell>
          <cell r="E1581" t="str">
            <v>SPARES</v>
          </cell>
          <cell r="F1581" t="str">
            <v>Tradeline</v>
          </cell>
          <cell r="G1581" t="str">
            <v>025232</v>
          </cell>
          <cell r="I1581">
            <v>2</v>
          </cell>
          <cell r="J1581">
            <v>4.8008611410118407</v>
          </cell>
          <cell r="K1581">
            <v>3.1</v>
          </cell>
          <cell r="M1581">
            <v>0</v>
          </cell>
          <cell r="N1581">
            <v>0</v>
          </cell>
          <cell r="R1581">
            <v>0</v>
          </cell>
          <cell r="T1581" t="str">
            <v>1020</v>
          </cell>
          <cell r="U1581" t="str">
            <v>1711000</v>
          </cell>
          <cell r="V1581">
            <v>1</v>
          </cell>
          <cell r="W1581" t="str">
            <v>1</v>
          </cell>
          <cell r="X1581" t="str">
            <v>650</v>
          </cell>
          <cell r="Y1581" t="str">
            <v>Commercial</v>
          </cell>
          <cell r="Z1581" t="str">
            <v>Sales - Parts</v>
          </cell>
          <cell r="AA1581" t="str">
            <v>Spares</v>
          </cell>
          <cell r="AB1581">
            <v>4.8008611410118407</v>
          </cell>
          <cell r="AC1581" t="str">
            <v xml:space="preserve">  43177</v>
          </cell>
          <cell r="AD1581" t="str">
            <v>290-TDL</v>
          </cell>
          <cell r="AE1581">
            <v>3.1</v>
          </cell>
          <cell r="AF1581">
            <v>0</v>
          </cell>
          <cell r="AG1581">
            <v>0</v>
          </cell>
          <cell r="AH1581">
            <v>0</v>
          </cell>
          <cell r="AI1581">
            <v>0</v>
          </cell>
          <cell r="AJ1581" t="str">
            <v>USD</v>
          </cell>
          <cell r="AK1581">
            <v>0</v>
          </cell>
          <cell r="AL1581" t="str">
            <v>SP0333-0689</v>
          </cell>
          <cell r="AM1581" t="str">
            <v>BRACKET HEATER</v>
          </cell>
        </row>
        <row r="1582">
          <cell r="A1582" t="str">
            <v>DEC04</v>
          </cell>
          <cell r="B1582" t="str">
            <v>CENT</v>
          </cell>
          <cell r="C1582" t="str">
            <v>Eastern Europe</v>
          </cell>
          <cell r="D1582" t="str">
            <v>UA</v>
          </cell>
          <cell r="E1582" t="str">
            <v>SPARES</v>
          </cell>
          <cell r="F1582" t="str">
            <v>Tradeline</v>
          </cell>
          <cell r="G1582" t="str">
            <v>025234</v>
          </cell>
          <cell r="I1582">
            <v>1</v>
          </cell>
          <cell r="J1582">
            <v>2.8686759956942947</v>
          </cell>
          <cell r="K1582">
            <v>1.85</v>
          </cell>
          <cell r="M1582">
            <v>0</v>
          </cell>
          <cell r="N1582">
            <v>0</v>
          </cell>
          <cell r="O1582" t="str">
            <v>SPAR</v>
          </cell>
          <cell r="P1582" t="str">
            <v>SPAR</v>
          </cell>
          <cell r="R1582">
            <v>0</v>
          </cell>
          <cell r="S1582" t="str">
            <v>Spares</v>
          </cell>
          <cell r="T1582" t="str">
            <v>1020</v>
          </cell>
          <cell r="U1582" t="str">
            <v>1711000</v>
          </cell>
          <cell r="V1582">
            <v>1</v>
          </cell>
          <cell r="W1582" t="str">
            <v>1</v>
          </cell>
          <cell r="X1582" t="str">
            <v>650</v>
          </cell>
          <cell r="Y1582" t="str">
            <v>Commercial</v>
          </cell>
          <cell r="Z1582" t="str">
            <v>Sales - Parts</v>
          </cell>
          <cell r="AA1582" t="str">
            <v>Spares</v>
          </cell>
          <cell r="AB1582">
            <v>2.8686759956942947</v>
          </cell>
          <cell r="AC1582" t="str">
            <v xml:space="preserve">  43085</v>
          </cell>
          <cell r="AD1582" t="str">
            <v>297A-TRL</v>
          </cell>
          <cell r="AE1582">
            <v>1.85</v>
          </cell>
          <cell r="AF1582">
            <v>0</v>
          </cell>
          <cell r="AG1582">
            <v>0</v>
          </cell>
          <cell r="AH1582">
            <v>0</v>
          </cell>
          <cell r="AI1582">
            <v>0</v>
          </cell>
          <cell r="AJ1582" t="str">
            <v>USD</v>
          </cell>
          <cell r="AK1582">
            <v>0</v>
          </cell>
          <cell r="AL1582" t="str">
            <v>SP0133-0232-02</v>
          </cell>
          <cell r="AM1582" t="str">
            <v>PRE-HEATER BRACKET</v>
          </cell>
        </row>
        <row r="1583">
          <cell r="A1583" t="str">
            <v>DEC04</v>
          </cell>
          <cell r="B1583" t="str">
            <v>CENT</v>
          </cell>
          <cell r="C1583" t="str">
            <v>Eastern Europe</v>
          </cell>
          <cell r="D1583" t="str">
            <v>UA</v>
          </cell>
          <cell r="E1583" t="str">
            <v>SPARES</v>
          </cell>
          <cell r="F1583" t="str">
            <v>Tradeline</v>
          </cell>
          <cell r="G1583" t="str">
            <v>025234</v>
          </cell>
          <cell r="I1583">
            <v>1</v>
          </cell>
          <cell r="J1583">
            <v>63.213132400430567</v>
          </cell>
          <cell r="K1583">
            <v>40.78</v>
          </cell>
          <cell r="M1583">
            <v>0</v>
          </cell>
          <cell r="N1583">
            <v>0</v>
          </cell>
          <cell r="O1583" t="str">
            <v>SPAR</v>
          </cell>
          <cell r="P1583" t="str">
            <v>SPAR</v>
          </cell>
          <cell r="R1583">
            <v>0</v>
          </cell>
          <cell r="S1583" t="str">
            <v>Spares</v>
          </cell>
          <cell r="T1583" t="str">
            <v>1020</v>
          </cell>
          <cell r="U1583" t="str">
            <v>1711000</v>
          </cell>
          <cell r="V1583">
            <v>1</v>
          </cell>
          <cell r="W1583" t="str">
            <v>1</v>
          </cell>
          <cell r="X1583" t="str">
            <v>650</v>
          </cell>
          <cell r="Y1583" t="str">
            <v>Commercial</v>
          </cell>
          <cell r="Z1583" t="str">
            <v>Sales - Parts</v>
          </cell>
          <cell r="AA1583" t="str">
            <v>Spares</v>
          </cell>
          <cell r="AB1583">
            <v>63.213132400430567</v>
          </cell>
          <cell r="AC1583" t="str">
            <v xml:space="preserve">  43085</v>
          </cell>
          <cell r="AD1583" t="str">
            <v>297A-TRL</v>
          </cell>
          <cell r="AE1583">
            <v>40.78</v>
          </cell>
          <cell r="AF1583">
            <v>0</v>
          </cell>
          <cell r="AG1583">
            <v>0</v>
          </cell>
          <cell r="AH1583">
            <v>0</v>
          </cell>
          <cell r="AI1583">
            <v>0</v>
          </cell>
          <cell r="AJ1583" t="str">
            <v>USD</v>
          </cell>
          <cell r="AK1583">
            <v>0</v>
          </cell>
          <cell r="AL1583" t="str">
            <v>SP0524-0826</v>
          </cell>
          <cell r="AM1583" t="str">
            <v>THREAD SEALANT</v>
          </cell>
        </row>
        <row r="1584">
          <cell r="A1584" t="str">
            <v>DEC04</v>
          </cell>
          <cell r="B1584" t="str">
            <v>CENT</v>
          </cell>
          <cell r="C1584" t="str">
            <v>Eastern Europe</v>
          </cell>
          <cell r="D1584" t="str">
            <v>UA</v>
          </cell>
          <cell r="E1584" t="str">
            <v>SPARES</v>
          </cell>
          <cell r="F1584" t="str">
            <v>Tradeline</v>
          </cell>
          <cell r="G1584" t="str">
            <v>025234</v>
          </cell>
          <cell r="I1584">
            <v>4</v>
          </cell>
          <cell r="J1584">
            <v>1.9375672766415499</v>
          </cell>
          <cell r="K1584">
            <v>6.7199999999999996E-2</v>
          </cell>
          <cell r="M1584">
            <v>0</v>
          </cell>
          <cell r="N1584">
            <v>0</v>
          </cell>
          <cell r="O1584" t="str">
            <v>SPAR</v>
          </cell>
          <cell r="P1584" t="str">
            <v>SPAR</v>
          </cell>
          <cell r="R1584">
            <v>0</v>
          </cell>
          <cell r="S1584" t="str">
            <v>Spares</v>
          </cell>
          <cell r="T1584" t="str">
            <v>1020</v>
          </cell>
          <cell r="U1584" t="str">
            <v>1711000</v>
          </cell>
          <cell r="V1584">
            <v>1</v>
          </cell>
          <cell r="W1584" t="str">
            <v>1</v>
          </cell>
          <cell r="X1584" t="str">
            <v>650</v>
          </cell>
          <cell r="Y1584" t="str">
            <v>Commercial</v>
          </cell>
          <cell r="Z1584" t="str">
            <v>Sales - Parts</v>
          </cell>
          <cell r="AA1584" t="str">
            <v>Spares</v>
          </cell>
          <cell r="AB1584">
            <v>1.9375672766415499</v>
          </cell>
          <cell r="AC1584" t="str">
            <v xml:space="preserve">  43085</v>
          </cell>
          <cell r="AD1584" t="str">
            <v>297A-TRL</v>
          </cell>
          <cell r="AE1584">
            <v>6.7199999999999996E-2</v>
          </cell>
          <cell r="AF1584">
            <v>0</v>
          </cell>
          <cell r="AG1584">
            <v>0</v>
          </cell>
          <cell r="AH1584">
            <v>0</v>
          </cell>
          <cell r="AI1584">
            <v>0</v>
          </cell>
          <cell r="AJ1584" t="str">
            <v>USD</v>
          </cell>
          <cell r="AK1584">
            <v>0</v>
          </cell>
          <cell r="AL1584" t="str">
            <v>SP0800-3017-06</v>
          </cell>
          <cell r="AM1584" t="str">
            <v>M6 X 30MM HX HD (WAS 702187)</v>
          </cell>
        </row>
        <row r="1585">
          <cell r="A1585" t="str">
            <v>DEC04</v>
          </cell>
          <cell r="B1585" t="str">
            <v>CENT</v>
          </cell>
          <cell r="C1585" t="str">
            <v>Eastern Europe</v>
          </cell>
          <cell r="D1585" t="str">
            <v>UA</v>
          </cell>
          <cell r="E1585" t="str">
            <v>SPARES</v>
          </cell>
          <cell r="F1585" t="str">
            <v>Tradeline</v>
          </cell>
          <cell r="G1585" t="str">
            <v>025234</v>
          </cell>
          <cell r="I1585">
            <v>8</v>
          </cell>
          <cell r="J1585">
            <v>3.8751345532830999</v>
          </cell>
          <cell r="K1585">
            <v>0.23200000000000001</v>
          </cell>
          <cell r="M1585">
            <v>0</v>
          </cell>
          <cell r="N1585">
            <v>0</v>
          </cell>
          <cell r="O1585" t="str">
            <v>SPAR</v>
          </cell>
          <cell r="P1585" t="str">
            <v>SPAR</v>
          </cell>
          <cell r="R1585">
            <v>0</v>
          </cell>
          <cell r="S1585" t="str">
            <v>Spares</v>
          </cell>
          <cell r="T1585" t="str">
            <v>1020</v>
          </cell>
          <cell r="U1585" t="str">
            <v>1711000</v>
          </cell>
          <cell r="V1585">
            <v>1</v>
          </cell>
          <cell r="W1585" t="str">
            <v>1</v>
          </cell>
          <cell r="X1585" t="str">
            <v>650</v>
          </cell>
          <cell r="Y1585" t="str">
            <v>Commercial</v>
          </cell>
          <cell r="Z1585" t="str">
            <v>Sales - Parts</v>
          </cell>
          <cell r="AA1585" t="str">
            <v>Spares</v>
          </cell>
          <cell r="AB1585">
            <v>3.8751345532830999</v>
          </cell>
          <cell r="AC1585" t="str">
            <v xml:space="preserve">  43085</v>
          </cell>
          <cell r="AD1585" t="str">
            <v>297A-TRL</v>
          </cell>
          <cell r="AE1585">
            <v>0.23200000000000001</v>
          </cell>
          <cell r="AF1585">
            <v>0</v>
          </cell>
          <cell r="AG1585">
            <v>0</v>
          </cell>
          <cell r="AH1585">
            <v>0</v>
          </cell>
          <cell r="AI1585">
            <v>0</v>
          </cell>
          <cell r="AJ1585" t="str">
            <v>USD</v>
          </cell>
          <cell r="AK1585">
            <v>0</v>
          </cell>
          <cell r="AL1585" t="str">
            <v>SP0526-0399-58</v>
          </cell>
          <cell r="AM1585" t="str">
            <v>WASHER  M6</v>
          </cell>
        </row>
        <row r="1586">
          <cell r="A1586" t="str">
            <v>DEC04</v>
          </cell>
          <cell r="B1586" t="str">
            <v>CENT</v>
          </cell>
          <cell r="C1586" t="str">
            <v>Eastern Europe</v>
          </cell>
          <cell r="D1586" t="str">
            <v>UA</v>
          </cell>
          <cell r="E1586" t="str">
            <v>SPARES</v>
          </cell>
          <cell r="F1586" t="str">
            <v>Tradeline</v>
          </cell>
          <cell r="G1586" t="str">
            <v>025234</v>
          </cell>
          <cell r="I1586">
            <v>1</v>
          </cell>
          <cell r="J1586">
            <v>0.13455328310010764</v>
          </cell>
          <cell r="K1586">
            <v>8.7999999999999995E-2</v>
          </cell>
          <cell r="M1586">
            <v>0</v>
          </cell>
          <cell r="N1586">
            <v>0</v>
          </cell>
          <cell r="O1586" t="str">
            <v>SPAR</v>
          </cell>
          <cell r="P1586" t="str">
            <v>SPAR</v>
          </cell>
          <cell r="R1586">
            <v>0</v>
          </cell>
          <cell r="S1586" t="str">
            <v>Spares</v>
          </cell>
          <cell r="T1586" t="str">
            <v>1020</v>
          </cell>
          <cell r="U1586" t="str">
            <v>1711000</v>
          </cell>
          <cell r="V1586">
            <v>1</v>
          </cell>
          <cell r="W1586" t="str">
            <v>1</v>
          </cell>
          <cell r="X1586" t="str">
            <v>650</v>
          </cell>
          <cell r="Y1586" t="str">
            <v>Commercial</v>
          </cell>
          <cell r="Z1586" t="str">
            <v>Sales - Parts</v>
          </cell>
          <cell r="AA1586" t="str">
            <v>Spares</v>
          </cell>
          <cell r="AB1586">
            <v>0.13455328310010764</v>
          </cell>
          <cell r="AC1586" t="str">
            <v xml:space="preserve">  43085</v>
          </cell>
          <cell r="AD1586" t="str">
            <v>297A-TRL</v>
          </cell>
          <cell r="AE1586">
            <v>8.7999999999999995E-2</v>
          </cell>
          <cell r="AF1586">
            <v>0</v>
          </cell>
          <cell r="AG1586">
            <v>0</v>
          </cell>
          <cell r="AH1586">
            <v>0</v>
          </cell>
          <cell r="AI1586">
            <v>0</v>
          </cell>
          <cell r="AJ1586" t="str">
            <v>USD</v>
          </cell>
          <cell r="AK1586">
            <v>0</v>
          </cell>
          <cell r="AL1586" t="str">
            <v>SP0332-3927-02</v>
          </cell>
          <cell r="AM1586" t="str">
            <v>TERMINAL BLOCK</v>
          </cell>
        </row>
        <row r="1587">
          <cell r="A1587" t="str">
            <v>DEC04</v>
          </cell>
          <cell r="B1587" t="str">
            <v>CENT</v>
          </cell>
          <cell r="C1587" t="str">
            <v>Eastern Europe</v>
          </cell>
          <cell r="D1587" t="str">
            <v>UA</v>
          </cell>
          <cell r="E1587" t="str">
            <v>SPARES</v>
          </cell>
          <cell r="F1587" t="str">
            <v>Tradeline</v>
          </cell>
          <cell r="G1587" t="str">
            <v>025234</v>
          </cell>
          <cell r="I1587">
            <v>3</v>
          </cell>
          <cell r="J1587">
            <v>1.0172228202368137</v>
          </cell>
          <cell r="K1587">
            <v>0.6552</v>
          </cell>
          <cell r="M1587">
            <v>0</v>
          </cell>
          <cell r="N1587">
            <v>0</v>
          </cell>
          <cell r="O1587" t="str">
            <v>SPAR</v>
          </cell>
          <cell r="P1587" t="str">
            <v>SPAR</v>
          </cell>
          <cell r="R1587">
            <v>0</v>
          </cell>
          <cell r="S1587" t="str">
            <v>Spares</v>
          </cell>
          <cell r="T1587" t="str">
            <v>1020</v>
          </cell>
          <cell r="U1587" t="str">
            <v>1711000</v>
          </cell>
          <cell r="V1587">
            <v>1</v>
          </cell>
          <cell r="W1587" t="str">
            <v>1</v>
          </cell>
          <cell r="X1587" t="str">
            <v>650</v>
          </cell>
          <cell r="Y1587" t="str">
            <v>Commercial</v>
          </cell>
          <cell r="Z1587" t="str">
            <v>Sales - Parts</v>
          </cell>
          <cell r="AA1587" t="str">
            <v>Spares</v>
          </cell>
          <cell r="AB1587">
            <v>1.0172228202368137</v>
          </cell>
          <cell r="AC1587" t="str">
            <v xml:space="preserve">  43085</v>
          </cell>
          <cell r="AD1587" t="str">
            <v>297A-TRL</v>
          </cell>
          <cell r="AE1587">
            <v>0.6552</v>
          </cell>
          <cell r="AF1587">
            <v>0</v>
          </cell>
          <cell r="AG1587">
            <v>0</v>
          </cell>
          <cell r="AH1587">
            <v>0</v>
          </cell>
          <cell r="AI1587">
            <v>0</v>
          </cell>
          <cell r="AJ1587" t="str">
            <v>USD</v>
          </cell>
          <cell r="AK1587">
            <v>0</v>
          </cell>
          <cell r="AL1587" t="str">
            <v>SP0332-3923-02</v>
          </cell>
          <cell r="AM1587" t="str">
            <v>TERMINAL BLOCK</v>
          </cell>
        </row>
        <row r="1588">
          <cell r="A1588" t="str">
            <v>DEC04</v>
          </cell>
          <cell r="B1588" t="str">
            <v>CENT</v>
          </cell>
          <cell r="C1588" t="str">
            <v>Eastern Europe</v>
          </cell>
          <cell r="D1588" t="str">
            <v>UA</v>
          </cell>
          <cell r="E1588" t="str">
            <v>SPARES</v>
          </cell>
          <cell r="F1588" t="str">
            <v>Tradeline</v>
          </cell>
          <cell r="G1588" t="str">
            <v>025234</v>
          </cell>
          <cell r="I1588">
            <v>1</v>
          </cell>
          <cell r="J1588">
            <v>51.119483315392898</v>
          </cell>
          <cell r="K1588">
            <v>32.979999999999997</v>
          </cell>
          <cell r="M1588">
            <v>0</v>
          </cell>
          <cell r="N1588">
            <v>0</v>
          </cell>
          <cell r="O1588" t="str">
            <v>SPAR</v>
          </cell>
          <cell r="P1588" t="str">
            <v>SPAR</v>
          </cell>
          <cell r="R1588">
            <v>0</v>
          </cell>
          <cell r="S1588" t="str">
            <v>Spares</v>
          </cell>
          <cell r="T1588" t="str">
            <v>1020</v>
          </cell>
          <cell r="U1588" t="str">
            <v>1711000</v>
          </cell>
          <cell r="V1588">
            <v>1</v>
          </cell>
          <cell r="W1588" t="str">
            <v>1</v>
          </cell>
          <cell r="X1588" t="str">
            <v>650</v>
          </cell>
          <cell r="Y1588" t="str">
            <v>Commercial</v>
          </cell>
          <cell r="Z1588" t="str">
            <v>Sales - Parts</v>
          </cell>
          <cell r="AA1588" t="str">
            <v>Spares</v>
          </cell>
          <cell r="AB1588">
            <v>51.119483315392898</v>
          </cell>
          <cell r="AC1588" t="str">
            <v xml:space="preserve">  43085</v>
          </cell>
          <cell r="AD1588" t="str">
            <v>297A-TRL</v>
          </cell>
          <cell r="AE1588">
            <v>32.979999999999997</v>
          </cell>
          <cell r="AF1588">
            <v>0</v>
          </cell>
          <cell r="AG1588">
            <v>0</v>
          </cell>
          <cell r="AH1588">
            <v>0</v>
          </cell>
          <cell r="AI1588">
            <v>0</v>
          </cell>
          <cell r="AJ1588" t="str">
            <v>USD</v>
          </cell>
          <cell r="AK1588">
            <v>0</v>
          </cell>
          <cell r="AL1588" t="str">
            <v>SP0333-0690</v>
          </cell>
          <cell r="AM1588" t="str">
            <v>HEATER ENGINE COOLANT 240V</v>
          </cell>
        </row>
        <row r="1589">
          <cell r="A1589" t="str">
            <v>DEC04</v>
          </cell>
          <cell r="B1589" t="str">
            <v>CENT</v>
          </cell>
          <cell r="C1589" t="str">
            <v>Eastern Europe</v>
          </cell>
          <cell r="D1589" t="str">
            <v>UA</v>
          </cell>
          <cell r="E1589" t="str">
            <v>SPARES</v>
          </cell>
          <cell r="F1589" t="str">
            <v>Tradeline</v>
          </cell>
          <cell r="G1589" t="str">
            <v>025234</v>
          </cell>
          <cell r="I1589">
            <v>2</v>
          </cell>
          <cell r="J1589">
            <v>0.96878363832077496</v>
          </cell>
          <cell r="K1589">
            <v>2.9000000000000001E-2</v>
          </cell>
          <cell r="M1589">
            <v>0</v>
          </cell>
          <cell r="N1589">
            <v>0</v>
          </cell>
          <cell r="O1589" t="str">
            <v>SPAR</v>
          </cell>
          <cell r="P1589" t="str">
            <v>SPAR</v>
          </cell>
          <cell r="R1589">
            <v>0</v>
          </cell>
          <cell r="S1589" t="str">
            <v>Spares</v>
          </cell>
          <cell r="T1589" t="str">
            <v>1020</v>
          </cell>
          <cell r="U1589" t="str">
            <v>1711000</v>
          </cell>
          <cell r="V1589">
            <v>1</v>
          </cell>
          <cell r="W1589" t="str">
            <v>1</v>
          </cell>
          <cell r="X1589" t="str">
            <v>650</v>
          </cell>
          <cell r="Y1589" t="str">
            <v>Commercial</v>
          </cell>
          <cell r="Z1589" t="str">
            <v>Sales - Parts</v>
          </cell>
          <cell r="AA1589" t="str">
            <v>Spares</v>
          </cell>
          <cell r="AB1589">
            <v>0.96878363832077496</v>
          </cell>
          <cell r="AC1589" t="str">
            <v xml:space="preserve">  43085</v>
          </cell>
          <cell r="AD1589" t="str">
            <v>297A-TRL</v>
          </cell>
          <cell r="AE1589">
            <v>2.9000000000000001E-2</v>
          </cell>
          <cell r="AF1589">
            <v>0</v>
          </cell>
          <cell r="AG1589">
            <v>0</v>
          </cell>
          <cell r="AH1589">
            <v>0</v>
          </cell>
          <cell r="AI1589">
            <v>0</v>
          </cell>
          <cell r="AJ1589" t="str">
            <v>USD</v>
          </cell>
          <cell r="AK1589">
            <v>0</v>
          </cell>
          <cell r="AL1589" t="str">
            <v>SP0502-1508</v>
          </cell>
          <cell r="AM1589" t="str">
            <v>CONNECTOR HOSE</v>
          </cell>
        </row>
        <row r="1590">
          <cell r="A1590" t="str">
            <v>DEC04</v>
          </cell>
          <cell r="B1590" t="str">
            <v>CENT</v>
          </cell>
          <cell r="C1590" t="str">
            <v>Eastern Europe</v>
          </cell>
          <cell r="D1590" t="str">
            <v>UA</v>
          </cell>
          <cell r="E1590" t="str">
            <v>SPARES</v>
          </cell>
          <cell r="F1590" t="str">
            <v>Tradeline</v>
          </cell>
          <cell r="G1590" t="str">
            <v>025234</v>
          </cell>
          <cell r="I1590">
            <v>2</v>
          </cell>
          <cell r="J1590">
            <v>0.96878363832077496</v>
          </cell>
          <cell r="K1590">
            <v>2.1520000000000001E-2</v>
          </cell>
          <cell r="M1590">
            <v>0</v>
          </cell>
          <cell r="N1590">
            <v>0</v>
          </cell>
          <cell r="O1590" t="str">
            <v>SPAR</v>
          </cell>
          <cell r="P1590" t="str">
            <v>SPAR</v>
          </cell>
          <cell r="R1590">
            <v>0</v>
          </cell>
          <cell r="S1590" t="str">
            <v>Spares</v>
          </cell>
          <cell r="T1590" t="str">
            <v>1020</v>
          </cell>
          <cell r="U1590" t="str">
            <v>1711000</v>
          </cell>
          <cell r="V1590">
            <v>1</v>
          </cell>
          <cell r="W1590" t="str">
            <v>1</v>
          </cell>
          <cell r="X1590" t="str">
            <v>650</v>
          </cell>
          <cell r="Y1590" t="str">
            <v>Commercial</v>
          </cell>
          <cell r="Z1590" t="str">
            <v>Sales - Parts</v>
          </cell>
          <cell r="AA1590" t="str">
            <v>Spares</v>
          </cell>
          <cell r="AB1590">
            <v>0.96878363832077496</v>
          </cell>
          <cell r="AC1590" t="str">
            <v xml:space="preserve">  43085</v>
          </cell>
          <cell r="AD1590" t="str">
            <v>297A-TRL</v>
          </cell>
          <cell r="AE1590">
            <v>2.1520000000000001E-2</v>
          </cell>
          <cell r="AF1590">
            <v>0</v>
          </cell>
          <cell r="AG1590">
            <v>0</v>
          </cell>
          <cell r="AH1590">
            <v>0</v>
          </cell>
          <cell r="AI1590">
            <v>0</v>
          </cell>
          <cell r="AJ1590" t="str">
            <v>USD</v>
          </cell>
          <cell r="AK1590">
            <v>0</v>
          </cell>
          <cell r="AL1590" t="str">
            <v>SP0870-2248-05</v>
          </cell>
          <cell r="AM1590" t="str">
            <v>M8 NUT-NYLOC (WAS 715220)</v>
          </cell>
        </row>
        <row r="1591">
          <cell r="A1591" t="str">
            <v>DEC04</v>
          </cell>
          <cell r="B1591" t="str">
            <v>CENT</v>
          </cell>
          <cell r="C1591" t="str">
            <v>Eastern Europe</v>
          </cell>
          <cell r="D1591" t="str">
            <v>UA</v>
          </cell>
          <cell r="E1591" t="str">
            <v>SPARES</v>
          </cell>
          <cell r="F1591" t="str">
            <v>Tradeline</v>
          </cell>
          <cell r="G1591" t="str">
            <v>025234</v>
          </cell>
          <cell r="I1591">
            <v>2</v>
          </cell>
          <cell r="J1591">
            <v>0.96878363832077496</v>
          </cell>
          <cell r="K1591">
            <v>5.5599999999999997E-2</v>
          </cell>
          <cell r="M1591">
            <v>0</v>
          </cell>
          <cell r="N1591">
            <v>0</v>
          </cell>
          <cell r="O1591" t="str">
            <v>SPAR</v>
          </cell>
          <cell r="P1591" t="str">
            <v>SPAR</v>
          </cell>
          <cell r="R1591">
            <v>0</v>
          </cell>
          <cell r="S1591" t="str">
            <v>Spares</v>
          </cell>
          <cell r="T1591" t="str">
            <v>1020</v>
          </cell>
          <cell r="U1591" t="str">
            <v>1711000</v>
          </cell>
          <cell r="V1591">
            <v>1</v>
          </cell>
          <cell r="W1591" t="str">
            <v>1</v>
          </cell>
          <cell r="X1591" t="str">
            <v>650</v>
          </cell>
          <cell r="Y1591" t="str">
            <v>Commercial</v>
          </cell>
          <cell r="Z1591" t="str">
            <v>Sales - Parts</v>
          </cell>
          <cell r="AA1591" t="str">
            <v>Spares</v>
          </cell>
          <cell r="AB1591">
            <v>0.96878363832077496</v>
          </cell>
          <cell r="AC1591" t="str">
            <v xml:space="preserve">  43085</v>
          </cell>
          <cell r="AD1591" t="str">
            <v>297A-TRL</v>
          </cell>
          <cell r="AE1591">
            <v>5.5599999999999997E-2</v>
          </cell>
          <cell r="AF1591">
            <v>0</v>
          </cell>
          <cell r="AG1591">
            <v>0</v>
          </cell>
          <cell r="AH1591">
            <v>0</v>
          </cell>
          <cell r="AI1591">
            <v>0</v>
          </cell>
          <cell r="AJ1591" t="str">
            <v>USD</v>
          </cell>
          <cell r="AK1591">
            <v>0</v>
          </cell>
          <cell r="AL1591" t="str">
            <v>SP0821-6003-02</v>
          </cell>
          <cell r="AM1591" t="str">
            <v>SREW-SEMS TAP/SCR M8 X 20</v>
          </cell>
        </row>
        <row r="1592">
          <cell r="A1592" t="str">
            <v>DEC04</v>
          </cell>
          <cell r="B1592" t="str">
            <v>CENT</v>
          </cell>
          <cell r="C1592" t="str">
            <v>Eastern Europe</v>
          </cell>
          <cell r="D1592" t="str">
            <v>UA</v>
          </cell>
          <cell r="E1592" t="str">
            <v>SPARES</v>
          </cell>
          <cell r="F1592" t="str">
            <v>Tradeline</v>
          </cell>
          <cell r="G1592" t="str">
            <v>025234</v>
          </cell>
          <cell r="I1592">
            <v>2</v>
          </cell>
          <cell r="J1592">
            <v>0.96878363832077496</v>
          </cell>
          <cell r="K1592">
            <v>1.0999999999999999E-2</v>
          </cell>
          <cell r="M1592">
            <v>0</v>
          </cell>
          <cell r="N1592">
            <v>0</v>
          </cell>
          <cell r="O1592" t="str">
            <v>SPAR</v>
          </cell>
          <cell r="P1592" t="str">
            <v>SPAR</v>
          </cell>
          <cell r="R1592">
            <v>0</v>
          </cell>
          <cell r="S1592" t="str">
            <v>Spares</v>
          </cell>
          <cell r="T1592" t="str">
            <v>1020</v>
          </cell>
          <cell r="U1592" t="str">
            <v>1711000</v>
          </cell>
          <cell r="V1592">
            <v>1</v>
          </cell>
          <cell r="W1592" t="str">
            <v>1</v>
          </cell>
          <cell r="X1592" t="str">
            <v>650</v>
          </cell>
          <cell r="Y1592" t="str">
            <v>Commercial</v>
          </cell>
          <cell r="Z1592" t="str">
            <v>Sales - Parts</v>
          </cell>
          <cell r="AA1592" t="str">
            <v>Spares</v>
          </cell>
          <cell r="AB1592">
            <v>0.96878363832077496</v>
          </cell>
          <cell r="AC1592" t="str">
            <v xml:space="preserve">  43085</v>
          </cell>
          <cell r="AD1592" t="str">
            <v>297A-TRL</v>
          </cell>
          <cell r="AE1592">
            <v>1.0999999999999999E-2</v>
          </cell>
          <cell r="AF1592">
            <v>0</v>
          </cell>
          <cell r="AG1592">
            <v>0</v>
          </cell>
          <cell r="AH1592">
            <v>0</v>
          </cell>
          <cell r="AI1592">
            <v>0</v>
          </cell>
          <cell r="AJ1592" t="str">
            <v>USD</v>
          </cell>
          <cell r="AK1592">
            <v>0</v>
          </cell>
          <cell r="AL1592" t="str">
            <v>SP0526-0399-60</v>
          </cell>
          <cell r="AM1592" t="str">
            <v>M8 FLAT PLAIN WASHER</v>
          </cell>
        </row>
        <row r="1593">
          <cell r="A1593" t="str">
            <v>DEC04</v>
          </cell>
          <cell r="B1593" t="str">
            <v>CENT</v>
          </cell>
          <cell r="C1593" t="str">
            <v>Eastern Europe</v>
          </cell>
          <cell r="D1593" t="str">
            <v>UA</v>
          </cell>
          <cell r="E1593" t="str">
            <v>SPARES</v>
          </cell>
          <cell r="F1593" t="str">
            <v>Tradeline</v>
          </cell>
          <cell r="G1593" t="str">
            <v>025234</v>
          </cell>
          <cell r="I1593">
            <v>6</v>
          </cell>
          <cell r="J1593">
            <v>2.9063509149623252</v>
          </cell>
          <cell r="K1593">
            <v>0.12</v>
          </cell>
          <cell r="M1593">
            <v>0</v>
          </cell>
          <cell r="N1593">
            <v>0</v>
          </cell>
          <cell r="O1593" t="str">
            <v>SPAR</v>
          </cell>
          <cell r="P1593" t="str">
            <v>SPAR</v>
          </cell>
          <cell r="R1593">
            <v>0</v>
          </cell>
          <cell r="S1593" t="str">
            <v>Spares</v>
          </cell>
          <cell r="T1593" t="str">
            <v>1020</v>
          </cell>
          <cell r="U1593" t="str">
            <v>1711000</v>
          </cell>
          <cell r="V1593">
            <v>1</v>
          </cell>
          <cell r="W1593" t="str">
            <v>1</v>
          </cell>
          <cell r="X1593" t="str">
            <v>650</v>
          </cell>
          <cell r="Y1593" t="str">
            <v>Commercial</v>
          </cell>
          <cell r="Z1593" t="str">
            <v>Sales - Parts</v>
          </cell>
          <cell r="AA1593" t="str">
            <v>Spares</v>
          </cell>
          <cell r="AB1593">
            <v>2.9063509149623252</v>
          </cell>
          <cell r="AC1593" t="str">
            <v xml:space="preserve">  43085</v>
          </cell>
          <cell r="AD1593" t="str">
            <v>297A-TRL</v>
          </cell>
          <cell r="AE1593">
            <v>0.12</v>
          </cell>
          <cell r="AF1593">
            <v>0</v>
          </cell>
          <cell r="AG1593">
            <v>0</v>
          </cell>
          <cell r="AH1593">
            <v>0</v>
          </cell>
          <cell r="AI1593">
            <v>0</v>
          </cell>
          <cell r="AJ1593" t="str">
            <v>USD</v>
          </cell>
          <cell r="AK1593">
            <v>0</v>
          </cell>
          <cell r="AL1593" t="str">
            <v>SP0332-1794</v>
          </cell>
          <cell r="AM1593" t="str">
            <v>TIE CABLE</v>
          </cell>
        </row>
        <row r="1594">
          <cell r="A1594" t="str">
            <v>DEC04</v>
          </cell>
          <cell r="B1594" t="str">
            <v>CENT</v>
          </cell>
          <cell r="C1594" t="str">
            <v>Eastern Europe</v>
          </cell>
          <cell r="D1594" t="str">
            <v>UA</v>
          </cell>
          <cell r="E1594" t="str">
            <v>SPARES</v>
          </cell>
          <cell r="F1594" t="str">
            <v>Tradeline</v>
          </cell>
          <cell r="G1594" t="str">
            <v>025234</v>
          </cell>
          <cell r="I1594">
            <v>4</v>
          </cell>
          <cell r="J1594">
            <v>1.9375672766415499</v>
          </cell>
          <cell r="K1594">
            <v>2.6040000000000001E-2</v>
          </cell>
          <cell r="M1594">
            <v>0</v>
          </cell>
          <cell r="N1594">
            <v>0</v>
          </cell>
          <cell r="O1594" t="str">
            <v>SPAR</v>
          </cell>
          <cell r="P1594" t="str">
            <v>SPAR</v>
          </cell>
          <cell r="R1594">
            <v>0</v>
          </cell>
          <cell r="S1594" t="str">
            <v>Spares</v>
          </cell>
          <cell r="T1594" t="str">
            <v>1020</v>
          </cell>
          <cell r="U1594" t="str">
            <v>1711000</v>
          </cell>
          <cell r="V1594">
            <v>1</v>
          </cell>
          <cell r="W1594" t="str">
            <v>1</v>
          </cell>
          <cell r="X1594" t="str">
            <v>650</v>
          </cell>
          <cell r="Y1594" t="str">
            <v>Commercial</v>
          </cell>
          <cell r="Z1594" t="str">
            <v>Sales - Parts</v>
          </cell>
          <cell r="AA1594" t="str">
            <v>Spares</v>
          </cell>
          <cell r="AB1594">
            <v>1.9375672766415499</v>
          </cell>
          <cell r="AC1594" t="str">
            <v xml:space="preserve">  43085</v>
          </cell>
          <cell r="AD1594" t="str">
            <v>297A-TRL</v>
          </cell>
          <cell r="AE1594">
            <v>2.6040000000000001E-2</v>
          </cell>
          <cell r="AF1594">
            <v>0</v>
          </cell>
          <cell r="AG1594">
            <v>0</v>
          </cell>
          <cell r="AH1594">
            <v>0</v>
          </cell>
          <cell r="AI1594">
            <v>0</v>
          </cell>
          <cell r="AJ1594" t="str">
            <v>USD</v>
          </cell>
          <cell r="AK1594">
            <v>0</v>
          </cell>
          <cell r="AL1594" t="str">
            <v>SP0870-0506</v>
          </cell>
          <cell r="AM1594" t="str">
            <v>NUT-NYLON LOCK M6</v>
          </cell>
        </row>
        <row r="1595">
          <cell r="A1595" t="str">
            <v>DEC04</v>
          </cell>
          <cell r="B1595" t="str">
            <v>CENT</v>
          </cell>
          <cell r="C1595" t="str">
            <v>Eastern Europe</v>
          </cell>
          <cell r="D1595" t="str">
            <v>UA</v>
          </cell>
          <cell r="E1595" t="str">
            <v>SPARES</v>
          </cell>
          <cell r="F1595" t="str">
            <v>Tradeline</v>
          </cell>
          <cell r="G1595" t="str">
            <v>025232</v>
          </cell>
          <cell r="I1595">
            <v>2</v>
          </cell>
          <cell r="J1595">
            <v>117.17976318622173</v>
          </cell>
          <cell r="K1595">
            <v>65.959999999999994</v>
          </cell>
          <cell r="M1595">
            <v>0</v>
          </cell>
          <cell r="N1595">
            <v>0</v>
          </cell>
          <cell r="O1595" t="str">
            <v>SPAR</v>
          </cell>
          <cell r="P1595" t="str">
            <v>SPAR</v>
          </cell>
          <cell r="R1595">
            <v>0</v>
          </cell>
          <cell r="S1595" t="str">
            <v>Spares</v>
          </cell>
          <cell r="T1595" t="str">
            <v>1020</v>
          </cell>
          <cell r="U1595" t="str">
            <v>1711000</v>
          </cell>
          <cell r="V1595">
            <v>1</v>
          </cell>
          <cell r="W1595" t="str">
            <v>1</v>
          </cell>
          <cell r="X1595" t="str">
            <v>650</v>
          </cell>
          <cell r="Y1595" t="str">
            <v>Commercial</v>
          </cell>
          <cell r="Z1595" t="str">
            <v>Sales - Parts</v>
          </cell>
          <cell r="AA1595" t="str">
            <v>Spares</v>
          </cell>
          <cell r="AB1595">
            <v>117.17976318622173</v>
          </cell>
          <cell r="AC1595" t="str">
            <v xml:space="preserve">  43177</v>
          </cell>
          <cell r="AD1595" t="str">
            <v>290-TDL</v>
          </cell>
          <cell r="AE1595">
            <v>65.959999999999994</v>
          </cell>
          <cell r="AF1595">
            <v>0</v>
          </cell>
          <cell r="AG1595">
            <v>0</v>
          </cell>
          <cell r="AH1595">
            <v>0</v>
          </cell>
          <cell r="AI1595">
            <v>0</v>
          </cell>
          <cell r="AJ1595" t="str">
            <v>USD</v>
          </cell>
          <cell r="AK1595">
            <v>0</v>
          </cell>
          <cell r="AL1595" t="str">
            <v>SP0333-0690</v>
          </cell>
          <cell r="AM1595" t="str">
            <v>HEATER ENGINE COOLANT 240V</v>
          </cell>
        </row>
        <row r="1596">
          <cell r="A1596" t="str">
            <v>DEC04</v>
          </cell>
          <cell r="B1596" t="str">
            <v>CENT</v>
          </cell>
          <cell r="C1596" t="str">
            <v>Eastern Europe</v>
          </cell>
          <cell r="D1596" t="str">
            <v>UA</v>
          </cell>
          <cell r="E1596" t="str">
            <v>SPARES</v>
          </cell>
          <cell r="F1596" t="str">
            <v>Tradeline</v>
          </cell>
          <cell r="G1596" t="str">
            <v>025232</v>
          </cell>
          <cell r="I1596">
            <v>0</v>
          </cell>
          <cell r="J1596">
            <v>0</v>
          </cell>
          <cell r="K1596">
            <v>0</v>
          </cell>
          <cell r="M1596">
            <v>0</v>
          </cell>
          <cell r="N1596">
            <v>0</v>
          </cell>
          <cell r="O1596" t="str">
            <v>SPAR</v>
          </cell>
          <cell r="P1596" t="str">
            <v>SPAR</v>
          </cell>
          <cell r="R1596">
            <v>0</v>
          </cell>
          <cell r="S1596" t="str">
            <v>Spares</v>
          </cell>
          <cell r="T1596" t="str">
            <v>1020</v>
          </cell>
          <cell r="U1596" t="str">
            <v>1711000</v>
          </cell>
          <cell r="V1596">
            <v>1</v>
          </cell>
          <cell r="W1596" t="str">
            <v>1</v>
          </cell>
          <cell r="X1596" t="str">
            <v>650</v>
          </cell>
          <cell r="Y1596" t="str">
            <v>Commercial</v>
          </cell>
          <cell r="Z1596" t="str">
            <v>Sales - Parts</v>
          </cell>
          <cell r="AA1596" t="str">
            <v>Spares</v>
          </cell>
          <cell r="AB1596">
            <v>0</v>
          </cell>
          <cell r="AC1596" t="str">
            <v xml:space="preserve">  43177</v>
          </cell>
          <cell r="AD1596" t="str">
            <v>290-TDL</v>
          </cell>
          <cell r="AE1596">
            <v>0</v>
          </cell>
          <cell r="AF1596">
            <v>0</v>
          </cell>
          <cell r="AG1596">
            <v>0</v>
          </cell>
          <cell r="AH1596">
            <v>0</v>
          </cell>
          <cell r="AI1596">
            <v>0</v>
          </cell>
          <cell r="AJ1596" t="str">
            <v>USD</v>
          </cell>
          <cell r="AK1596">
            <v>0</v>
          </cell>
          <cell r="AL1596" t="str">
            <v>SP0503-2474-10</v>
          </cell>
          <cell r="AM1596" t="str">
            <v>HOSE STEAM</v>
          </cell>
        </row>
        <row r="1597">
          <cell r="A1597" t="str">
            <v>DEC04</v>
          </cell>
          <cell r="B1597" t="str">
            <v>CENT</v>
          </cell>
          <cell r="C1597" t="str">
            <v>Eastern Europe</v>
          </cell>
          <cell r="D1597" t="str">
            <v>UA</v>
          </cell>
          <cell r="E1597" t="str">
            <v>SPARES</v>
          </cell>
          <cell r="F1597" t="str">
            <v>Tradeline</v>
          </cell>
          <cell r="G1597" t="str">
            <v>025232</v>
          </cell>
          <cell r="I1597">
            <v>4</v>
          </cell>
          <cell r="J1597">
            <v>1.9375672766415499</v>
          </cell>
          <cell r="K1597">
            <v>5.8000000000000003E-2</v>
          </cell>
          <cell r="M1597">
            <v>0</v>
          </cell>
          <cell r="N1597">
            <v>0</v>
          </cell>
          <cell r="O1597" t="str">
            <v>SPAR</v>
          </cell>
          <cell r="P1597" t="str">
            <v>SPAR</v>
          </cell>
          <cell r="R1597">
            <v>0</v>
          </cell>
          <cell r="S1597" t="str">
            <v>Spares</v>
          </cell>
          <cell r="T1597" t="str">
            <v>1020</v>
          </cell>
          <cell r="U1597" t="str">
            <v>1711000</v>
          </cell>
          <cell r="V1597">
            <v>1</v>
          </cell>
          <cell r="W1597" t="str">
            <v>1</v>
          </cell>
          <cell r="X1597" t="str">
            <v>650</v>
          </cell>
          <cell r="Y1597" t="str">
            <v>Commercial</v>
          </cell>
          <cell r="Z1597" t="str">
            <v>Sales - Parts</v>
          </cell>
          <cell r="AA1597" t="str">
            <v>Spares</v>
          </cell>
          <cell r="AB1597">
            <v>1.9375672766415499</v>
          </cell>
          <cell r="AC1597" t="str">
            <v xml:space="preserve">  43177</v>
          </cell>
          <cell r="AD1597" t="str">
            <v>290-TDL</v>
          </cell>
          <cell r="AE1597">
            <v>5.8000000000000003E-2</v>
          </cell>
          <cell r="AF1597">
            <v>0</v>
          </cell>
          <cell r="AG1597">
            <v>0</v>
          </cell>
          <cell r="AH1597">
            <v>0</v>
          </cell>
          <cell r="AI1597">
            <v>0</v>
          </cell>
          <cell r="AJ1597" t="str">
            <v>USD</v>
          </cell>
          <cell r="AK1597">
            <v>0</v>
          </cell>
          <cell r="AL1597" t="str">
            <v>SP0502-1508</v>
          </cell>
          <cell r="AM1597" t="str">
            <v>CONNECTOR HOSE</v>
          </cell>
        </row>
        <row r="1598">
          <cell r="A1598" t="str">
            <v>DEC04</v>
          </cell>
          <cell r="B1598" t="str">
            <v>CENT</v>
          </cell>
          <cell r="C1598" t="str">
            <v>Eastern Europe</v>
          </cell>
          <cell r="D1598" t="str">
            <v>UA</v>
          </cell>
          <cell r="E1598" t="str">
            <v>SPARES</v>
          </cell>
          <cell r="F1598" t="str">
            <v>Tradeline</v>
          </cell>
          <cell r="G1598" t="str">
            <v>025234</v>
          </cell>
          <cell r="I1598">
            <v>4</v>
          </cell>
          <cell r="J1598">
            <v>1.9375672766415499</v>
          </cell>
          <cell r="K1598">
            <v>0.60719999999999996</v>
          </cell>
          <cell r="M1598">
            <v>0</v>
          </cell>
          <cell r="N1598">
            <v>0</v>
          </cell>
          <cell r="O1598" t="str">
            <v>SPAR</v>
          </cell>
          <cell r="P1598" t="str">
            <v>SPAR</v>
          </cell>
          <cell r="R1598">
            <v>0</v>
          </cell>
          <cell r="S1598" t="str">
            <v>Spares</v>
          </cell>
          <cell r="T1598" t="str">
            <v>1020</v>
          </cell>
          <cell r="U1598" t="str">
            <v>1711000</v>
          </cell>
          <cell r="V1598">
            <v>1</v>
          </cell>
          <cell r="W1598" t="str">
            <v>1</v>
          </cell>
          <cell r="X1598" t="str">
            <v>650</v>
          </cell>
          <cell r="Y1598" t="str">
            <v>Commercial</v>
          </cell>
          <cell r="Z1598" t="str">
            <v>Sales - Parts</v>
          </cell>
          <cell r="AA1598" t="str">
            <v>Spares</v>
          </cell>
          <cell r="AB1598">
            <v>1.9375672766415499</v>
          </cell>
          <cell r="AC1598" t="str">
            <v xml:space="preserve">  43085</v>
          </cell>
          <cell r="AD1598" t="str">
            <v>297A-TRL</v>
          </cell>
          <cell r="AE1598">
            <v>0.60719999999999996</v>
          </cell>
          <cell r="AF1598">
            <v>0</v>
          </cell>
          <cell r="AG1598">
            <v>0</v>
          </cell>
          <cell r="AH1598">
            <v>0</v>
          </cell>
          <cell r="AI1598">
            <v>0</v>
          </cell>
          <cell r="AJ1598" t="str">
            <v>USD</v>
          </cell>
          <cell r="AK1598">
            <v>0</v>
          </cell>
          <cell r="AL1598" t="str">
            <v>SP0503-2385</v>
          </cell>
          <cell r="AM1598" t="str">
            <v>HOSE CLIP (WAS 049001)</v>
          </cell>
        </row>
        <row r="1599">
          <cell r="A1599" t="str">
            <v>DEC04</v>
          </cell>
          <cell r="B1599" t="str">
            <v>EA</v>
          </cell>
          <cell r="C1599" t="str">
            <v>East Asia</v>
          </cell>
          <cell r="D1599" t="str">
            <v>TW</v>
          </cell>
          <cell r="E1599" t="str">
            <v>SPARES</v>
          </cell>
          <cell r="F1599" t="str">
            <v>Cummins Taiwan Pte Ltd</v>
          </cell>
          <cell r="G1599" t="str">
            <v>024869</v>
          </cell>
          <cell r="I1599">
            <v>2</v>
          </cell>
          <cell r="J1599">
            <v>773.49838536060281</v>
          </cell>
          <cell r="K1599">
            <v>499.02</v>
          </cell>
          <cell r="M1599">
            <v>0</v>
          </cell>
          <cell r="N1599">
            <v>0</v>
          </cell>
          <cell r="O1599" t="str">
            <v>SPAR</v>
          </cell>
          <cell r="P1599" t="str">
            <v>SPAR</v>
          </cell>
          <cell r="R1599">
            <v>0</v>
          </cell>
          <cell r="S1599" t="str">
            <v>Spares</v>
          </cell>
          <cell r="T1599" t="str">
            <v>1020</v>
          </cell>
          <cell r="U1599" t="str">
            <v>1711000</v>
          </cell>
          <cell r="V1599">
            <v>1</v>
          </cell>
          <cell r="W1599" t="str">
            <v>1</v>
          </cell>
          <cell r="X1599" t="str">
            <v>650</v>
          </cell>
          <cell r="Y1599" t="str">
            <v>Commercial</v>
          </cell>
          <cell r="Z1599" t="str">
            <v>Sales - Parts</v>
          </cell>
          <cell r="AA1599" t="str">
            <v>Spares</v>
          </cell>
          <cell r="AB1599">
            <v>773.49838536060281</v>
          </cell>
          <cell r="AC1599" t="str">
            <v xml:space="preserve">  43247</v>
          </cell>
          <cell r="AD1599" t="str">
            <v>CTPL-AU0402A</v>
          </cell>
          <cell r="AE1599">
            <v>499.02</v>
          </cell>
          <cell r="AF1599">
            <v>0</v>
          </cell>
          <cell r="AG1599">
            <v>0</v>
          </cell>
          <cell r="AH1599">
            <v>0</v>
          </cell>
          <cell r="AI1599">
            <v>0</v>
          </cell>
          <cell r="AJ1599" t="str">
            <v>USD</v>
          </cell>
          <cell r="AK1599">
            <v>0</v>
          </cell>
          <cell r="AL1599" t="str">
            <v>SP03194366</v>
          </cell>
          <cell r="AM1599" t="str">
            <v>HEATER CONTROL BOX</v>
          </cell>
        </row>
        <row r="1600">
          <cell r="A1600" t="str">
            <v>DEC04</v>
          </cell>
          <cell r="B1600" t="str">
            <v>EA</v>
          </cell>
          <cell r="C1600" t="str">
            <v>East Asia</v>
          </cell>
          <cell r="D1600" t="str">
            <v>HK</v>
          </cell>
          <cell r="E1600" t="str">
            <v>SPARES</v>
          </cell>
          <cell r="F1600" t="str">
            <v>Cummins Hong Kong Ltd</v>
          </cell>
          <cell r="G1600" t="str">
            <v>024959</v>
          </cell>
          <cell r="I1600">
            <v>1</v>
          </cell>
          <cell r="J1600">
            <v>317.7610333692142</v>
          </cell>
          <cell r="K1600">
            <v>205</v>
          </cell>
          <cell r="M1600">
            <v>0</v>
          </cell>
          <cell r="N1600">
            <v>0</v>
          </cell>
          <cell r="O1600" t="str">
            <v>SPAR</v>
          </cell>
          <cell r="P1600" t="str">
            <v>SPAR</v>
          </cell>
          <cell r="R1600">
            <v>0</v>
          </cell>
          <cell r="S1600" t="str">
            <v>Spares</v>
          </cell>
          <cell r="T1600" t="str">
            <v>1020</v>
          </cell>
          <cell r="U1600" t="str">
            <v>1711000</v>
          </cell>
          <cell r="V1600">
            <v>1</v>
          </cell>
          <cell r="W1600" t="str">
            <v>1</v>
          </cell>
          <cell r="X1600" t="str">
            <v>650</v>
          </cell>
          <cell r="Y1600" t="str">
            <v>Commercial</v>
          </cell>
          <cell r="Z1600" t="str">
            <v>Sales - Parts</v>
          </cell>
          <cell r="AA1600" t="str">
            <v>Spares</v>
          </cell>
          <cell r="AB1600">
            <v>317.7610333692142</v>
          </cell>
          <cell r="AC1600" t="str">
            <v xml:space="preserve">  43070</v>
          </cell>
          <cell r="AD1600" t="str">
            <v>PO-A400136</v>
          </cell>
          <cell r="AE1600">
            <v>205</v>
          </cell>
          <cell r="AF1600">
            <v>0</v>
          </cell>
          <cell r="AG1600">
            <v>0</v>
          </cell>
          <cell r="AH1600">
            <v>0</v>
          </cell>
          <cell r="AI1600">
            <v>0</v>
          </cell>
          <cell r="AJ1600" t="str">
            <v>USD</v>
          </cell>
          <cell r="AK1600">
            <v>0</v>
          </cell>
          <cell r="AL1600" t="str">
            <v>SP0320-2120-02</v>
          </cell>
          <cell r="AM1600" t="str">
            <v>MCCB 400A 4P NS400N/STR23SE</v>
          </cell>
        </row>
        <row r="1601">
          <cell r="A1601" t="str">
            <v>DEC04</v>
          </cell>
          <cell r="B1601" t="str">
            <v>IN</v>
          </cell>
          <cell r="C1601" t="str">
            <v>India</v>
          </cell>
          <cell r="D1601" t="str">
            <v>IN</v>
          </cell>
          <cell r="E1601" t="str">
            <v>SPARES</v>
          </cell>
          <cell r="F1601" t="str">
            <v>Cummins Diesel Sales and Sales and</v>
          </cell>
          <cell r="G1601" t="str">
            <v>024598</v>
          </cell>
          <cell r="I1601">
            <v>6</v>
          </cell>
          <cell r="J1601">
            <v>1999.5694294940795</v>
          </cell>
          <cell r="K1601">
            <v>1293</v>
          </cell>
          <cell r="M1601">
            <v>0</v>
          </cell>
          <cell r="N1601">
            <v>0</v>
          </cell>
          <cell r="R1601">
            <v>0</v>
          </cell>
          <cell r="T1601" t="str">
            <v>1020</v>
          </cell>
          <cell r="U1601" t="str">
            <v>1711000</v>
          </cell>
          <cell r="V1601">
            <v>1</v>
          </cell>
          <cell r="W1601" t="str">
            <v>1</v>
          </cell>
          <cell r="X1601" t="str">
            <v>650</v>
          </cell>
          <cell r="Y1601" t="str">
            <v>Commercial</v>
          </cell>
          <cell r="Z1601" t="str">
            <v>Sales - Parts</v>
          </cell>
          <cell r="AA1601" t="str">
            <v>Spares</v>
          </cell>
          <cell r="AB1601">
            <v>1999.5694294940795</v>
          </cell>
          <cell r="AC1601" t="str">
            <v xml:space="preserve">  42522</v>
          </cell>
          <cell r="AD1601" t="str">
            <v>10719102</v>
          </cell>
          <cell r="AE1601">
            <v>1293</v>
          </cell>
          <cell r="AF1601">
            <v>0</v>
          </cell>
          <cell r="AG1601">
            <v>0</v>
          </cell>
          <cell r="AH1601">
            <v>0</v>
          </cell>
          <cell r="AI1601">
            <v>0</v>
          </cell>
          <cell r="AJ1601" t="str">
            <v>USD</v>
          </cell>
          <cell r="AK1601">
            <v>0</v>
          </cell>
          <cell r="AL1601" t="str">
            <v>SP076-01380</v>
          </cell>
          <cell r="AM1601" t="str">
            <v>CURRENT TRANSFORMER</v>
          </cell>
        </row>
        <row r="1602">
          <cell r="A1602" t="str">
            <v>DEC04</v>
          </cell>
          <cell r="B1602" t="str">
            <v>IN</v>
          </cell>
          <cell r="C1602" t="str">
            <v>India</v>
          </cell>
          <cell r="D1602" t="str">
            <v>IN</v>
          </cell>
          <cell r="E1602" t="str">
            <v>SPARES</v>
          </cell>
          <cell r="F1602" t="str">
            <v>Cummins Diesel Sales and Sales and</v>
          </cell>
          <cell r="G1602" t="str">
            <v>025119</v>
          </cell>
          <cell r="I1602">
            <v>1</v>
          </cell>
          <cell r="J1602">
            <v>3246.3562970936487</v>
          </cell>
          <cell r="K1602">
            <v>2094.35</v>
          </cell>
          <cell r="M1602">
            <v>0</v>
          </cell>
          <cell r="N1602">
            <v>0</v>
          </cell>
          <cell r="O1602" t="str">
            <v>SPAR</v>
          </cell>
          <cell r="P1602" t="str">
            <v>SPAR</v>
          </cell>
          <cell r="R1602">
            <v>0</v>
          </cell>
          <cell r="S1602" t="str">
            <v>Spares</v>
          </cell>
          <cell r="T1602" t="str">
            <v>1020</v>
          </cell>
          <cell r="U1602" t="str">
            <v>1711000</v>
          </cell>
          <cell r="V1602">
            <v>1</v>
          </cell>
          <cell r="W1602" t="str">
            <v>1</v>
          </cell>
          <cell r="X1602" t="str">
            <v>650</v>
          </cell>
          <cell r="Y1602" t="str">
            <v>Commercial</v>
          </cell>
          <cell r="Z1602" t="str">
            <v>Sales - Parts</v>
          </cell>
          <cell r="AA1602" t="str">
            <v>Spares</v>
          </cell>
          <cell r="AB1602">
            <v>3246.3562970936487</v>
          </cell>
          <cell r="AC1602" t="str">
            <v xml:space="preserve">  43681</v>
          </cell>
          <cell r="AD1602" t="str">
            <v>10720573</v>
          </cell>
          <cell r="AE1602">
            <v>2094.35</v>
          </cell>
          <cell r="AF1602">
            <v>0</v>
          </cell>
          <cell r="AG1602">
            <v>0</v>
          </cell>
          <cell r="AH1602">
            <v>0</v>
          </cell>
          <cell r="AI1602">
            <v>0</v>
          </cell>
          <cell r="AJ1602" t="str">
            <v>USD</v>
          </cell>
          <cell r="AK1602">
            <v>0</v>
          </cell>
          <cell r="AL1602" t="str">
            <v>SPPN32079600</v>
          </cell>
          <cell r="AM1602" t="str">
            <v>GAS TRAIN RGFLTCUM5500C</v>
          </cell>
        </row>
        <row r="1603">
          <cell r="A1603" t="str">
            <v>DEC04</v>
          </cell>
          <cell r="B1603" t="str">
            <v>SEA</v>
          </cell>
          <cell r="C1603" t="str">
            <v>South East Asia</v>
          </cell>
          <cell r="D1603" t="str">
            <v>SG</v>
          </cell>
          <cell r="E1603" t="str">
            <v>SPARES</v>
          </cell>
          <cell r="F1603" t="str">
            <v>Cummins Power Generation (S)Pte Ltd</v>
          </cell>
          <cell r="G1603" t="str">
            <v>025021</v>
          </cell>
          <cell r="I1603">
            <v>1</v>
          </cell>
          <cell r="J1603">
            <v>149.86000000000001</v>
          </cell>
          <cell r="K1603">
            <v>93.66</v>
          </cell>
          <cell r="M1603">
            <v>0</v>
          </cell>
          <cell r="N1603">
            <v>0</v>
          </cell>
          <cell r="R1603">
            <v>0</v>
          </cell>
          <cell r="T1603" t="str">
            <v>1020</v>
          </cell>
          <cell r="U1603" t="str">
            <v>1711000</v>
          </cell>
          <cell r="V1603">
            <v>1</v>
          </cell>
          <cell r="W1603" t="str">
            <v>1</v>
          </cell>
          <cell r="X1603" t="str">
            <v>650</v>
          </cell>
          <cell r="Y1603" t="str">
            <v>Commercial</v>
          </cell>
          <cell r="Z1603" t="str">
            <v>Sales - Parts</v>
          </cell>
          <cell r="AA1603" t="str">
            <v>Spares</v>
          </cell>
          <cell r="AB1603">
            <v>149.86000000000001</v>
          </cell>
          <cell r="AC1603" t="str">
            <v xml:space="preserve">  43083</v>
          </cell>
          <cell r="AD1603" t="str">
            <v>PO4708157</v>
          </cell>
          <cell r="AE1603">
            <v>93.66</v>
          </cell>
          <cell r="AF1603">
            <v>0</v>
          </cell>
          <cell r="AG1603">
            <v>0</v>
          </cell>
          <cell r="AH1603">
            <v>0</v>
          </cell>
          <cell r="AI1603">
            <v>0</v>
          </cell>
          <cell r="AJ1603" t="str">
            <v>GBP</v>
          </cell>
          <cell r="AK1603">
            <v>0</v>
          </cell>
          <cell r="AL1603" t="str">
            <v>SP0130-6295</v>
          </cell>
          <cell r="AM1603" t="str">
            <v>FAN-RADIATOR</v>
          </cell>
        </row>
        <row r="1604">
          <cell r="A1604" t="str">
            <v>DEC04</v>
          </cell>
          <cell r="B1604" t="str">
            <v>SEA</v>
          </cell>
          <cell r="C1604" t="str">
            <v>South East Asia</v>
          </cell>
          <cell r="D1604" t="str">
            <v>SG</v>
          </cell>
          <cell r="E1604" t="str">
            <v>SPARES</v>
          </cell>
          <cell r="F1604" t="str">
            <v>CUMMINS POWER GENERATION (S) PTE</v>
          </cell>
          <cell r="G1604" t="str">
            <v>025078</v>
          </cell>
          <cell r="I1604">
            <v>2</v>
          </cell>
          <cell r="J1604">
            <v>1706.437029063509</v>
          </cell>
          <cell r="K1604">
            <v>2157.1489999999999</v>
          </cell>
          <cell r="M1604">
            <v>0</v>
          </cell>
          <cell r="N1604">
            <v>0</v>
          </cell>
          <cell r="O1604" t="str">
            <v>SPAR</v>
          </cell>
          <cell r="P1604" t="str">
            <v>SPAR</v>
          </cell>
          <cell r="R1604">
            <v>0</v>
          </cell>
          <cell r="S1604" t="str">
            <v>Spares</v>
          </cell>
          <cell r="T1604" t="str">
            <v>1020</v>
          </cell>
          <cell r="U1604" t="str">
            <v>1711000</v>
          </cell>
          <cell r="V1604">
            <v>1</v>
          </cell>
          <cell r="W1604" t="str">
            <v>1</v>
          </cell>
          <cell r="X1604" t="str">
            <v>650</v>
          </cell>
          <cell r="Y1604" t="str">
            <v>Commercial</v>
          </cell>
          <cell r="Z1604" t="str">
            <v>Sales - Parts</v>
          </cell>
          <cell r="AA1604" t="str">
            <v>Spares</v>
          </cell>
          <cell r="AB1604">
            <v>1706.437029063509</v>
          </cell>
          <cell r="AC1604" t="str">
            <v xml:space="preserve">  43458</v>
          </cell>
          <cell r="AD1604" t="str">
            <v>4708446</v>
          </cell>
          <cell r="AE1604">
            <v>2157.1489999999999</v>
          </cell>
          <cell r="AF1604">
            <v>0</v>
          </cell>
          <cell r="AG1604">
            <v>0</v>
          </cell>
          <cell r="AH1604">
            <v>0</v>
          </cell>
          <cell r="AI1604">
            <v>0</v>
          </cell>
          <cell r="AJ1604" t="str">
            <v>USD</v>
          </cell>
          <cell r="AK1604">
            <v>0</v>
          </cell>
          <cell r="AL1604" t="str">
            <v>SP0300482005</v>
          </cell>
          <cell r="AM1604" t="str">
            <v>PCC CONTROLLER (EPROM T.B.S.U)</v>
          </cell>
        </row>
        <row r="1605">
          <cell r="A1605" t="str">
            <v>DEC04</v>
          </cell>
          <cell r="B1605" t="str">
            <v>US</v>
          </cell>
          <cell r="C1605" t="str">
            <v>United States</v>
          </cell>
          <cell r="D1605" t="str">
            <v>US</v>
          </cell>
          <cell r="E1605" t="str">
            <v>SPARES</v>
          </cell>
          <cell r="F1605" t="str">
            <v>Cummins INC</v>
          </cell>
          <cell r="G1605" t="str">
            <v>024646</v>
          </cell>
          <cell r="I1605">
            <v>2</v>
          </cell>
          <cell r="J1605">
            <v>86.286329386437018</v>
          </cell>
          <cell r="K1605">
            <v>80.97</v>
          </cell>
          <cell r="M1605">
            <v>0</v>
          </cell>
          <cell r="N1605">
            <v>0</v>
          </cell>
          <cell r="O1605" t="str">
            <v>SPAR</v>
          </cell>
          <cell r="P1605" t="str">
            <v>SPAR</v>
          </cell>
          <cell r="R1605">
            <v>0</v>
          </cell>
          <cell r="S1605" t="str">
            <v>Spares</v>
          </cell>
          <cell r="T1605" t="str">
            <v>1020</v>
          </cell>
          <cell r="U1605" t="str">
            <v>1711000</v>
          </cell>
          <cell r="V1605">
            <v>1</v>
          </cell>
          <cell r="W1605" t="str">
            <v>1</v>
          </cell>
          <cell r="X1605" t="str">
            <v>650</v>
          </cell>
          <cell r="Y1605" t="str">
            <v>Commercial</v>
          </cell>
          <cell r="Z1605" t="str">
            <v>Sales - Parts</v>
          </cell>
          <cell r="AA1605" t="str">
            <v>Spares</v>
          </cell>
          <cell r="AB1605">
            <v>86.286329386437018</v>
          </cell>
          <cell r="AC1605" t="str">
            <v xml:space="preserve">  42483</v>
          </cell>
          <cell r="AD1605" t="str">
            <v>603167 REL 11 AUG 04</v>
          </cell>
          <cell r="AE1605">
            <v>80.97</v>
          </cell>
          <cell r="AF1605">
            <v>0</v>
          </cell>
          <cell r="AG1605">
            <v>0</v>
          </cell>
          <cell r="AH1605">
            <v>0</v>
          </cell>
          <cell r="AI1605">
            <v>0</v>
          </cell>
          <cell r="AJ1605" t="str">
            <v>USD</v>
          </cell>
          <cell r="AK1605">
            <v>0</v>
          </cell>
          <cell r="AL1605" t="str">
            <v>SP0249-0845</v>
          </cell>
          <cell r="AM1605" t="str">
            <v>MCB-2A-3P C60N TYPE B UL</v>
          </cell>
        </row>
        <row r="1606">
          <cell r="A1606" t="str">
            <v>DEC04</v>
          </cell>
          <cell r="B1606" t="str">
            <v>US</v>
          </cell>
          <cell r="C1606" t="str">
            <v>United States</v>
          </cell>
          <cell r="D1606" t="str">
            <v>US</v>
          </cell>
          <cell r="E1606" t="str">
            <v>SPARES</v>
          </cell>
          <cell r="F1606" t="str">
            <v>Cummins INC</v>
          </cell>
          <cell r="G1606" t="str">
            <v>024646</v>
          </cell>
          <cell r="I1606">
            <v>0</v>
          </cell>
          <cell r="J1606">
            <v>0</v>
          </cell>
          <cell r="K1606">
            <v>0</v>
          </cell>
          <cell r="M1606">
            <v>0</v>
          </cell>
          <cell r="N1606">
            <v>0</v>
          </cell>
          <cell r="O1606" t="str">
            <v>SPAR</v>
          </cell>
          <cell r="P1606" t="str">
            <v>SPAR</v>
          </cell>
          <cell r="R1606">
            <v>0</v>
          </cell>
          <cell r="S1606" t="str">
            <v>Spares</v>
          </cell>
          <cell r="T1606" t="str">
            <v>1020</v>
          </cell>
          <cell r="U1606" t="str">
            <v>1711000</v>
          </cell>
          <cell r="V1606">
            <v>1</v>
          </cell>
          <cell r="W1606" t="str">
            <v>1</v>
          </cell>
          <cell r="X1606" t="str">
            <v>650</v>
          </cell>
          <cell r="Y1606" t="str">
            <v>Commercial</v>
          </cell>
          <cell r="Z1606" t="str">
            <v>Sales - Parts</v>
          </cell>
          <cell r="AA1606" t="str">
            <v>Spares</v>
          </cell>
          <cell r="AB1606">
            <v>0</v>
          </cell>
          <cell r="AC1606" t="str">
            <v xml:space="preserve">  42483</v>
          </cell>
          <cell r="AD1606" t="str">
            <v>603167 REL 11 AUG 04</v>
          </cell>
          <cell r="AE1606">
            <v>0</v>
          </cell>
          <cell r="AF1606">
            <v>0</v>
          </cell>
          <cell r="AG1606">
            <v>0</v>
          </cell>
          <cell r="AH1606">
            <v>0</v>
          </cell>
          <cell r="AI1606">
            <v>0</v>
          </cell>
          <cell r="AJ1606" t="str">
            <v>USD</v>
          </cell>
          <cell r="AK1606">
            <v>0</v>
          </cell>
          <cell r="AL1606" t="str">
            <v>SP0249-0861</v>
          </cell>
          <cell r="AM1606" t="str">
            <v>TEMPERATURE SENDER</v>
          </cell>
        </row>
        <row r="1607">
          <cell r="A1607" t="str">
            <v>DEC04</v>
          </cell>
          <cell r="B1607" t="str">
            <v>US</v>
          </cell>
          <cell r="C1607" t="str">
            <v>United States</v>
          </cell>
          <cell r="D1607" t="str">
            <v>US</v>
          </cell>
          <cell r="E1607" t="str">
            <v>SPARES</v>
          </cell>
          <cell r="F1607" t="str">
            <v>Cummins INC</v>
          </cell>
          <cell r="G1607" t="str">
            <v>024646</v>
          </cell>
          <cell r="I1607">
            <v>1</v>
          </cell>
          <cell r="J1607">
            <v>48.988159311087188</v>
          </cell>
          <cell r="K1607">
            <v>45.97</v>
          </cell>
          <cell r="M1607">
            <v>0</v>
          </cell>
          <cell r="N1607">
            <v>0</v>
          </cell>
          <cell r="O1607" t="str">
            <v>SPAR</v>
          </cell>
          <cell r="P1607" t="str">
            <v>SPAR</v>
          </cell>
          <cell r="R1607">
            <v>0</v>
          </cell>
          <cell r="S1607" t="str">
            <v>Spares</v>
          </cell>
          <cell r="T1607" t="str">
            <v>1020</v>
          </cell>
          <cell r="U1607" t="str">
            <v>1711000</v>
          </cell>
          <cell r="V1607">
            <v>1</v>
          </cell>
          <cell r="W1607" t="str">
            <v>1</v>
          </cell>
          <cell r="X1607" t="str">
            <v>650</v>
          </cell>
          <cell r="Y1607" t="str">
            <v>Commercial</v>
          </cell>
          <cell r="Z1607" t="str">
            <v>Sales - Parts</v>
          </cell>
          <cell r="AA1607" t="str">
            <v>Spares</v>
          </cell>
          <cell r="AB1607">
            <v>48.988159311087188</v>
          </cell>
          <cell r="AC1607" t="str">
            <v xml:space="preserve">  42483</v>
          </cell>
          <cell r="AD1607" t="str">
            <v>603167 REL 11 AUG 04</v>
          </cell>
          <cell r="AE1607">
            <v>45.97</v>
          </cell>
          <cell r="AF1607">
            <v>0</v>
          </cell>
          <cell r="AG1607">
            <v>0</v>
          </cell>
          <cell r="AH1607">
            <v>0</v>
          </cell>
          <cell r="AI1607">
            <v>0</v>
          </cell>
          <cell r="AJ1607" t="str">
            <v>USD</v>
          </cell>
          <cell r="AK1607">
            <v>0</v>
          </cell>
          <cell r="AL1607" t="str">
            <v>SP0309-0694</v>
          </cell>
          <cell r="AM1607" t="str">
            <v>TEMPERATURE SWITCH</v>
          </cell>
        </row>
        <row r="1608">
          <cell r="A1608" t="str">
            <v>DEC04</v>
          </cell>
          <cell r="B1608" t="str">
            <v>US</v>
          </cell>
          <cell r="C1608" t="str">
            <v>United States</v>
          </cell>
          <cell r="D1608" t="str">
            <v>US</v>
          </cell>
          <cell r="E1608" t="str">
            <v>SPARES</v>
          </cell>
          <cell r="F1608" t="str">
            <v>Cummins INC</v>
          </cell>
          <cell r="G1608" t="str">
            <v>024646</v>
          </cell>
          <cell r="I1608">
            <v>4</v>
          </cell>
          <cell r="J1608">
            <v>130.82346609257266</v>
          </cell>
          <cell r="K1608">
            <v>122.764</v>
          </cell>
          <cell r="M1608">
            <v>0</v>
          </cell>
          <cell r="N1608">
            <v>0</v>
          </cell>
          <cell r="O1608" t="str">
            <v>SPAR</v>
          </cell>
          <cell r="P1608" t="str">
            <v>SPAR</v>
          </cell>
          <cell r="R1608">
            <v>0</v>
          </cell>
          <cell r="S1608" t="str">
            <v>Spares</v>
          </cell>
          <cell r="T1608" t="str">
            <v>1020</v>
          </cell>
          <cell r="U1608" t="str">
            <v>1711000</v>
          </cell>
          <cell r="V1608">
            <v>1</v>
          </cell>
          <cell r="W1608" t="str">
            <v>1</v>
          </cell>
          <cell r="X1608" t="str">
            <v>650</v>
          </cell>
          <cell r="Y1608" t="str">
            <v>Commercial</v>
          </cell>
          <cell r="Z1608" t="str">
            <v>Sales - Parts</v>
          </cell>
          <cell r="AA1608" t="str">
            <v>Spares</v>
          </cell>
          <cell r="AB1608">
            <v>130.82346609257266</v>
          </cell>
          <cell r="AC1608" t="str">
            <v xml:space="preserve">  42483</v>
          </cell>
          <cell r="AD1608" t="str">
            <v>603167 REL 11 AUG 04</v>
          </cell>
          <cell r="AE1608">
            <v>122.764</v>
          </cell>
          <cell r="AF1608">
            <v>0</v>
          </cell>
          <cell r="AG1608">
            <v>0</v>
          </cell>
          <cell r="AH1608">
            <v>0</v>
          </cell>
          <cell r="AI1608">
            <v>0</v>
          </cell>
          <cell r="AJ1608" t="str">
            <v>USD</v>
          </cell>
          <cell r="AK1608">
            <v>0</v>
          </cell>
          <cell r="AL1608" t="str">
            <v>SP0249-0841</v>
          </cell>
          <cell r="AM1608" t="str">
            <v>PRE-LUBE OIL PUMP STARTER</v>
          </cell>
        </row>
        <row r="1609">
          <cell r="A1609" t="str">
            <v>DEC04</v>
          </cell>
          <cell r="B1609" t="str">
            <v>US</v>
          </cell>
          <cell r="C1609" t="str">
            <v>United States</v>
          </cell>
          <cell r="D1609" t="str">
            <v>US</v>
          </cell>
          <cell r="E1609" t="str">
            <v>SPARES</v>
          </cell>
          <cell r="F1609" t="str">
            <v>Cummins INC</v>
          </cell>
          <cell r="G1609" t="str">
            <v>024645</v>
          </cell>
          <cell r="I1609">
            <v>1</v>
          </cell>
          <cell r="J1609">
            <v>15.559741657696447</v>
          </cell>
          <cell r="K1609">
            <v>14.6</v>
          </cell>
          <cell r="M1609">
            <v>0</v>
          </cell>
          <cell r="N1609">
            <v>0</v>
          </cell>
          <cell r="O1609" t="str">
            <v>SPAR</v>
          </cell>
          <cell r="P1609" t="str">
            <v>SPAR</v>
          </cell>
          <cell r="R1609">
            <v>0</v>
          </cell>
          <cell r="S1609" t="str">
            <v>Spares</v>
          </cell>
          <cell r="T1609" t="str">
            <v>1020</v>
          </cell>
          <cell r="U1609" t="str">
            <v>1711000</v>
          </cell>
          <cell r="V1609">
            <v>1</v>
          </cell>
          <cell r="W1609" t="str">
            <v>1</v>
          </cell>
          <cell r="X1609" t="str">
            <v>650</v>
          </cell>
          <cell r="Y1609" t="str">
            <v>Commercial</v>
          </cell>
          <cell r="Z1609" t="str">
            <v>Sales - Parts</v>
          </cell>
          <cell r="AA1609" t="str">
            <v>Spares</v>
          </cell>
          <cell r="AB1609">
            <v>15.559741657696447</v>
          </cell>
          <cell r="AC1609" t="str">
            <v xml:space="preserve">  42452</v>
          </cell>
          <cell r="AD1609" t="str">
            <v>603167 REL 14 SEPT 04</v>
          </cell>
          <cell r="AE1609">
            <v>14.6</v>
          </cell>
          <cell r="AF1609">
            <v>0</v>
          </cell>
          <cell r="AG1609">
            <v>0</v>
          </cell>
          <cell r="AH1609">
            <v>0</v>
          </cell>
          <cell r="AI1609">
            <v>0</v>
          </cell>
          <cell r="AJ1609" t="str">
            <v>USD</v>
          </cell>
          <cell r="AK1609">
            <v>0</v>
          </cell>
          <cell r="AL1609" t="str">
            <v>SP0307-3037-02</v>
          </cell>
          <cell r="AM1609" t="str">
            <v>BRACKET-RELAY</v>
          </cell>
        </row>
        <row r="1610">
          <cell r="A1610" t="str">
            <v>DEC04</v>
          </cell>
          <cell r="B1610" t="str">
            <v>US</v>
          </cell>
          <cell r="C1610" t="str">
            <v>United States</v>
          </cell>
          <cell r="D1610" t="str">
            <v>US</v>
          </cell>
          <cell r="E1610" t="str">
            <v>SPARES</v>
          </cell>
          <cell r="F1610" t="str">
            <v>Cummins INC</v>
          </cell>
          <cell r="G1610" t="str">
            <v>024645</v>
          </cell>
          <cell r="I1610">
            <v>2</v>
          </cell>
          <cell r="J1610">
            <v>4.8600645855758877</v>
          </cell>
          <cell r="K1610">
            <v>4.5599999999999996</v>
          </cell>
          <cell r="M1610">
            <v>0</v>
          </cell>
          <cell r="N1610">
            <v>0</v>
          </cell>
          <cell r="O1610" t="str">
            <v>SPAR</v>
          </cell>
          <cell r="P1610" t="str">
            <v>SPAR</v>
          </cell>
          <cell r="R1610">
            <v>0</v>
          </cell>
          <cell r="S1610" t="str">
            <v>Spares</v>
          </cell>
          <cell r="T1610" t="str">
            <v>1020</v>
          </cell>
          <cell r="U1610" t="str">
            <v>1711000</v>
          </cell>
          <cell r="V1610">
            <v>1</v>
          </cell>
          <cell r="W1610" t="str">
            <v>1</v>
          </cell>
          <cell r="X1610" t="str">
            <v>650</v>
          </cell>
          <cell r="Y1610" t="str">
            <v>Commercial</v>
          </cell>
          <cell r="Z1610" t="str">
            <v>Sales - Parts</v>
          </cell>
          <cell r="AA1610" t="str">
            <v>Spares</v>
          </cell>
          <cell r="AB1610">
            <v>4.8600645855758877</v>
          </cell>
          <cell r="AC1610" t="str">
            <v xml:space="preserve">  42452</v>
          </cell>
          <cell r="AD1610" t="str">
            <v>603167 REL 14 SEPT 04</v>
          </cell>
          <cell r="AE1610">
            <v>4.5599999999999996</v>
          </cell>
          <cell r="AF1610">
            <v>0</v>
          </cell>
          <cell r="AG1610">
            <v>0</v>
          </cell>
          <cell r="AH1610">
            <v>0</v>
          </cell>
          <cell r="AI1610">
            <v>0</v>
          </cell>
          <cell r="AJ1610" t="str">
            <v>USD</v>
          </cell>
          <cell r="AK1610">
            <v>0</v>
          </cell>
          <cell r="AL1610" t="str">
            <v>SP0402-0830</v>
          </cell>
          <cell r="AM1610" t="str">
            <v>ISOLATOR-VIBRATION</v>
          </cell>
        </row>
        <row r="1611">
          <cell r="A1611" t="str">
            <v>DEC04</v>
          </cell>
          <cell r="B1611" t="str">
            <v>US</v>
          </cell>
          <cell r="C1611" t="str">
            <v>United States</v>
          </cell>
          <cell r="D1611" t="str">
            <v>US</v>
          </cell>
          <cell r="E1611" t="str">
            <v>SPARES</v>
          </cell>
          <cell r="F1611" t="str">
            <v>Cummins INC</v>
          </cell>
          <cell r="G1611" t="str">
            <v>024645</v>
          </cell>
          <cell r="I1611">
            <v>6</v>
          </cell>
          <cell r="J1611">
            <v>71.932185145317547</v>
          </cell>
          <cell r="K1611">
            <v>63</v>
          </cell>
          <cell r="M1611">
            <v>0</v>
          </cell>
          <cell r="N1611">
            <v>0</v>
          </cell>
          <cell r="O1611" t="str">
            <v>SPAR</v>
          </cell>
          <cell r="P1611" t="str">
            <v>SPAR</v>
          </cell>
          <cell r="R1611">
            <v>0</v>
          </cell>
          <cell r="S1611" t="str">
            <v>Spares</v>
          </cell>
          <cell r="T1611" t="str">
            <v>1020</v>
          </cell>
          <cell r="U1611" t="str">
            <v>1711000</v>
          </cell>
          <cell r="V1611">
            <v>1</v>
          </cell>
          <cell r="W1611" t="str">
            <v>1</v>
          </cell>
          <cell r="X1611" t="str">
            <v>650</v>
          </cell>
          <cell r="Y1611" t="str">
            <v>Commercial</v>
          </cell>
          <cell r="Z1611" t="str">
            <v>Sales - Parts</v>
          </cell>
          <cell r="AA1611" t="str">
            <v>Spares</v>
          </cell>
          <cell r="AB1611">
            <v>71.932185145317547</v>
          </cell>
          <cell r="AC1611" t="str">
            <v xml:space="preserve">  42452</v>
          </cell>
          <cell r="AD1611" t="str">
            <v>603167 REL 14 SEPT 04</v>
          </cell>
          <cell r="AE1611">
            <v>63</v>
          </cell>
          <cell r="AF1611">
            <v>0</v>
          </cell>
          <cell r="AG1611">
            <v>0</v>
          </cell>
          <cell r="AH1611">
            <v>0</v>
          </cell>
          <cell r="AI1611">
            <v>0</v>
          </cell>
          <cell r="AJ1611" t="str">
            <v>USD</v>
          </cell>
          <cell r="AK1611">
            <v>0</v>
          </cell>
          <cell r="AL1611" t="str">
            <v>SP0249-0821</v>
          </cell>
          <cell r="AM1611" t="str">
            <v>LITHIUM BATTERY</v>
          </cell>
        </row>
        <row r="1612">
          <cell r="A1612" t="str">
            <v>DEC04</v>
          </cell>
          <cell r="B1612" t="str">
            <v>US</v>
          </cell>
          <cell r="C1612" t="str">
            <v>United States</v>
          </cell>
          <cell r="D1612" t="str">
            <v>US</v>
          </cell>
          <cell r="E1612" t="str">
            <v>SPARES</v>
          </cell>
          <cell r="F1612" t="str">
            <v>Cummins INC</v>
          </cell>
          <cell r="G1612" t="str">
            <v>025009</v>
          </cell>
          <cell r="I1612">
            <v>12</v>
          </cell>
          <cell r="J1612">
            <v>47.438105489773946</v>
          </cell>
          <cell r="K1612">
            <v>44.52</v>
          </cell>
          <cell r="M1612">
            <v>0</v>
          </cell>
          <cell r="N1612">
            <v>0</v>
          </cell>
          <cell r="O1612" t="str">
            <v>SPAR</v>
          </cell>
          <cell r="P1612" t="str">
            <v>SPAR</v>
          </cell>
          <cell r="R1612">
            <v>0</v>
          </cell>
          <cell r="S1612" t="str">
            <v>Spares</v>
          </cell>
          <cell r="T1612" t="str">
            <v>1020</v>
          </cell>
          <cell r="U1612" t="str">
            <v>1711000</v>
          </cell>
          <cell r="V1612">
            <v>1</v>
          </cell>
          <cell r="W1612" t="str">
            <v>1</v>
          </cell>
          <cell r="X1612" t="str">
            <v>650</v>
          </cell>
          <cell r="Y1612" t="str">
            <v>Commercial</v>
          </cell>
          <cell r="Z1612" t="str">
            <v>Sales - Parts</v>
          </cell>
          <cell r="AA1612" t="str">
            <v>Spares</v>
          </cell>
          <cell r="AB1612">
            <v>47.438105489773946</v>
          </cell>
          <cell r="AC1612" t="str">
            <v xml:space="preserve">  43148</v>
          </cell>
          <cell r="AD1612" t="str">
            <v>603167 REL 20 OCT 04</v>
          </cell>
          <cell r="AE1612">
            <v>44.52</v>
          </cell>
          <cell r="AF1612">
            <v>0</v>
          </cell>
          <cell r="AG1612">
            <v>0</v>
          </cell>
          <cell r="AH1612">
            <v>0</v>
          </cell>
          <cell r="AI1612">
            <v>0</v>
          </cell>
          <cell r="AJ1612" t="str">
            <v>USD</v>
          </cell>
          <cell r="AK1612">
            <v>0</v>
          </cell>
          <cell r="AL1612" t="str">
            <v>SP0249-0815</v>
          </cell>
          <cell r="AM1612" t="str">
            <v>RELAY 24V DC  (WAS 434303)</v>
          </cell>
        </row>
        <row r="1613">
          <cell r="A1613" t="str">
            <v>DEC04</v>
          </cell>
          <cell r="B1613" t="str">
            <v>US</v>
          </cell>
          <cell r="C1613" t="str">
            <v>United States</v>
          </cell>
          <cell r="D1613" t="str">
            <v>US</v>
          </cell>
          <cell r="E1613" t="str">
            <v>SPARES</v>
          </cell>
          <cell r="F1613" t="str">
            <v>Cummins INC</v>
          </cell>
          <cell r="G1613" t="str">
            <v>025009</v>
          </cell>
          <cell r="I1613">
            <v>2</v>
          </cell>
          <cell r="J1613">
            <v>14.854682454251884</v>
          </cell>
          <cell r="K1613">
            <v>17.12</v>
          </cell>
          <cell r="M1613">
            <v>0</v>
          </cell>
          <cell r="N1613">
            <v>0</v>
          </cell>
          <cell r="O1613" t="str">
            <v>SPAR</v>
          </cell>
          <cell r="P1613" t="str">
            <v>SPAR</v>
          </cell>
          <cell r="R1613">
            <v>0</v>
          </cell>
          <cell r="S1613" t="str">
            <v>Spares</v>
          </cell>
          <cell r="T1613" t="str">
            <v>1020</v>
          </cell>
          <cell r="U1613" t="str">
            <v>1711000</v>
          </cell>
          <cell r="V1613">
            <v>1</v>
          </cell>
          <cell r="W1613" t="str">
            <v>1</v>
          </cell>
          <cell r="X1613" t="str">
            <v>650</v>
          </cell>
          <cell r="Y1613" t="str">
            <v>Commercial</v>
          </cell>
          <cell r="Z1613" t="str">
            <v>Sales - Parts</v>
          </cell>
          <cell r="AA1613" t="str">
            <v>Spares</v>
          </cell>
          <cell r="AB1613">
            <v>14.854682454251884</v>
          </cell>
          <cell r="AC1613" t="str">
            <v xml:space="preserve">  43148</v>
          </cell>
          <cell r="AD1613" t="str">
            <v>603167 REL 20 OCT 04</v>
          </cell>
          <cell r="AE1613">
            <v>17.12</v>
          </cell>
          <cell r="AF1613">
            <v>0</v>
          </cell>
          <cell r="AG1613">
            <v>0</v>
          </cell>
          <cell r="AH1613">
            <v>0</v>
          </cell>
          <cell r="AI1613">
            <v>0</v>
          </cell>
          <cell r="AJ1613" t="str">
            <v>USD</v>
          </cell>
          <cell r="AK1613">
            <v>0</v>
          </cell>
          <cell r="AL1613" t="str">
            <v>SP0249-0805</v>
          </cell>
          <cell r="AM1613" t="str">
            <v>MIN. CIRCUIT BREAKER 10A 1PH</v>
          </cell>
        </row>
        <row r="1614">
          <cell r="A1614" t="str">
            <v>DEC04</v>
          </cell>
          <cell r="B1614" t="str">
            <v>US</v>
          </cell>
          <cell r="C1614" t="str">
            <v>United States</v>
          </cell>
          <cell r="D1614" t="str">
            <v>US</v>
          </cell>
          <cell r="E1614" t="str">
            <v>SPARES</v>
          </cell>
          <cell r="F1614" t="str">
            <v>Cummins INC</v>
          </cell>
          <cell r="G1614" t="str">
            <v>025009</v>
          </cell>
          <cell r="I1614">
            <v>10</v>
          </cell>
          <cell r="J1614">
            <v>554.14424111948324</v>
          </cell>
          <cell r="K1614">
            <v>513.5</v>
          </cell>
          <cell r="M1614">
            <v>0</v>
          </cell>
          <cell r="N1614">
            <v>0</v>
          </cell>
          <cell r="O1614" t="str">
            <v>SPAR</v>
          </cell>
          <cell r="P1614" t="str">
            <v>SPAR</v>
          </cell>
          <cell r="R1614">
            <v>0</v>
          </cell>
          <cell r="S1614" t="str">
            <v>Spares</v>
          </cell>
          <cell r="T1614" t="str">
            <v>1020</v>
          </cell>
          <cell r="U1614" t="str">
            <v>1711000</v>
          </cell>
          <cell r="V1614">
            <v>1</v>
          </cell>
          <cell r="W1614" t="str">
            <v>1</v>
          </cell>
          <cell r="X1614" t="str">
            <v>650</v>
          </cell>
          <cell r="Y1614" t="str">
            <v>Commercial</v>
          </cell>
          <cell r="Z1614" t="str">
            <v>Sales - Parts</v>
          </cell>
          <cell r="AA1614" t="str">
            <v>Spares</v>
          </cell>
          <cell r="AB1614">
            <v>554.14424111948324</v>
          </cell>
          <cell r="AC1614" t="str">
            <v xml:space="preserve">  43148</v>
          </cell>
          <cell r="AD1614" t="str">
            <v>603167 REL 20 OCT 04</v>
          </cell>
          <cell r="AE1614">
            <v>513.5</v>
          </cell>
          <cell r="AF1614">
            <v>0</v>
          </cell>
          <cell r="AG1614">
            <v>0</v>
          </cell>
          <cell r="AH1614">
            <v>0</v>
          </cell>
          <cell r="AI1614">
            <v>0</v>
          </cell>
          <cell r="AJ1614" t="str">
            <v>USD</v>
          </cell>
          <cell r="AK1614">
            <v>0</v>
          </cell>
          <cell r="AL1614" t="str">
            <v>SP0249-0809</v>
          </cell>
          <cell r="AM1614" t="str">
            <v>BACKUP MEMORY CARD</v>
          </cell>
        </row>
        <row r="1615">
          <cell r="A1615" t="str">
            <v>DEC04</v>
          </cell>
          <cell r="B1615" t="str">
            <v>US</v>
          </cell>
          <cell r="C1615" t="str">
            <v>United States</v>
          </cell>
          <cell r="D1615" t="str">
            <v>US</v>
          </cell>
          <cell r="E1615" t="str">
            <v>SPARES</v>
          </cell>
          <cell r="F1615" t="str">
            <v>Cummins INC</v>
          </cell>
          <cell r="G1615" t="str">
            <v>024775</v>
          </cell>
          <cell r="I1615">
            <v>4</v>
          </cell>
          <cell r="J1615">
            <v>39.60172228202368</v>
          </cell>
          <cell r="K1615">
            <v>37.159999999999997</v>
          </cell>
          <cell r="M1615">
            <v>0</v>
          </cell>
          <cell r="N1615">
            <v>0</v>
          </cell>
          <cell r="O1615" t="str">
            <v>SPAR</v>
          </cell>
          <cell r="P1615" t="str">
            <v>SPAR</v>
          </cell>
          <cell r="R1615">
            <v>0</v>
          </cell>
          <cell r="S1615" t="str">
            <v>Spares</v>
          </cell>
          <cell r="T1615" t="str">
            <v>1020</v>
          </cell>
          <cell r="U1615" t="str">
            <v>1711000</v>
          </cell>
          <cell r="V1615">
            <v>1</v>
          </cell>
          <cell r="W1615" t="str">
            <v>1</v>
          </cell>
          <cell r="X1615" t="str">
            <v>650</v>
          </cell>
          <cell r="Y1615" t="str">
            <v>Commercial</v>
          </cell>
          <cell r="Z1615" t="str">
            <v>Sales - Parts</v>
          </cell>
          <cell r="AA1615" t="str">
            <v>Spares</v>
          </cell>
          <cell r="AB1615">
            <v>39.60172228202368</v>
          </cell>
          <cell r="AC1615" t="str">
            <v xml:space="preserve">  42483</v>
          </cell>
          <cell r="AD1615" t="str">
            <v>603167 REL 11 AUG 04</v>
          </cell>
          <cell r="AE1615">
            <v>37.159999999999997</v>
          </cell>
          <cell r="AF1615">
            <v>0</v>
          </cell>
          <cell r="AG1615">
            <v>0</v>
          </cell>
          <cell r="AH1615">
            <v>0</v>
          </cell>
          <cell r="AI1615">
            <v>0</v>
          </cell>
          <cell r="AJ1615" t="str">
            <v>USD</v>
          </cell>
          <cell r="AK1615">
            <v>0</v>
          </cell>
          <cell r="AL1615" t="str">
            <v>SP01930465</v>
          </cell>
          <cell r="AM1615" t="str">
            <v>SENDER - TEMPERATURE</v>
          </cell>
        </row>
        <row r="1616">
          <cell r="A1616" t="str">
            <v>DEC04</v>
          </cell>
          <cell r="B1616" t="str">
            <v>US</v>
          </cell>
          <cell r="C1616" t="str">
            <v>United States</v>
          </cell>
          <cell r="D1616" t="str">
            <v>US</v>
          </cell>
          <cell r="E1616" t="str">
            <v>SPARES</v>
          </cell>
          <cell r="F1616" t="str">
            <v>Cummins INC</v>
          </cell>
          <cell r="G1616" t="str">
            <v>024646</v>
          </cell>
          <cell r="I1616">
            <v>4</v>
          </cell>
          <cell r="J1616">
            <v>8.611410118406889</v>
          </cell>
          <cell r="K1616">
            <v>8.08</v>
          </cell>
          <cell r="M1616">
            <v>0</v>
          </cell>
          <cell r="N1616">
            <v>0</v>
          </cell>
          <cell r="O1616" t="str">
            <v>SPAR</v>
          </cell>
          <cell r="P1616" t="str">
            <v>SPAR</v>
          </cell>
          <cell r="R1616">
            <v>0</v>
          </cell>
          <cell r="S1616" t="str">
            <v>Spares</v>
          </cell>
          <cell r="T1616" t="str">
            <v>1020</v>
          </cell>
          <cell r="U1616" t="str">
            <v>1711000</v>
          </cell>
          <cell r="V1616">
            <v>1</v>
          </cell>
          <cell r="W1616" t="str">
            <v>1</v>
          </cell>
          <cell r="X1616" t="str">
            <v>650</v>
          </cell>
          <cell r="Y1616" t="str">
            <v>Commercial</v>
          </cell>
          <cell r="Z1616" t="str">
            <v>Sales - Parts</v>
          </cell>
          <cell r="AA1616" t="str">
            <v>Spares</v>
          </cell>
          <cell r="AB1616">
            <v>8.611410118406889</v>
          </cell>
          <cell r="AC1616" t="str">
            <v xml:space="preserve">  42483</v>
          </cell>
          <cell r="AD1616" t="str">
            <v>603167 REL 11 AUG 04</v>
          </cell>
          <cell r="AE1616">
            <v>8.08</v>
          </cell>
          <cell r="AF1616">
            <v>0</v>
          </cell>
          <cell r="AG1616">
            <v>0</v>
          </cell>
          <cell r="AH1616">
            <v>0</v>
          </cell>
          <cell r="AI1616">
            <v>0</v>
          </cell>
          <cell r="AJ1616" t="str">
            <v>USD</v>
          </cell>
          <cell r="AK1616">
            <v>0</v>
          </cell>
          <cell r="AL1616" t="str">
            <v>SP0249-0816</v>
          </cell>
          <cell r="AM1616" t="str">
            <v>RELAY BASE (WAS 415061)</v>
          </cell>
        </row>
        <row r="1617">
          <cell r="A1617" t="str">
            <v>DEC04</v>
          </cell>
          <cell r="B1617" t="str">
            <v>US</v>
          </cell>
          <cell r="C1617" t="str">
            <v>United States</v>
          </cell>
          <cell r="D1617" t="str">
            <v>US</v>
          </cell>
          <cell r="E1617" t="str">
            <v>SPARES</v>
          </cell>
          <cell r="F1617" t="str">
            <v>Cummins INC</v>
          </cell>
          <cell r="G1617" t="str">
            <v>024646</v>
          </cell>
          <cell r="I1617">
            <v>10</v>
          </cell>
          <cell r="J1617">
            <v>1.1141011840688912</v>
          </cell>
          <cell r="K1617">
            <v>1.0169999999999999</v>
          </cell>
          <cell r="M1617">
            <v>0</v>
          </cell>
          <cell r="N1617">
            <v>0</v>
          </cell>
          <cell r="O1617" t="str">
            <v>SPAR</v>
          </cell>
          <cell r="P1617" t="str">
            <v>SPAR</v>
          </cell>
          <cell r="R1617">
            <v>0</v>
          </cell>
          <cell r="S1617" t="str">
            <v>Spares</v>
          </cell>
          <cell r="T1617" t="str">
            <v>1020</v>
          </cell>
          <cell r="U1617" t="str">
            <v>1711000</v>
          </cell>
          <cell r="V1617">
            <v>1</v>
          </cell>
          <cell r="W1617" t="str">
            <v>1</v>
          </cell>
          <cell r="X1617" t="str">
            <v>650</v>
          </cell>
          <cell r="Y1617" t="str">
            <v>Commercial</v>
          </cell>
          <cell r="Z1617" t="str">
            <v>Sales - Parts</v>
          </cell>
          <cell r="AA1617" t="str">
            <v>Spares</v>
          </cell>
          <cell r="AB1617">
            <v>1.1141011840688912</v>
          </cell>
          <cell r="AC1617" t="str">
            <v xml:space="preserve">  42483</v>
          </cell>
          <cell r="AD1617" t="str">
            <v>603167 REL 11 AUG 04</v>
          </cell>
          <cell r="AE1617">
            <v>1.0169999999999999</v>
          </cell>
          <cell r="AF1617">
            <v>0</v>
          </cell>
          <cell r="AG1617">
            <v>0</v>
          </cell>
          <cell r="AH1617">
            <v>0</v>
          </cell>
          <cell r="AI1617">
            <v>0</v>
          </cell>
          <cell r="AJ1617" t="str">
            <v>USD</v>
          </cell>
          <cell r="AK1617">
            <v>0</v>
          </cell>
          <cell r="AL1617" t="str">
            <v>SP0249-0807</v>
          </cell>
          <cell r="AM1617" t="str">
            <v>FUSE 4A - QUICK BLOW</v>
          </cell>
        </row>
        <row r="1618">
          <cell r="A1618" t="str">
            <v>DEC04</v>
          </cell>
          <cell r="B1618" t="str">
            <v>US</v>
          </cell>
          <cell r="C1618" t="str">
            <v>United States</v>
          </cell>
          <cell r="D1618" t="str">
            <v>US</v>
          </cell>
          <cell r="E1618" t="str">
            <v>SPARES</v>
          </cell>
          <cell r="F1618" t="str">
            <v>Cummins Power Generation</v>
          </cell>
          <cell r="G1618" t="str">
            <v>024652</v>
          </cell>
          <cell r="I1618">
            <v>40</v>
          </cell>
          <cell r="J1618">
            <v>2.1528525296017222</v>
          </cell>
          <cell r="K1618">
            <v>1.944</v>
          </cell>
          <cell r="M1618">
            <v>0</v>
          </cell>
          <cell r="N1618">
            <v>0</v>
          </cell>
          <cell r="O1618" t="str">
            <v>SPAR</v>
          </cell>
          <cell r="P1618" t="str">
            <v>SPAR</v>
          </cell>
          <cell r="R1618">
            <v>0</v>
          </cell>
          <cell r="S1618" t="str">
            <v>Spares</v>
          </cell>
          <cell r="T1618" t="str">
            <v>1020</v>
          </cell>
          <cell r="U1618" t="str">
            <v>1711000</v>
          </cell>
          <cell r="V1618">
            <v>1</v>
          </cell>
          <cell r="W1618" t="str">
            <v>1</v>
          </cell>
          <cell r="X1618" t="str">
            <v>650</v>
          </cell>
          <cell r="Y1618" t="str">
            <v>Commercial</v>
          </cell>
          <cell r="Z1618" t="str">
            <v>Sales - Parts</v>
          </cell>
          <cell r="AA1618" t="str">
            <v>Spares</v>
          </cell>
          <cell r="AB1618">
            <v>2.1528525296017222</v>
          </cell>
          <cell r="AC1618" t="str">
            <v xml:space="preserve">  42512</v>
          </cell>
          <cell r="AD1618" t="str">
            <v>364090286 - RLSE 4</v>
          </cell>
          <cell r="AE1618">
            <v>1.944</v>
          </cell>
          <cell r="AF1618">
            <v>0</v>
          </cell>
          <cell r="AG1618">
            <v>0</v>
          </cell>
          <cell r="AH1618">
            <v>0</v>
          </cell>
          <cell r="AI1618">
            <v>0</v>
          </cell>
          <cell r="AJ1618" t="str">
            <v>USD</v>
          </cell>
          <cell r="AK1618">
            <v>0</v>
          </cell>
          <cell r="AL1618" t="str">
            <v>SP0850-0114-59</v>
          </cell>
          <cell r="AM1618" t="str">
            <v>WASHER - M24 SPRING</v>
          </cell>
        </row>
        <row r="1619">
          <cell r="A1619" t="str">
            <v>DEC04</v>
          </cell>
          <cell r="B1619" t="str">
            <v>US</v>
          </cell>
          <cell r="C1619" t="str">
            <v>United States</v>
          </cell>
          <cell r="D1619" t="str">
            <v>US</v>
          </cell>
          <cell r="E1619" t="str">
            <v>SPARES</v>
          </cell>
          <cell r="F1619" t="str">
            <v>Cummins Power Generation</v>
          </cell>
          <cell r="G1619" t="str">
            <v>024652</v>
          </cell>
          <cell r="I1619">
            <v>40</v>
          </cell>
          <cell r="J1619">
            <v>4.520990312163617</v>
          </cell>
          <cell r="K1619">
            <v>3.3559999999999999</v>
          </cell>
          <cell r="M1619">
            <v>0</v>
          </cell>
          <cell r="N1619">
            <v>0</v>
          </cell>
          <cell r="O1619" t="str">
            <v>SPAR</v>
          </cell>
          <cell r="P1619" t="str">
            <v>SPAR</v>
          </cell>
          <cell r="R1619">
            <v>0</v>
          </cell>
          <cell r="S1619" t="str">
            <v>Spares</v>
          </cell>
          <cell r="T1619" t="str">
            <v>1020</v>
          </cell>
          <cell r="U1619" t="str">
            <v>1711000</v>
          </cell>
          <cell r="V1619">
            <v>1</v>
          </cell>
          <cell r="W1619" t="str">
            <v>1</v>
          </cell>
          <cell r="X1619" t="str">
            <v>650</v>
          </cell>
          <cell r="Y1619" t="str">
            <v>Commercial</v>
          </cell>
          <cell r="Z1619" t="str">
            <v>Sales - Parts</v>
          </cell>
          <cell r="AA1619" t="str">
            <v>Spares</v>
          </cell>
          <cell r="AB1619">
            <v>4.520990312163617</v>
          </cell>
          <cell r="AC1619" t="str">
            <v xml:space="preserve">  42512</v>
          </cell>
          <cell r="AD1619" t="str">
            <v>364090286 - RLSE 4</v>
          </cell>
          <cell r="AE1619">
            <v>3.3559999999999999</v>
          </cell>
          <cell r="AF1619">
            <v>0</v>
          </cell>
          <cell r="AG1619">
            <v>0</v>
          </cell>
          <cell r="AH1619">
            <v>0</v>
          </cell>
          <cell r="AI1619">
            <v>0</v>
          </cell>
          <cell r="AJ1619" t="str">
            <v>USD</v>
          </cell>
          <cell r="AK1619">
            <v>0</v>
          </cell>
          <cell r="AL1619" t="str">
            <v>SP0526-0399-72</v>
          </cell>
          <cell r="AM1619" t="str">
            <v>WASHER - M24 PLAIN</v>
          </cell>
        </row>
        <row r="1620">
          <cell r="A1620" t="str">
            <v>DEC04</v>
          </cell>
          <cell r="B1620" t="str">
            <v>US</v>
          </cell>
          <cell r="C1620" t="str">
            <v>United States</v>
          </cell>
          <cell r="D1620" t="str">
            <v>US</v>
          </cell>
          <cell r="E1620" t="str">
            <v>SPARES</v>
          </cell>
          <cell r="F1620" t="str">
            <v>Cummins Power Generation</v>
          </cell>
          <cell r="G1620" t="str">
            <v>024652</v>
          </cell>
          <cell r="I1620">
            <v>40</v>
          </cell>
          <cell r="J1620">
            <v>35.737351991388593</v>
          </cell>
          <cell r="K1620">
            <v>32.347999999999999</v>
          </cell>
          <cell r="M1620">
            <v>0</v>
          </cell>
          <cell r="N1620">
            <v>0</v>
          </cell>
          <cell r="O1620" t="str">
            <v>SPAR</v>
          </cell>
          <cell r="P1620" t="str">
            <v>SPAR</v>
          </cell>
          <cell r="R1620">
            <v>0</v>
          </cell>
          <cell r="S1620" t="str">
            <v>Spares</v>
          </cell>
          <cell r="T1620" t="str">
            <v>1020</v>
          </cell>
          <cell r="U1620" t="str">
            <v>1711000</v>
          </cell>
          <cell r="V1620">
            <v>1</v>
          </cell>
          <cell r="W1620" t="str">
            <v>1</v>
          </cell>
          <cell r="X1620" t="str">
            <v>650</v>
          </cell>
          <cell r="Y1620" t="str">
            <v>Commercial</v>
          </cell>
          <cell r="Z1620" t="str">
            <v>Sales - Parts</v>
          </cell>
          <cell r="AA1620" t="str">
            <v>Spares</v>
          </cell>
          <cell r="AB1620">
            <v>35.737351991388593</v>
          </cell>
          <cell r="AC1620" t="str">
            <v xml:space="preserve">  42512</v>
          </cell>
          <cell r="AD1620" t="str">
            <v>364090286 - RLSE 4</v>
          </cell>
          <cell r="AE1620">
            <v>32.347999999999999</v>
          </cell>
          <cell r="AF1620">
            <v>0</v>
          </cell>
          <cell r="AG1620">
            <v>0</v>
          </cell>
          <cell r="AH1620">
            <v>0</v>
          </cell>
          <cell r="AI1620">
            <v>0</v>
          </cell>
          <cell r="AJ1620" t="str">
            <v>USD</v>
          </cell>
          <cell r="AK1620">
            <v>0</v>
          </cell>
          <cell r="AL1620" t="str">
            <v>SP0718-1172</v>
          </cell>
          <cell r="AM1620" t="str">
            <v>SCREW HEX HD M24X3X60LONG 8.8</v>
          </cell>
        </row>
        <row r="1621">
          <cell r="A1621" t="str">
            <v>DEC04</v>
          </cell>
          <cell r="B1621" t="str">
            <v>US</v>
          </cell>
          <cell r="C1621" t="str">
            <v>United States</v>
          </cell>
          <cell r="D1621" t="str">
            <v>US</v>
          </cell>
          <cell r="E1621" t="str">
            <v>SPARES</v>
          </cell>
          <cell r="F1621" t="str">
            <v>Cummins Power Generation</v>
          </cell>
          <cell r="G1621" t="str">
            <v>024652</v>
          </cell>
          <cell r="I1621">
            <v>4</v>
          </cell>
          <cell r="J1621">
            <v>0</v>
          </cell>
          <cell r="K1621">
            <v>0</v>
          </cell>
          <cell r="M1621">
            <v>0</v>
          </cell>
          <cell r="N1621">
            <v>0</v>
          </cell>
          <cell r="O1621" t="str">
            <v>909</v>
          </cell>
          <cell r="P1621" t="str">
            <v>909</v>
          </cell>
          <cell r="R1621">
            <v>0</v>
          </cell>
          <cell r="S1621" t="str">
            <v>INFORMATION</v>
          </cell>
          <cell r="T1621" t="str">
            <v>1020</v>
          </cell>
          <cell r="U1621" t="str">
            <v>1711000</v>
          </cell>
          <cell r="V1621">
            <v>1</v>
          </cell>
          <cell r="W1621" t="str">
            <v>1</v>
          </cell>
          <cell r="X1621" t="str">
            <v>650</v>
          </cell>
          <cell r="Y1621" t="str">
            <v>Commercial</v>
          </cell>
          <cell r="Z1621" t="str">
            <v>Sales - Parts</v>
          </cell>
          <cell r="AA1621" t="str">
            <v>Spares</v>
          </cell>
          <cell r="AB1621">
            <v>0</v>
          </cell>
          <cell r="AC1621" t="str">
            <v xml:space="preserve">  42512</v>
          </cell>
          <cell r="AD1621" t="str">
            <v>364090286 - RLSE 4</v>
          </cell>
          <cell r="AE1621">
            <v>0</v>
          </cell>
          <cell r="AF1621">
            <v>0</v>
          </cell>
          <cell r="AG1621">
            <v>0</v>
          </cell>
          <cell r="AH1621">
            <v>0</v>
          </cell>
          <cell r="AI1621">
            <v>0</v>
          </cell>
          <cell r="AJ1621" t="str">
            <v>USD</v>
          </cell>
          <cell r="AK1621">
            <v>0</v>
          </cell>
        </row>
        <row r="1622">
          <cell r="A1622" t="str">
            <v>DEC04</v>
          </cell>
          <cell r="B1622" t="str">
            <v>US</v>
          </cell>
          <cell r="C1622" t="str">
            <v>United States</v>
          </cell>
          <cell r="D1622" t="str">
            <v>US</v>
          </cell>
          <cell r="E1622" t="str">
            <v>SPARES</v>
          </cell>
          <cell r="F1622" t="str">
            <v>Cummins Power Generation</v>
          </cell>
          <cell r="G1622" t="str">
            <v>024652</v>
          </cell>
          <cell r="I1622">
            <v>40</v>
          </cell>
          <cell r="J1622">
            <v>2080.301399354144</v>
          </cell>
          <cell r="K1622">
            <v>1884</v>
          </cell>
          <cell r="M1622">
            <v>0</v>
          </cell>
          <cell r="N1622">
            <v>0</v>
          </cell>
          <cell r="O1622" t="str">
            <v>SPAR</v>
          </cell>
          <cell r="P1622" t="str">
            <v>SPAR</v>
          </cell>
          <cell r="R1622">
            <v>0</v>
          </cell>
          <cell r="S1622" t="str">
            <v>Spares</v>
          </cell>
          <cell r="T1622" t="str">
            <v>1020</v>
          </cell>
          <cell r="U1622" t="str">
            <v>1711000</v>
          </cell>
          <cell r="V1622">
            <v>1</v>
          </cell>
          <cell r="W1622" t="str">
            <v>1</v>
          </cell>
          <cell r="X1622" t="str">
            <v>650</v>
          </cell>
          <cell r="Y1622" t="str">
            <v>Commercial</v>
          </cell>
          <cell r="Z1622" t="str">
            <v>Sales - Parts</v>
          </cell>
          <cell r="AA1622" t="str">
            <v>Spares</v>
          </cell>
          <cell r="AB1622">
            <v>2080.301399354144</v>
          </cell>
          <cell r="AC1622" t="str">
            <v xml:space="preserve">  42512</v>
          </cell>
          <cell r="AD1622" t="str">
            <v>364090286 - RLSE 4</v>
          </cell>
          <cell r="AE1622">
            <v>1884</v>
          </cell>
          <cell r="AF1622">
            <v>0</v>
          </cell>
          <cell r="AG1622">
            <v>0</v>
          </cell>
          <cell r="AH1622">
            <v>0</v>
          </cell>
          <cell r="AI1622">
            <v>0</v>
          </cell>
          <cell r="AJ1622" t="str">
            <v>USD</v>
          </cell>
          <cell r="AK1622">
            <v>0</v>
          </cell>
          <cell r="AL1622" t="str">
            <v>SP0402-0797</v>
          </cell>
          <cell r="AM1622" t="str">
            <v>ISOLATOR - VIBRATION</v>
          </cell>
        </row>
        <row r="1623">
          <cell r="A1623" t="str">
            <v>DEC04</v>
          </cell>
          <cell r="B1623" t="str">
            <v>US</v>
          </cell>
          <cell r="C1623" t="str">
            <v>United States</v>
          </cell>
          <cell r="D1623" t="str">
            <v>US</v>
          </cell>
          <cell r="E1623" t="str">
            <v>SPARES</v>
          </cell>
          <cell r="F1623" t="str">
            <v>Cummins Power Generation</v>
          </cell>
          <cell r="G1623" t="str">
            <v>024651</v>
          </cell>
          <cell r="I1623">
            <v>70</v>
          </cell>
          <cell r="J1623">
            <v>3.7674919268030136</v>
          </cell>
          <cell r="K1623">
            <v>3.4020000000000001</v>
          </cell>
          <cell r="M1623">
            <v>0</v>
          </cell>
          <cell r="N1623">
            <v>0</v>
          </cell>
          <cell r="O1623" t="str">
            <v>SPAR</v>
          </cell>
          <cell r="P1623" t="str">
            <v>SPAR</v>
          </cell>
          <cell r="R1623">
            <v>0</v>
          </cell>
          <cell r="S1623" t="str">
            <v>Spares</v>
          </cell>
          <cell r="T1623" t="str">
            <v>1020</v>
          </cell>
          <cell r="U1623" t="str">
            <v>1711000</v>
          </cell>
          <cell r="V1623">
            <v>1</v>
          </cell>
          <cell r="W1623" t="str">
            <v>1</v>
          </cell>
          <cell r="X1623" t="str">
            <v>650</v>
          </cell>
          <cell r="Y1623" t="str">
            <v>Commercial</v>
          </cell>
          <cell r="Z1623" t="str">
            <v>Sales - Parts</v>
          </cell>
          <cell r="AA1623" t="str">
            <v>Spares</v>
          </cell>
          <cell r="AB1623">
            <v>3.7674919268030136</v>
          </cell>
          <cell r="AC1623" t="str">
            <v xml:space="preserve">  42511</v>
          </cell>
          <cell r="AD1623" t="str">
            <v>364090286 - RLSE 3</v>
          </cell>
          <cell r="AE1623">
            <v>3.4019999999999997</v>
          </cell>
          <cell r="AF1623">
            <v>0</v>
          </cell>
          <cell r="AG1623">
            <v>0</v>
          </cell>
          <cell r="AH1623">
            <v>0</v>
          </cell>
          <cell r="AI1623">
            <v>0</v>
          </cell>
          <cell r="AJ1623" t="str">
            <v>USD</v>
          </cell>
          <cell r="AK1623">
            <v>0</v>
          </cell>
          <cell r="AL1623" t="str">
            <v>SP0850-0114-59</v>
          </cell>
          <cell r="AM1623" t="str">
            <v>WASHER - M24 SPRING</v>
          </cell>
        </row>
        <row r="1624">
          <cell r="A1624" t="str">
            <v>DEC04</v>
          </cell>
          <cell r="B1624" t="str">
            <v>US</v>
          </cell>
          <cell r="C1624" t="str">
            <v>United States</v>
          </cell>
          <cell r="D1624" t="str">
            <v>US</v>
          </cell>
          <cell r="E1624" t="str">
            <v>SPARES</v>
          </cell>
          <cell r="F1624" t="str">
            <v>Cummins INC</v>
          </cell>
          <cell r="G1624" t="str">
            <v>024646</v>
          </cell>
          <cell r="I1624">
            <v>2</v>
          </cell>
          <cell r="J1624">
            <v>30.92572658772874</v>
          </cell>
          <cell r="K1624">
            <v>21.015999999999998</v>
          </cell>
          <cell r="M1624">
            <v>0</v>
          </cell>
          <cell r="N1624">
            <v>0</v>
          </cell>
          <cell r="O1624" t="str">
            <v>SPAR</v>
          </cell>
          <cell r="P1624" t="str">
            <v>SPAR</v>
          </cell>
          <cell r="R1624">
            <v>0</v>
          </cell>
          <cell r="S1624" t="str">
            <v>Spares</v>
          </cell>
          <cell r="T1624" t="str">
            <v>1020</v>
          </cell>
          <cell r="U1624" t="str">
            <v>1711000</v>
          </cell>
          <cell r="V1624">
            <v>1</v>
          </cell>
          <cell r="W1624" t="str">
            <v>1</v>
          </cell>
          <cell r="X1624" t="str">
            <v>650</v>
          </cell>
          <cell r="Y1624" t="str">
            <v>Commercial</v>
          </cell>
          <cell r="Z1624" t="str">
            <v>Sales - Parts</v>
          </cell>
          <cell r="AA1624" t="str">
            <v>Spares</v>
          </cell>
          <cell r="AB1624">
            <v>30.92572658772874</v>
          </cell>
          <cell r="AC1624" t="str">
            <v xml:space="preserve">  42483</v>
          </cell>
          <cell r="AD1624" t="str">
            <v>603167 REL 11 AUG 04</v>
          </cell>
          <cell r="AE1624">
            <v>21.015999999999998</v>
          </cell>
          <cell r="AF1624">
            <v>0</v>
          </cell>
          <cell r="AG1624">
            <v>0</v>
          </cell>
          <cell r="AH1624">
            <v>0</v>
          </cell>
          <cell r="AI1624">
            <v>0</v>
          </cell>
          <cell r="AJ1624" t="str">
            <v>USD</v>
          </cell>
          <cell r="AK1624">
            <v>0</v>
          </cell>
          <cell r="AL1624" t="str">
            <v>SP0249-0806</v>
          </cell>
          <cell r="AM1624" t="str">
            <v>CIRC.BREAKER 4A (WAS 434492)</v>
          </cell>
        </row>
        <row r="1625">
          <cell r="A1625" t="str">
            <v>DEC04</v>
          </cell>
          <cell r="B1625" t="str">
            <v>US</v>
          </cell>
          <cell r="C1625" t="str">
            <v>United States</v>
          </cell>
          <cell r="D1625" t="str">
            <v>US</v>
          </cell>
          <cell r="E1625" t="str">
            <v>SPARES</v>
          </cell>
          <cell r="F1625" t="str">
            <v>Cummins Power Generation</v>
          </cell>
          <cell r="G1625" t="str">
            <v>024651</v>
          </cell>
          <cell r="I1625">
            <v>70</v>
          </cell>
          <cell r="J1625">
            <v>7.9117330462863285</v>
          </cell>
          <cell r="K1625">
            <v>5.8730000000000002</v>
          </cell>
          <cell r="M1625">
            <v>0</v>
          </cell>
          <cell r="N1625">
            <v>0</v>
          </cell>
          <cell r="O1625" t="str">
            <v>SPAR</v>
          </cell>
          <cell r="P1625" t="str">
            <v>SPAR</v>
          </cell>
          <cell r="R1625">
            <v>0</v>
          </cell>
          <cell r="S1625" t="str">
            <v>Spares</v>
          </cell>
          <cell r="T1625" t="str">
            <v>1020</v>
          </cell>
          <cell r="U1625" t="str">
            <v>1711000</v>
          </cell>
          <cell r="V1625">
            <v>1</v>
          </cell>
          <cell r="W1625" t="str">
            <v>1</v>
          </cell>
          <cell r="X1625" t="str">
            <v>650</v>
          </cell>
          <cell r="Y1625" t="str">
            <v>Commercial</v>
          </cell>
          <cell r="Z1625" t="str">
            <v>Sales - Parts</v>
          </cell>
          <cell r="AA1625" t="str">
            <v>Spares</v>
          </cell>
          <cell r="AB1625">
            <v>7.9117330462863285</v>
          </cell>
          <cell r="AC1625" t="str">
            <v xml:space="preserve">  42511</v>
          </cell>
          <cell r="AD1625" t="str">
            <v>364090286 - RLSE 3</v>
          </cell>
          <cell r="AE1625">
            <v>5.8730000000000002</v>
          </cell>
          <cell r="AF1625">
            <v>0</v>
          </cell>
          <cell r="AG1625">
            <v>0</v>
          </cell>
          <cell r="AH1625">
            <v>0</v>
          </cell>
          <cell r="AI1625">
            <v>0</v>
          </cell>
          <cell r="AJ1625" t="str">
            <v>USD</v>
          </cell>
          <cell r="AK1625">
            <v>0</v>
          </cell>
          <cell r="AL1625" t="str">
            <v>SP0526-0399-72</v>
          </cell>
          <cell r="AM1625" t="str">
            <v>WASHER - M24 PLAIN</v>
          </cell>
        </row>
        <row r="1626">
          <cell r="A1626" t="str">
            <v>DEC04</v>
          </cell>
          <cell r="B1626" t="str">
            <v>US</v>
          </cell>
          <cell r="C1626" t="str">
            <v>United States</v>
          </cell>
          <cell r="D1626" t="str">
            <v>US</v>
          </cell>
          <cell r="E1626" t="str">
            <v>SPARES</v>
          </cell>
          <cell r="F1626" t="str">
            <v>Cummins Power Generation</v>
          </cell>
          <cell r="G1626" t="str">
            <v>024651</v>
          </cell>
          <cell r="I1626">
            <v>70</v>
          </cell>
          <cell r="J1626">
            <v>62.540365984930034</v>
          </cell>
          <cell r="K1626">
            <v>56.609000000000002</v>
          </cell>
          <cell r="M1626">
            <v>0</v>
          </cell>
          <cell r="N1626">
            <v>0</v>
          </cell>
          <cell r="O1626" t="str">
            <v>SPAR</v>
          </cell>
          <cell r="P1626" t="str">
            <v>SPAR</v>
          </cell>
          <cell r="R1626">
            <v>0</v>
          </cell>
          <cell r="S1626" t="str">
            <v>Spares</v>
          </cell>
          <cell r="T1626" t="str">
            <v>1020</v>
          </cell>
          <cell r="U1626" t="str">
            <v>1711000</v>
          </cell>
          <cell r="V1626">
            <v>1</v>
          </cell>
          <cell r="W1626" t="str">
            <v>1</v>
          </cell>
          <cell r="X1626" t="str">
            <v>650</v>
          </cell>
          <cell r="Y1626" t="str">
            <v>Commercial</v>
          </cell>
          <cell r="Z1626" t="str">
            <v>Sales - Parts</v>
          </cell>
          <cell r="AA1626" t="str">
            <v>Spares</v>
          </cell>
          <cell r="AB1626">
            <v>62.540365984930034</v>
          </cell>
          <cell r="AC1626" t="str">
            <v xml:space="preserve">  42511</v>
          </cell>
          <cell r="AD1626" t="str">
            <v>364090286 - RLSE 3</v>
          </cell>
          <cell r="AE1626">
            <v>56.608999999999995</v>
          </cell>
          <cell r="AF1626">
            <v>0</v>
          </cell>
          <cell r="AG1626">
            <v>0</v>
          </cell>
          <cell r="AH1626">
            <v>0</v>
          </cell>
          <cell r="AI1626">
            <v>0</v>
          </cell>
          <cell r="AJ1626" t="str">
            <v>USD</v>
          </cell>
          <cell r="AK1626">
            <v>0</v>
          </cell>
          <cell r="AL1626" t="str">
            <v>SP0718-1172</v>
          </cell>
          <cell r="AM1626" t="str">
            <v>SCREW HEX HD M24X3X60LONG 8.8</v>
          </cell>
        </row>
        <row r="1627">
          <cell r="A1627" t="str">
            <v>DEC04</v>
          </cell>
          <cell r="B1627" t="str">
            <v>US</v>
          </cell>
          <cell r="C1627" t="str">
            <v>United States</v>
          </cell>
          <cell r="D1627" t="str">
            <v>US</v>
          </cell>
          <cell r="E1627" t="str">
            <v>SPARES</v>
          </cell>
          <cell r="F1627" t="str">
            <v>Cummins Power Generation</v>
          </cell>
          <cell r="G1627" t="str">
            <v>024651</v>
          </cell>
          <cell r="I1627">
            <v>70</v>
          </cell>
          <cell r="J1627">
            <v>3640.5274488697523</v>
          </cell>
          <cell r="K1627">
            <v>3297</v>
          </cell>
          <cell r="M1627">
            <v>0</v>
          </cell>
          <cell r="N1627">
            <v>0</v>
          </cell>
          <cell r="O1627" t="str">
            <v>SPAR</v>
          </cell>
          <cell r="P1627" t="str">
            <v>SPAR</v>
          </cell>
          <cell r="R1627">
            <v>0</v>
          </cell>
          <cell r="S1627" t="str">
            <v>Spares</v>
          </cell>
          <cell r="T1627" t="str">
            <v>1020</v>
          </cell>
          <cell r="U1627" t="str">
            <v>1711000</v>
          </cell>
          <cell r="V1627">
            <v>1</v>
          </cell>
          <cell r="W1627" t="str">
            <v>1</v>
          </cell>
          <cell r="X1627" t="str">
            <v>650</v>
          </cell>
          <cell r="Y1627" t="str">
            <v>Commercial</v>
          </cell>
          <cell r="Z1627" t="str">
            <v>Sales - Parts</v>
          </cell>
          <cell r="AA1627" t="str">
            <v>Spares</v>
          </cell>
          <cell r="AB1627">
            <v>3640.5274488697523</v>
          </cell>
          <cell r="AC1627" t="str">
            <v xml:space="preserve">  42511</v>
          </cell>
          <cell r="AD1627" t="str">
            <v>364090286 - RLSE 3</v>
          </cell>
          <cell r="AE1627">
            <v>3297</v>
          </cell>
          <cell r="AF1627">
            <v>0</v>
          </cell>
          <cell r="AG1627">
            <v>0</v>
          </cell>
          <cell r="AH1627">
            <v>0</v>
          </cell>
          <cell r="AI1627">
            <v>0</v>
          </cell>
          <cell r="AJ1627" t="str">
            <v>USD</v>
          </cell>
          <cell r="AK1627">
            <v>0</v>
          </cell>
          <cell r="AL1627" t="str">
            <v>SP0402-0797</v>
          </cell>
          <cell r="AM1627" t="str">
            <v>ISOLATOR - VIBRATION</v>
          </cell>
        </row>
        <row r="1628">
          <cell r="A1628" t="str">
            <v>DEC04</v>
          </cell>
          <cell r="B1628" t="str">
            <v>US</v>
          </cell>
          <cell r="C1628" t="str">
            <v>United States</v>
          </cell>
          <cell r="D1628" t="str">
            <v>US</v>
          </cell>
          <cell r="E1628" t="str">
            <v>SPARES</v>
          </cell>
          <cell r="F1628" t="str">
            <v>Cummins Power Generation</v>
          </cell>
          <cell r="G1628" t="str">
            <v>024651</v>
          </cell>
          <cell r="I1628">
            <v>7</v>
          </cell>
          <cell r="J1628">
            <v>0</v>
          </cell>
          <cell r="K1628">
            <v>0</v>
          </cell>
          <cell r="M1628">
            <v>0</v>
          </cell>
          <cell r="N1628">
            <v>0</v>
          </cell>
          <cell r="O1628" t="str">
            <v>909</v>
          </cell>
          <cell r="P1628" t="str">
            <v>909</v>
          </cell>
          <cell r="R1628">
            <v>0</v>
          </cell>
          <cell r="S1628" t="str">
            <v>INFORMATION</v>
          </cell>
          <cell r="T1628" t="str">
            <v>1020</v>
          </cell>
          <cell r="U1628" t="str">
            <v>1711000</v>
          </cell>
          <cell r="V1628">
            <v>1</v>
          </cell>
          <cell r="W1628" t="str">
            <v>1</v>
          </cell>
          <cell r="X1628" t="str">
            <v>650</v>
          </cell>
          <cell r="Y1628" t="str">
            <v>Commercial</v>
          </cell>
          <cell r="Z1628" t="str">
            <v>Sales - Parts</v>
          </cell>
          <cell r="AA1628" t="str">
            <v>Spares</v>
          </cell>
          <cell r="AB1628">
            <v>0</v>
          </cell>
          <cell r="AC1628" t="str">
            <v xml:space="preserve">  42511</v>
          </cell>
          <cell r="AD1628" t="str">
            <v>364090286 - RLSE 3</v>
          </cell>
          <cell r="AE1628">
            <v>0</v>
          </cell>
          <cell r="AF1628">
            <v>0</v>
          </cell>
          <cell r="AG1628">
            <v>0</v>
          </cell>
          <cell r="AH1628">
            <v>0</v>
          </cell>
          <cell r="AI1628">
            <v>0</v>
          </cell>
          <cell r="AJ1628" t="str">
            <v>USD</v>
          </cell>
          <cell r="AK1628">
            <v>0</v>
          </cell>
        </row>
        <row r="1629">
          <cell r="A1629" t="str">
            <v>DEC04</v>
          </cell>
          <cell r="B1629" t="str">
            <v>US</v>
          </cell>
          <cell r="C1629" t="str">
            <v>United States</v>
          </cell>
          <cell r="D1629" t="str">
            <v>US</v>
          </cell>
          <cell r="E1629" t="str">
            <v>SPARES</v>
          </cell>
          <cell r="F1629" t="str">
            <v>Cummins INC</v>
          </cell>
          <cell r="G1629" t="str">
            <v>024646</v>
          </cell>
          <cell r="I1629">
            <v>2</v>
          </cell>
          <cell r="J1629">
            <v>18.250807319698598</v>
          </cell>
          <cell r="K1629">
            <v>17.128</v>
          </cell>
          <cell r="M1629">
            <v>0</v>
          </cell>
          <cell r="N1629">
            <v>0</v>
          </cell>
          <cell r="O1629" t="str">
            <v>SPAR</v>
          </cell>
          <cell r="P1629" t="str">
            <v>SPAR</v>
          </cell>
          <cell r="R1629">
            <v>0</v>
          </cell>
          <cell r="S1629" t="str">
            <v>Spares</v>
          </cell>
          <cell r="T1629" t="str">
            <v>1020</v>
          </cell>
          <cell r="U1629" t="str">
            <v>1711000</v>
          </cell>
          <cell r="V1629">
            <v>1</v>
          </cell>
          <cell r="W1629" t="str">
            <v>1</v>
          </cell>
          <cell r="X1629" t="str">
            <v>650</v>
          </cell>
          <cell r="Y1629" t="str">
            <v>Commercial</v>
          </cell>
          <cell r="Z1629" t="str">
            <v>Sales - Parts</v>
          </cell>
          <cell r="AA1629" t="str">
            <v>Spares</v>
          </cell>
          <cell r="AB1629">
            <v>18.250807319698598</v>
          </cell>
          <cell r="AC1629" t="str">
            <v xml:space="preserve">  42483</v>
          </cell>
          <cell r="AD1629" t="str">
            <v>603167 REL 11 AUG 04</v>
          </cell>
          <cell r="AE1629">
            <v>17.128</v>
          </cell>
          <cell r="AF1629">
            <v>0</v>
          </cell>
          <cell r="AG1629">
            <v>0</v>
          </cell>
          <cell r="AH1629">
            <v>0</v>
          </cell>
          <cell r="AI1629">
            <v>0</v>
          </cell>
          <cell r="AJ1629" t="str">
            <v>USD</v>
          </cell>
          <cell r="AK1629">
            <v>0</v>
          </cell>
          <cell r="AL1629" t="str">
            <v>SP0249-0804</v>
          </cell>
          <cell r="AM1629" t="str">
            <v>CCT.BREAKER 20A 1PH WAS 434494</v>
          </cell>
        </row>
        <row r="1630">
          <cell r="A1630" t="str">
            <v>DEC04</v>
          </cell>
          <cell r="B1630" t="str">
            <v>US</v>
          </cell>
          <cell r="C1630" t="str">
            <v>United States</v>
          </cell>
          <cell r="D1630" t="str">
            <v>US</v>
          </cell>
          <cell r="E1630" t="str">
            <v>SPARES</v>
          </cell>
          <cell r="F1630" t="str">
            <v>Cummins INC</v>
          </cell>
          <cell r="G1630" t="str">
            <v>024646</v>
          </cell>
          <cell r="I1630">
            <v>1</v>
          </cell>
          <cell r="J1630">
            <v>196.91065662002151</v>
          </cell>
          <cell r="K1630">
            <v>184.78</v>
          </cell>
          <cell r="M1630">
            <v>0</v>
          </cell>
          <cell r="N1630">
            <v>0</v>
          </cell>
          <cell r="O1630" t="str">
            <v>SPAR</v>
          </cell>
          <cell r="P1630" t="str">
            <v>SPAR</v>
          </cell>
          <cell r="R1630">
            <v>0</v>
          </cell>
          <cell r="S1630" t="str">
            <v>Spares</v>
          </cell>
          <cell r="T1630" t="str">
            <v>1020</v>
          </cell>
          <cell r="U1630" t="str">
            <v>1711000</v>
          </cell>
          <cell r="V1630">
            <v>1</v>
          </cell>
          <cell r="W1630" t="str">
            <v>1</v>
          </cell>
          <cell r="X1630" t="str">
            <v>650</v>
          </cell>
          <cell r="Y1630" t="str">
            <v>Commercial</v>
          </cell>
          <cell r="Z1630" t="str">
            <v>Sales - Parts</v>
          </cell>
          <cell r="AA1630" t="str">
            <v>Spares</v>
          </cell>
          <cell r="AB1630">
            <v>196.91065662002151</v>
          </cell>
          <cell r="AC1630" t="str">
            <v xml:space="preserve">  42483</v>
          </cell>
          <cell r="AD1630" t="str">
            <v>603167 REL 11 AUG 04</v>
          </cell>
          <cell r="AE1630">
            <v>184.78</v>
          </cell>
          <cell r="AF1630">
            <v>0</v>
          </cell>
          <cell r="AG1630">
            <v>0</v>
          </cell>
          <cell r="AH1630">
            <v>0</v>
          </cell>
          <cell r="AI1630">
            <v>0</v>
          </cell>
          <cell r="AJ1630" t="str">
            <v>USD</v>
          </cell>
          <cell r="AK1630">
            <v>0</v>
          </cell>
          <cell r="AL1630" t="str">
            <v>SP0132-0425</v>
          </cell>
          <cell r="AM1630" t="str">
            <v>COOLANT PUMP 480V. 60HZ.</v>
          </cell>
        </row>
        <row r="1631">
          <cell r="A1631" t="str">
            <v>DEC04</v>
          </cell>
          <cell r="B1631" t="str">
            <v>US</v>
          </cell>
          <cell r="C1631" t="str">
            <v>United States</v>
          </cell>
          <cell r="D1631" t="str">
            <v>US</v>
          </cell>
          <cell r="E1631" t="str">
            <v>SPARES</v>
          </cell>
          <cell r="F1631" t="str">
            <v>Cummins INC</v>
          </cell>
          <cell r="G1631" t="str">
            <v>024646</v>
          </cell>
          <cell r="I1631">
            <v>2</v>
          </cell>
          <cell r="J1631">
            <v>18.256189451022603</v>
          </cell>
          <cell r="K1631">
            <v>17.12</v>
          </cell>
          <cell r="M1631">
            <v>0</v>
          </cell>
          <cell r="N1631">
            <v>0</v>
          </cell>
          <cell r="O1631" t="str">
            <v>SPAR</v>
          </cell>
          <cell r="P1631" t="str">
            <v>SPAR</v>
          </cell>
          <cell r="R1631">
            <v>0</v>
          </cell>
          <cell r="S1631" t="str">
            <v>Spares</v>
          </cell>
          <cell r="T1631" t="str">
            <v>1020</v>
          </cell>
          <cell r="U1631" t="str">
            <v>1711000</v>
          </cell>
          <cell r="V1631">
            <v>1</v>
          </cell>
          <cell r="W1631" t="str">
            <v>1</v>
          </cell>
          <cell r="X1631" t="str">
            <v>650</v>
          </cell>
          <cell r="Y1631" t="str">
            <v>Commercial</v>
          </cell>
          <cell r="Z1631" t="str">
            <v>Sales - Parts</v>
          </cell>
          <cell r="AA1631" t="str">
            <v>Spares</v>
          </cell>
          <cell r="AB1631">
            <v>18.256189451022603</v>
          </cell>
          <cell r="AC1631" t="str">
            <v xml:space="preserve">  42483</v>
          </cell>
          <cell r="AD1631" t="str">
            <v>603167 REL 11 AUG 04</v>
          </cell>
          <cell r="AE1631">
            <v>17.12</v>
          </cell>
          <cell r="AF1631">
            <v>0</v>
          </cell>
          <cell r="AG1631">
            <v>0</v>
          </cell>
          <cell r="AH1631">
            <v>0</v>
          </cell>
          <cell r="AI1631">
            <v>0</v>
          </cell>
          <cell r="AJ1631" t="str">
            <v>USD</v>
          </cell>
          <cell r="AK1631">
            <v>0</v>
          </cell>
          <cell r="AL1631" t="str">
            <v>SP0249-0805</v>
          </cell>
          <cell r="AM1631" t="str">
            <v>MIN. CIRCUIT BREAKER 10A 1PH</v>
          </cell>
        </row>
        <row r="1632">
          <cell r="A1632" t="str">
            <v>DEC04</v>
          </cell>
          <cell r="B1632" t="str">
            <v>US</v>
          </cell>
          <cell r="C1632" t="str">
            <v>United States</v>
          </cell>
          <cell r="D1632" t="str">
            <v>US</v>
          </cell>
          <cell r="E1632" t="str">
            <v>SPARES</v>
          </cell>
          <cell r="F1632" t="str">
            <v>Cummins INC</v>
          </cell>
          <cell r="G1632" t="str">
            <v>025009</v>
          </cell>
          <cell r="I1632">
            <v>6</v>
          </cell>
          <cell r="J1632">
            <v>12.911733046286328</v>
          </cell>
          <cell r="K1632">
            <v>12.12</v>
          </cell>
          <cell r="M1632">
            <v>0</v>
          </cell>
          <cell r="N1632">
            <v>0</v>
          </cell>
          <cell r="O1632" t="str">
            <v>SPAR</v>
          </cell>
          <cell r="P1632" t="str">
            <v>SPAR</v>
          </cell>
          <cell r="R1632">
            <v>0</v>
          </cell>
          <cell r="S1632" t="str">
            <v>Spares</v>
          </cell>
          <cell r="T1632" t="str">
            <v>1020</v>
          </cell>
          <cell r="U1632" t="str">
            <v>1711000</v>
          </cell>
          <cell r="V1632">
            <v>1</v>
          </cell>
          <cell r="W1632" t="str">
            <v>1</v>
          </cell>
          <cell r="X1632" t="str">
            <v>650</v>
          </cell>
          <cell r="Y1632" t="str">
            <v>Commercial</v>
          </cell>
          <cell r="Z1632" t="str">
            <v>Sales - Parts</v>
          </cell>
          <cell r="AA1632" t="str">
            <v>Spares</v>
          </cell>
          <cell r="AB1632">
            <v>12.911733046286328</v>
          </cell>
          <cell r="AC1632" t="str">
            <v xml:space="preserve">  43148</v>
          </cell>
          <cell r="AD1632" t="str">
            <v>603167 REL 20 OCT 04</v>
          </cell>
          <cell r="AE1632">
            <v>12.12</v>
          </cell>
          <cell r="AF1632">
            <v>0</v>
          </cell>
          <cell r="AG1632">
            <v>0</v>
          </cell>
          <cell r="AH1632">
            <v>0</v>
          </cell>
          <cell r="AI1632">
            <v>0</v>
          </cell>
          <cell r="AJ1632" t="str">
            <v>USD</v>
          </cell>
          <cell r="AK1632">
            <v>0</v>
          </cell>
          <cell r="AL1632" t="str">
            <v>SP0249-0816</v>
          </cell>
          <cell r="AM1632" t="str">
            <v>RELAY BASE (WAS 415061)</v>
          </cell>
        </row>
        <row r="1633">
          <cell r="A1633" t="str">
            <v>DEC04</v>
          </cell>
          <cell r="B1633" t="str">
            <v>US</v>
          </cell>
          <cell r="C1633" t="str">
            <v>United States</v>
          </cell>
          <cell r="D1633" t="str">
            <v>US</v>
          </cell>
          <cell r="E1633" t="str">
            <v>SPARES</v>
          </cell>
          <cell r="F1633" t="str">
            <v>Cummins Power Generation</v>
          </cell>
          <cell r="G1633" t="str">
            <v>025184</v>
          </cell>
          <cell r="I1633">
            <v>80</v>
          </cell>
          <cell r="J1633">
            <v>4.3057050592034445</v>
          </cell>
          <cell r="K1633">
            <v>3.8879999999999999</v>
          </cell>
          <cell r="M1633">
            <v>0</v>
          </cell>
          <cell r="N1633">
            <v>0</v>
          </cell>
          <cell r="O1633" t="str">
            <v>SPAR</v>
          </cell>
          <cell r="P1633" t="str">
            <v>SPAR</v>
          </cell>
          <cell r="R1633">
            <v>0</v>
          </cell>
          <cell r="S1633" t="str">
            <v>Spares</v>
          </cell>
          <cell r="T1633" t="str">
            <v>1020</v>
          </cell>
          <cell r="U1633" t="str">
            <v>1711000</v>
          </cell>
          <cell r="V1633">
            <v>1</v>
          </cell>
          <cell r="W1633" t="str">
            <v>1</v>
          </cell>
          <cell r="X1633" t="str">
            <v>650</v>
          </cell>
          <cell r="Y1633" t="str">
            <v>Commercial</v>
          </cell>
          <cell r="Z1633" t="str">
            <v>Sales - Parts</v>
          </cell>
          <cell r="AA1633" t="str">
            <v>Spares</v>
          </cell>
          <cell r="AB1633">
            <v>4.3057050592034445</v>
          </cell>
          <cell r="AC1633" t="str">
            <v xml:space="preserve">  43287</v>
          </cell>
          <cell r="AD1633" t="str">
            <v>364090286 - RLSE 5</v>
          </cell>
          <cell r="AE1633">
            <v>3.8879999999999999</v>
          </cell>
          <cell r="AF1633">
            <v>0</v>
          </cell>
          <cell r="AG1633">
            <v>0</v>
          </cell>
          <cell r="AH1633">
            <v>0</v>
          </cell>
          <cell r="AI1633">
            <v>0</v>
          </cell>
          <cell r="AJ1633" t="str">
            <v>USD</v>
          </cell>
          <cell r="AK1633">
            <v>0</v>
          </cell>
          <cell r="AL1633" t="str">
            <v>SP0850-0114-59</v>
          </cell>
          <cell r="AM1633" t="str">
            <v>WASHER - M24 SPRING</v>
          </cell>
        </row>
        <row r="1634">
          <cell r="A1634" t="str">
            <v>DEC04</v>
          </cell>
          <cell r="B1634" t="str">
            <v>US</v>
          </cell>
          <cell r="C1634" t="str">
            <v>United States</v>
          </cell>
          <cell r="D1634" t="str">
            <v>US</v>
          </cell>
          <cell r="E1634" t="str">
            <v>SPARES</v>
          </cell>
          <cell r="F1634" t="str">
            <v>Cummins Power Generation</v>
          </cell>
          <cell r="G1634" t="str">
            <v>025184</v>
          </cell>
          <cell r="I1634">
            <v>80</v>
          </cell>
          <cell r="J1634">
            <v>71.474703982777186</v>
          </cell>
          <cell r="K1634">
            <v>64.695999999999998</v>
          </cell>
          <cell r="M1634">
            <v>0</v>
          </cell>
          <cell r="N1634">
            <v>0</v>
          </cell>
          <cell r="O1634" t="str">
            <v>SPAR</v>
          </cell>
          <cell r="P1634" t="str">
            <v>SPAR</v>
          </cell>
          <cell r="R1634">
            <v>0</v>
          </cell>
          <cell r="S1634" t="str">
            <v>Spares</v>
          </cell>
          <cell r="T1634" t="str">
            <v>1020</v>
          </cell>
          <cell r="U1634" t="str">
            <v>1711000</v>
          </cell>
          <cell r="V1634">
            <v>1</v>
          </cell>
          <cell r="W1634" t="str">
            <v>1</v>
          </cell>
          <cell r="X1634" t="str">
            <v>650</v>
          </cell>
          <cell r="Y1634" t="str">
            <v>Commercial</v>
          </cell>
          <cell r="Z1634" t="str">
            <v>Sales - Parts</v>
          </cell>
          <cell r="AA1634" t="str">
            <v>Spares</v>
          </cell>
          <cell r="AB1634">
            <v>71.474703982777186</v>
          </cell>
          <cell r="AC1634" t="str">
            <v xml:space="preserve">  43287</v>
          </cell>
          <cell r="AD1634" t="str">
            <v>364090286 - RLSE 5</v>
          </cell>
          <cell r="AE1634">
            <v>64.695999999999998</v>
          </cell>
          <cell r="AF1634">
            <v>0</v>
          </cell>
          <cell r="AG1634">
            <v>0</v>
          </cell>
          <cell r="AH1634">
            <v>0</v>
          </cell>
          <cell r="AI1634">
            <v>0</v>
          </cell>
          <cell r="AJ1634" t="str">
            <v>USD</v>
          </cell>
          <cell r="AK1634">
            <v>0</v>
          </cell>
          <cell r="AL1634" t="str">
            <v>SP0718-1172</v>
          </cell>
          <cell r="AM1634" t="str">
            <v>SCREW HEX HD M24X3X60LONG 8.8</v>
          </cell>
        </row>
        <row r="1635">
          <cell r="A1635" t="str">
            <v>DEC04</v>
          </cell>
          <cell r="B1635" t="str">
            <v>US</v>
          </cell>
          <cell r="C1635" t="str">
            <v>United States</v>
          </cell>
          <cell r="D1635" t="str">
            <v>US</v>
          </cell>
          <cell r="E1635" t="str">
            <v>SPARES</v>
          </cell>
          <cell r="F1635" t="str">
            <v>Cummins Power Generation</v>
          </cell>
          <cell r="G1635" t="str">
            <v>025184</v>
          </cell>
          <cell r="I1635">
            <v>80</v>
          </cell>
          <cell r="J1635">
            <v>4160.602798708288</v>
          </cell>
          <cell r="K1635">
            <v>3768</v>
          </cell>
          <cell r="M1635">
            <v>0</v>
          </cell>
          <cell r="N1635">
            <v>0</v>
          </cell>
          <cell r="O1635" t="str">
            <v>SPAR</v>
          </cell>
          <cell r="P1635" t="str">
            <v>SPAR</v>
          </cell>
          <cell r="R1635">
            <v>0</v>
          </cell>
          <cell r="S1635" t="str">
            <v>Spares</v>
          </cell>
          <cell r="T1635" t="str">
            <v>1020</v>
          </cell>
          <cell r="U1635" t="str">
            <v>1711000</v>
          </cell>
          <cell r="V1635">
            <v>1</v>
          </cell>
          <cell r="W1635" t="str">
            <v>1</v>
          </cell>
          <cell r="X1635" t="str">
            <v>650</v>
          </cell>
          <cell r="Y1635" t="str">
            <v>Commercial</v>
          </cell>
          <cell r="Z1635" t="str">
            <v>Sales - Parts</v>
          </cell>
          <cell r="AA1635" t="str">
            <v>Spares</v>
          </cell>
          <cell r="AB1635">
            <v>4160.602798708288</v>
          </cell>
          <cell r="AC1635" t="str">
            <v xml:space="preserve">  43287</v>
          </cell>
          <cell r="AD1635" t="str">
            <v>364090286 - RLSE 5</v>
          </cell>
          <cell r="AE1635">
            <v>3768</v>
          </cell>
          <cell r="AF1635">
            <v>0</v>
          </cell>
          <cell r="AG1635">
            <v>0</v>
          </cell>
          <cell r="AH1635">
            <v>0</v>
          </cell>
          <cell r="AI1635">
            <v>0</v>
          </cell>
          <cell r="AJ1635" t="str">
            <v>USD</v>
          </cell>
          <cell r="AK1635">
            <v>0</v>
          </cell>
          <cell r="AL1635" t="str">
            <v>SP0402-0797</v>
          </cell>
          <cell r="AM1635" t="str">
            <v>ISOLATOR - VIBRATION</v>
          </cell>
        </row>
        <row r="1636">
          <cell r="A1636" t="str">
            <v>DEC04</v>
          </cell>
          <cell r="B1636" t="str">
            <v>US</v>
          </cell>
          <cell r="C1636" t="str">
            <v>United States</v>
          </cell>
          <cell r="D1636" t="str">
            <v>US</v>
          </cell>
          <cell r="E1636" t="str">
            <v>SPARES</v>
          </cell>
          <cell r="F1636" t="str">
            <v>Cummins INC</v>
          </cell>
          <cell r="G1636" t="str">
            <v>025009</v>
          </cell>
          <cell r="I1636">
            <v>2</v>
          </cell>
          <cell r="J1636">
            <v>35.296017222820232</v>
          </cell>
          <cell r="K1636">
            <v>19.29</v>
          </cell>
          <cell r="M1636">
            <v>0</v>
          </cell>
          <cell r="N1636">
            <v>0</v>
          </cell>
          <cell r="O1636" t="str">
            <v>SPAR</v>
          </cell>
          <cell r="P1636" t="str">
            <v>SPAR</v>
          </cell>
          <cell r="R1636">
            <v>0</v>
          </cell>
          <cell r="S1636" t="str">
            <v>Spares</v>
          </cell>
          <cell r="T1636" t="str">
            <v>1020</v>
          </cell>
          <cell r="U1636" t="str">
            <v>1711000</v>
          </cell>
          <cell r="V1636">
            <v>1</v>
          </cell>
          <cell r="W1636" t="str">
            <v>1</v>
          </cell>
          <cell r="X1636" t="str">
            <v>650</v>
          </cell>
          <cell r="Y1636" t="str">
            <v>Commercial</v>
          </cell>
          <cell r="Z1636" t="str">
            <v>Sales - Parts</v>
          </cell>
          <cell r="AA1636" t="str">
            <v>Spares</v>
          </cell>
          <cell r="AB1636">
            <v>35.296017222820232</v>
          </cell>
          <cell r="AC1636" t="str">
            <v xml:space="preserve">  43148</v>
          </cell>
          <cell r="AD1636" t="str">
            <v>603167 REL 20 OCT 04</v>
          </cell>
          <cell r="AE1636">
            <v>19.29</v>
          </cell>
          <cell r="AF1636">
            <v>0</v>
          </cell>
          <cell r="AG1636">
            <v>0</v>
          </cell>
          <cell r="AH1636">
            <v>0</v>
          </cell>
          <cell r="AI1636">
            <v>0</v>
          </cell>
          <cell r="AJ1636" t="str">
            <v>USD</v>
          </cell>
          <cell r="AK1636">
            <v>0</v>
          </cell>
          <cell r="AL1636" t="str">
            <v>SP0249-0846</v>
          </cell>
          <cell r="AM1636" t="str">
            <v>MCB-10A-1P TYPE D UL</v>
          </cell>
        </row>
        <row r="1637">
          <cell r="A1637" t="str">
            <v>DEC04</v>
          </cell>
          <cell r="B1637" t="str">
            <v>US</v>
          </cell>
          <cell r="C1637" t="str">
            <v>United States</v>
          </cell>
          <cell r="D1637" t="str">
            <v>US</v>
          </cell>
          <cell r="E1637" t="str">
            <v>SPARES</v>
          </cell>
          <cell r="F1637" t="str">
            <v>Cummins INC</v>
          </cell>
          <cell r="G1637" t="str">
            <v>025009</v>
          </cell>
          <cell r="I1637">
            <v>2</v>
          </cell>
          <cell r="J1637">
            <v>115.15069967707211</v>
          </cell>
          <cell r="K1637">
            <v>108.05759999999999</v>
          </cell>
          <cell r="M1637">
            <v>0</v>
          </cell>
          <cell r="N1637">
            <v>0</v>
          </cell>
          <cell r="O1637" t="str">
            <v>SPAR</v>
          </cell>
          <cell r="P1637" t="str">
            <v>SPAR</v>
          </cell>
          <cell r="R1637">
            <v>0</v>
          </cell>
          <cell r="S1637" t="str">
            <v>Spares</v>
          </cell>
          <cell r="T1637" t="str">
            <v>1020</v>
          </cell>
          <cell r="U1637" t="str">
            <v>1711000</v>
          </cell>
          <cell r="V1637">
            <v>1</v>
          </cell>
          <cell r="W1637" t="str">
            <v>1</v>
          </cell>
          <cell r="X1637" t="str">
            <v>650</v>
          </cell>
          <cell r="Y1637" t="str">
            <v>Commercial</v>
          </cell>
          <cell r="Z1637" t="str">
            <v>Sales - Parts</v>
          </cell>
          <cell r="AA1637" t="str">
            <v>Spares</v>
          </cell>
          <cell r="AB1637">
            <v>115.15069967707211</v>
          </cell>
          <cell r="AC1637" t="str">
            <v xml:space="preserve">  43148</v>
          </cell>
          <cell r="AD1637" t="str">
            <v>603167 REL 20 OCT 04</v>
          </cell>
          <cell r="AE1637">
            <v>108.05759999999999</v>
          </cell>
          <cell r="AF1637">
            <v>0</v>
          </cell>
          <cell r="AG1637">
            <v>0</v>
          </cell>
          <cell r="AH1637">
            <v>0</v>
          </cell>
          <cell r="AI1637">
            <v>0</v>
          </cell>
          <cell r="AJ1637" t="str">
            <v>USD</v>
          </cell>
          <cell r="AK1637">
            <v>0</v>
          </cell>
          <cell r="AL1637" t="str">
            <v>SP0249-0830</v>
          </cell>
          <cell r="AM1637" t="str">
            <v>BATTERY 12V</v>
          </cell>
        </row>
        <row r="1638">
          <cell r="A1638" t="str">
            <v>DEC04</v>
          </cell>
          <cell r="B1638" t="str">
            <v>US</v>
          </cell>
          <cell r="C1638" t="str">
            <v>United States</v>
          </cell>
          <cell r="D1638" t="str">
            <v>US</v>
          </cell>
          <cell r="E1638" t="str">
            <v>SPARES</v>
          </cell>
          <cell r="F1638" t="str">
            <v>Cummins Power Generation</v>
          </cell>
          <cell r="G1638" t="str">
            <v>025185</v>
          </cell>
          <cell r="I1638">
            <v>30</v>
          </cell>
          <cell r="J1638">
            <v>1.6146393972012916</v>
          </cell>
          <cell r="K1638">
            <v>1.458</v>
          </cell>
          <cell r="M1638">
            <v>0</v>
          </cell>
          <cell r="N1638">
            <v>0</v>
          </cell>
          <cell r="O1638" t="str">
            <v>SPAR</v>
          </cell>
          <cell r="P1638" t="str">
            <v>SPAR</v>
          </cell>
          <cell r="R1638">
            <v>0</v>
          </cell>
          <cell r="S1638" t="str">
            <v>Spares</v>
          </cell>
          <cell r="T1638" t="str">
            <v>1020</v>
          </cell>
          <cell r="U1638" t="str">
            <v>1711000</v>
          </cell>
          <cell r="V1638">
            <v>1</v>
          </cell>
          <cell r="W1638" t="str">
            <v>1</v>
          </cell>
          <cell r="X1638" t="str">
            <v>650</v>
          </cell>
          <cell r="Y1638" t="str">
            <v>Commercial</v>
          </cell>
          <cell r="Z1638" t="str">
            <v>Sales - Parts</v>
          </cell>
          <cell r="AA1638" t="str">
            <v>Spares</v>
          </cell>
          <cell r="AB1638">
            <v>1.6146393972012916</v>
          </cell>
          <cell r="AC1638" t="str">
            <v xml:space="preserve">  43296</v>
          </cell>
          <cell r="AD1638" t="str">
            <v>364090286 - RLSE 6</v>
          </cell>
          <cell r="AE1638">
            <v>1.458</v>
          </cell>
          <cell r="AF1638">
            <v>0</v>
          </cell>
          <cell r="AG1638">
            <v>0</v>
          </cell>
          <cell r="AH1638">
            <v>0</v>
          </cell>
          <cell r="AI1638">
            <v>0</v>
          </cell>
          <cell r="AJ1638" t="str">
            <v>USD</v>
          </cell>
          <cell r="AK1638">
            <v>0</v>
          </cell>
          <cell r="AL1638" t="str">
            <v>SP0850-0114-59</v>
          </cell>
          <cell r="AM1638" t="str">
            <v>WASHER - M24 SPRING</v>
          </cell>
        </row>
        <row r="1639">
          <cell r="A1639" t="str">
            <v>DEC04</v>
          </cell>
          <cell r="B1639" t="str">
            <v>US</v>
          </cell>
          <cell r="C1639" t="str">
            <v>United States</v>
          </cell>
          <cell r="D1639" t="str">
            <v>US</v>
          </cell>
          <cell r="E1639" t="str">
            <v>SPARES</v>
          </cell>
          <cell r="F1639" t="str">
            <v>Cummins Power Generation</v>
          </cell>
          <cell r="G1639" t="str">
            <v>025185</v>
          </cell>
          <cell r="I1639">
            <v>30</v>
          </cell>
          <cell r="J1639">
            <v>3.3907427341227123</v>
          </cell>
          <cell r="K1639">
            <v>2.5169999999999999</v>
          </cell>
          <cell r="M1639">
            <v>0</v>
          </cell>
          <cell r="N1639">
            <v>0</v>
          </cell>
          <cell r="O1639" t="str">
            <v>SPAR</v>
          </cell>
          <cell r="P1639" t="str">
            <v>SPAR</v>
          </cell>
          <cell r="R1639">
            <v>0</v>
          </cell>
          <cell r="S1639" t="str">
            <v>Spares</v>
          </cell>
          <cell r="T1639" t="str">
            <v>1020</v>
          </cell>
          <cell r="U1639" t="str">
            <v>1711000</v>
          </cell>
          <cell r="V1639">
            <v>1</v>
          </cell>
          <cell r="W1639" t="str">
            <v>1</v>
          </cell>
          <cell r="X1639" t="str">
            <v>650</v>
          </cell>
          <cell r="Y1639" t="str">
            <v>Commercial</v>
          </cell>
          <cell r="Z1639" t="str">
            <v>Sales - Parts</v>
          </cell>
          <cell r="AA1639" t="str">
            <v>Spares</v>
          </cell>
          <cell r="AB1639">
            <v>3.3907427341227123</v>
          </cell>
          <cell r="AC1639" t="str">
            <v xml:space="preserve">  43296</v>
          </cell>
          <cell r="AD1639" t="str">
            <v>364090286 - RLSE 6</v>
          </cell>
          <cell r="AE1639">
            <v>2.5169999999999999</v>
          </cell>
          <cell r="AF1639">
            <v>0</v>
          </cell>
          <cell r="AG1639">
            <v>0</v>
          </cell>
          <cell r="AH1639">
            <v>0</v>
          </cell>
          <cell r="AI1639">
            <v>0</v>
          </cell>
          <cell r="AJ1639" t="str">
            <v>USD</v>
          </cell>
          <cell r="AK1639">
            <v>0</v>
          </cell>
          <cell r="AL1639" t="str">
            <v>SP0526-0399-72</v>
          </cell>
          <cell r="AM1639" t="str">
            <v>WASHER - M24 PLAIN</v>
          </cell>
        </row>
        <row r="1640">
          <cell r="A1640" t="str">
            <v>DEC04</v>
          </cell>
          <cell r="B1640" t="str">
            <v>US</v>
          </cell>
          <cell r="C1640" t="str">
            <v>United States</v>
          </cell>
          <cell r="D1640" t="str">
            <v>US</v>
          </cell>
          <cell r="E1640" t="str">
            <v>SPARES</v>
          </cell>
          <cell r="F1640" t="str">
            <v>Cummins Power Generation</v>
          </cell>
          <cell r="G1640" t="str">
            <v>025185</v>
          </cell>
          <cell r="I1640">
            <v>30</v>
          </cell>
          <cell r="J1640">
            <v>1560.2260495156081</v>
          </cell>
          <cell r="K1640">
            <v>1413</v>
          </cell>
          <cell r="M1640">
            <v>0</v>
          </cell>
          <cell r="N1640">
            <v>0</v>
          </cell>
          <cell r="O1640" t="str">
            <v>SPAR</v>
          </cell>
          <cell r="P1640" t="str">
            <v>SPAR</v>
          </cell>
          <cell r="R1640">
            <v>0</v>
          </cell>
          <cell r="S1640" t="str">
            <v>Spares</v>
          </cell>
          <cell r="T1640" t="str">
            <v>1020</v>
          </cell>
          <cell r="U1640" t="str">
            <v>1711000</v>
          </cell>
          <cell r="V1640">
            <v>1</v>
          </cell>
          <cell r="W1640" t="str">
            <v>1</v>
          </cell>
          <cell r="X1640" t="str">
            <v>650</v>
          </cell>
          <cell r="Y1640" t="str">
            <v>Commercial</v>
          </cell>
          <cell r="Z1640" t="str">
            <v>Sales - Parts</v>
          </cell>
          <cell r="AA1640" t="str">
            <v>Spares</v>
          </cell>
          <cell r="AB1640">
            <v>1560.2260495156081</v>
          </cell>
          <cell r="AC1640" t="str">
            <v xml:space="preserve">  43296</v>
          </cell>
          <cell r="AD1640" t="str">
            <v>364090286 - RLSE 6</v>
          </cell>
          <cell r="AE1640">
            <v>1413</v>
          </cell>
          <cell r="AF1640">
            <v>0</v>
          </cell>
          <cell r="AG1640">
            <v>0</v>
          </cell>
          <cell r="AH1640">
            <v>0</v>
          </cell>
          <cell r="AI1640">
            <v>0</v>
          </cell>
          <cell r="AJ1640" t="str">
            <v>USD</v>
          </cell>
          <cell r="AK1640">
            <v>0</v>
          </cell>
          <cell r="AL1640" t="str">
            <v>SP0402-0797</v>
          </cell>
          <cell r="AM1640" t="str">
            <v>ISOLATOR - VIBRATION</v>
          </cell>
        </row>
        <row r="1641">
          <cell r="A1641" t="str">
            <v>DEC04</v>
          </cell>
          <cell r="B1641" t="str">
            <v>US</v>
          </cell>
          <cell r="C1641" t="str">
            <v>United States</v>
          </cell>
          <cell r="D1641" t="str">
            <v>US</v>
          </cell>
          <cell r="E1641" t="str">
            <v>SPARES</v>
          </cell>
          <cell r="F1641" t="str">
            <v>Cummins INC</v>
          </cell>
          <cell r="G1641" t="str">
            <v>025023</v>
          </cell>
          <cell r="I1641">
            <v>10</v>
          </cell>
          <cell r="J1641">
            <v>0.6942949407965554</v>
          </cell>
          <cell r="K1641">
            <v>1.0169999999999999</v>
          </cell>
          <cell r="M1641">
            <v>0</v>
          </cell>
          <cell r="N1641">
            <v>0</v>
          </cell>
          <cell r="O1641" t="str">
            <v>SPAR</v>
          </cell>
          <cell r="P1641" t="str">
            <v>SPAR</v>
          </cell>
          <cell r="R1641">
            <v>0</v>
          </cell>
          <cell r="S1641" t="str">
            <v>Spares</v>
          </cell>
          <cell r="T1641" t="str">
            <v>1020</v>
          </cell>
          <cell r="U1641" t="str">
            <v>1711000</v>
          </cell>
          <cell r="V1641">
            <v>1</v>
          </cell>
          <cell r="W1641" t="str">
            <v>1</v>
          </cell>
          <cell r="X1641" t="str">
            <v>650</v>
          </cell>
          <cell r="Y1641" t="str">
            <v>Commercial</v>
          </cell>
          <cell r="Z1641" t="str">
            <v>Sales - Parts</v>
          </cell>
          <cell r="AA1641" t="str">
            <v>Spares</v>
          </cell>
          <cell r="AB1641">
            <v>0.6942949407965554</v>
          </cell>
          <cell r="AC1641" t="str">
            <v xml:space="preserve">  42952</v>
          </cell>
          <cell r="AD1641" t="str">
            <v>603167 REL 13 OCT 04</v>
          </cell>
          <cell r="AE1641">
            <v>1.0169999999999999</v>
          </cell>
          <cell r="AF1641">
            <v>0</v>
          </cell>
          <cell r="AG1641">
            <v>0</v>
          </cell>
          <cell r="AH1641">
            <v>0</v>
          </cell>
          <cell r="AI1641">
            <v>0</v>
          </cell>
          <cell r="AJ1641" t="str">
            <v>USD</v>
          </cell>
          <cell r="AK1641">
            <v>0</v>
          </cell>
          <cell r="AL1641" t="str">
            <v>SP0249-0807</v>
          </cell>
          <cell r="AM1641" t="str">
            <v>FUSE 4A - QUICK BLOW</v>
          </cell>
        </row>
        <row r="1642">
          <cell r="A1642" t="str">
            <v>DEC04</v>
          </cell>
          <cell r="B1642" t="str">
            <v>US</v>
          </cell>
          <cell r="C1642" t="str">
            <v>United States</v>
          </cell>
          <cell r="D1642" t="str">
            <v>US</v>
          </cell>
          <cell r="E1642" t="str">
            <v>SPARES</v>
          </cell>
          <cell r="F1642" t="str">
            <v>Cummins Power Generation</v>
          </cell>
          <cell r="G1642" t="str">
            <v>025184</v>
          </cell>
          <cell r="I1642">
            <v>80</v>
          </cell>
          <cell r="J1642">
            <v>9.041980624327234</v>
          </cell>
          <cell r="K1642">
            <v>6.7119999999999997</v>
          </cell>
          <cell r="M1642">
            <v>0</v>
          </cell>
          <cell r="N1642">
            <v>0</v>
          </cell>
          <cell r="O1642" t="str">
            <v>SPAR</v>
          </cell>
          <cell r="P1642" t="str">
            <v>SPAR</v>
          </cell>
          <cell r="R1642">
            <v>0</v>
          </cell>
          <cell r="S1642" t="str">
            <v>Spares</v>
          </cell>
          <cell r="T1642" t="str">
            <v>1020</v>
          </cell>
          <cell r="U1642" t="str">
            <v>1711000</v>
          </cell>
          <cell r="V1642">
            <v>1</v>
          </cell>
          <cell r="W1642" t="str">
            <v>1</v>
          </cell>
          <cell r="X1642" t="str">
            <v>650</v>
          </cell>
          <cell r="Y1642" t="str">
            <v>Commercial</v>
          </cell>
          <cell r="Z1642" t="str">
            <v>Sales - Parts</v>
          </cell>
          <cell r="AA1642" t="str">
            <v>Spares</v>
          </cell>
          <cell r="AB1642">
            <v>9.041980624327234</v>
          </cell>
          <cell r="AC1642" t="str">
            <v xml:space="preserve">  43287</v>
          </cell>
          <cell r="AD1642" t="str">
            <v>364090286 - RLSE 5</v>
          </cell>
          <cell r="AE1642">
            <v>6.7119999999999997</v>
          </cell>
          <cell r="AF1642">
            <v>0</v>
          </cell>
          <cell r="AG1642">
            <v>0</v>
          </cell>
          <cell r="AH1642">
            <v>0</v>
          </cell>
          <cell r="AI1642">
            <v>0</v>
          </cell>
          <cell r="AJ1642" t="str">
            <v>USD</v>
          </cell>
          <cell r="AK1642">
            <v>0</v>
          </cell>
          <cell r="AL1642" t="str">
            <v>SP0526-0399-72</v>
          </cell>
          <cell r="AM1642" t="str">
            <v>WASHER - M24 PLAIN</v>
          </cell>
        </row>
        <row r="1643">
          <cell r="A1643" t="str">
            <v>DEC04</v>
          </cell>
          <cell r="B1643" t="str">
            <v>US</v>
          </cell>
          <cell r="C1643" t="str">
            <v>United States</v>
          </cell>
          <cell r="D1643" t="str">
            <v>US</v>
          </cell>
          <cell r="E1643" t="str">
            <v>SPARES</v>
          </cell>
          <cell r="F1643" t="str">
            <v>Cummins INC</v>
          </cell>
          <cell r="G1643" t="str">
            <v>025023</v>
          </cell>
          <cell r="I1643">
            <v>1</v>
          </cell>
          <cell r="J1643">
            <v>33.853606027987084</v>
          </cell>
          <cell r="K1643">
            <v>30.690999999999999</v>
          </cell>
          <cell r="M1643">
            <v>0</v>
          </cell>
          <cell r="N1643">
            <v>0</v>
          </cell>
          <cell r="O1643" t="str">
            <v>SPAR</v>
          </cell>
          <cell r="P1643" t="str">
            <v>SPAR</v>
          </cell>
          <cell r="R1643">
            <v>0</v>
          </cell>
          <cell r="S1643" t="str">
            <v>Spares</v>
          </cell>
          <cell r="T1643" t="str">
            <v>1020</v>
          </cell>
          <cell r="U1643" t="str">
            <v>1711000</v>
          </cell>
          <cell r="V1643">
            <v>1</v>
          </cell>
          <cell r="W1643" t="str">
            <v>1</v>
          </cell>
          <cell r="X1643" t="str">
            <v>650</v>
          </cell>
          <cell r="Y1643" t="str">
            <v>Commercial</v>
          </cell>
          <cell r="Z1643" t="str">
            <v>Sales - Parts</v>
          </cell>
          <cell r="AA1643" t="str">
            <v>Spares</v>
          </cell>
          <cell r="AB1643">
            <v>33.853606027987084</v>
          </cell>
          <cell r="AC1643" t="str">
            <v xml:space="preserve">  42952</v>
          </cell>
          <cell r="AD1643" t="str">
            <v>603167 REL 13 OCT 04</v>
          </cell>
          <cell r="AE1643">
            <v>30.690999999999999</v>
          </cell>
          <cell r="AF1643">
            <v>0</v>
          </cell>
          <cell r="AG1643">
            <v>0</v>
          </cell>
          <cell r="AH1643">
            <v>0</v>
          </cell>
          <cell r="AI1643">
            <v>0</v>
          </cell>
          <cell r="AJ1643" t="str">
            <v>USD</v>
          </cell>
          <cell r="AK1643">
            <v>0</v>
          </cell>
          <cell r="AL1643" t="str">
            <v>SP0249-0841</v>
          </cell>
          <cell r="AM1643" t="str">
            <v>PRE-LUBE OIL PUMP STARTER</v>
          </cell>
        </row>
        <row r="1644">
          <cell r="A1644" t="str">
            <v>DEC04</v>
          </cell>
          <cell r="B1644" t="str">
            <v>US</v>
          </cell>
          <cell r="C1644" t="str">
            <v>United States</v>
          </cell>
          <cell r="D1644" t="str">
            <v>US</v>
          </cell>
          <cell r="E1644" t="str">
            <v>SPARES</v>
          </cell>
          <cell r="F1644" t="str">
            <v>Cummins Power Generation</v>
          </cell>
          <cell r="G1644" t="str">
            <v>025185</v>
          </cell>
          <cell r="I1644">
            <v>30</v>
          </cell>
          <cell r="J1644">
            <v>26.803013993541441</v>
          </cell>
          <cell r="K1644">
            <v>24.260999999999999</v>
          </cell>
          <cell r="M1644">
            <v>0</v>
          </cell>
          <cell r="N1644">
            <v>0</v>
          </cell>
          <cell r="O1644" t="str">
            <v>SPAR</v>
          </cell>
          <cell r="P1644" t="str">
            <v>SPAR</v>
          </cell>
          <cell r="R1644">
            <v>0</v>
          </cell>
          <cell r="S1644" t="str">
            <v>Spares</v>
          </cell>
          <cell r="T1644" t="str">
            <v>1020</v>
          </cell>
          <cell r="U1644" t="str">
            <v>1711000</v>
          </cell>
          <cell r="V1644">
            <v>1</v>
          </cell>
          <cell r="W1644" t="str">
            <v>1</v>
          </cell>
          <cell r="X1644" t="str">
            <v>650</v>
          </cell>
          <cell r="Y1644" t="str">
            <v>Commercial</v>
          </cell>
          <cell r="Z1644" t="str">
            <v>Sales - Parts</v>
          </cell>
          <cell r="AA1644" t="str">
            <v>Spares</v>
          </cell>
          <cell r="AB1644">
            <v>26.803013993541441</v>
          </cell>
          <cell r="AC1644" t="str">
            <v xml:space="preserve">  43296</v>
          </cell>
          <cell r="AD1644" t="str">
            <v>364090286 - RLSE 6</v>
          </cell>
          <cell r="AE1644">
            <v>24.260999999999999</v>
          </cell>
          <cell r="AF1644">
            <v>0</v>
          </cell>
          <cell r="AG1644">
            <v>0</v>
          </cell>
          <cell r="AH1644">
            <v>0</v>
          </cell>
          <cell r="AI1644">
            <v>0</v>
          </cell>
          <cell r="AJ1644" t="str">
            <v>USD</v>
          </cell>
          <cell r="AK1644">
            <v>0</v>
          </cell>
          <cell r="AL1644" t="str">
            <v>SP0718-1172</v>
          </cell>
          <cell r="AM1644" t="str">
            <v>SCREW HEX HD M24X3X60LONG 8.8</v>
          </cell>
        </row>
        <row r="1645">
          <cell r="A1645" t="str">
            <v>DEC04</v>
          </cell>
          <cell r="B1645" t="str">
            <v>US</v>
          </cell>
          <cell r="C1645" t="str">
            <v>United States</v>
          </cell>
          <cell r="D1645" t="str">
            <v>US</v>
          </cell>
          <cell r="E1645" t="str">
            <v>SPARES</v>
          </cell>
          <cell r="F1645" t="str">
            <v>Cummins INC</v>
          </cell>
          <cell r="G1645" t="str">
            <v>025023</v>
          </cell>
          <cell r="I1645">
            <v>5</v>
          </cell>
          <cell r="J1645">
            <v>37.136706135629709</v>
          </cell>
          <cell r="K1645">
            <v>42.8</v>
          </cell>
          <cell r="M1645">
            <v>0</v>
          </cell>
          <cell r="N1645">
            <v>0</v>
          </cell>
          <cell r="O1645" t="str">
            <v>SPAR</v>
          </cell>
          <cell r="P1645" t="str">
            <v>SPAR</v>
          </cell>
          <cell r="R1645">
            <v>0</v>
          </cell>
          <cell r="S1645" t="str">
            <v>Spares</v>
          </cell>
          <cell r="T1645" t="str">
            <v>1020</v>
          </cell>
          <cell r="U1645" t="str">
            <v>1711000</v>
          </cell>
          <cell r="V1645">
            <v>1</v>
          </cell>
          <cell r="W1645" t="str">
            <v>1</v>
          </cell>
          <cell r="X1645" t="str">
            <v>650</v>
          </cell>
          <cell r="Y1645" t="str">
            <v>Commercial</v>
          </cell>
          <cell r="Z1645" t="str">
            <v>Sales - Parts</v>
          </cell>
          <cell r="AA1645" t="str">
            <v>Spares</v>
          </cell>
          <cell r="AB1645">
            <v>37.136706135629709</v>
          </cell>
          <cell r="AC1645" t="str">
            <v xml:space="preserve">  42952</v>
          </cell>
          <cell r="AD1645" t="str">
            <v>603167 REL 13 OCT 04</v>
          </cell>
          <cell r="AE1645">
            <v>42.8</v>
          </cell>
          <cell r="AF1645">
            <v>0</v>
          </cell>
          <cell r="AG1645">
            <v>0</v>
          </cell>
          <cell r="AH1645">
            <v>0</v>
          </cell>
          <cell r="AI1645">
            <v>0</v>
          </cell>
          <cell r="AJ1645" t="str">
            <v>USD</v>
          </cell>
          <cell r="AK1645">
            <v>0</v>
          </cell>
          <cell r="AL1645" t="str">
            <v>SP0249-0805</v>
          </cell>
          <cell r="AM1645" t="str">
            <v>MIN. CIRCUIT BREAKER 10A 1PH</v>
          </cell>
        </row>
        <row r="1646">
          <cell r="A1646" t="str">
            <v>DEC04</v>
          </cell>
          <cell r="B1646" t="str">
            <v>US</v>
          </cell>
          <cell r="C1646" t="str">
            <v>United States</v>
          </cell>
          <cell r="D1646" t="str">
            <v>US</v>
          </cell>
          <cell r="E1646" t="str">
            <v>SPARES</v>
          </cell>
          <cell r="F1646" t="str">
            <v>Cummins INC</v>
          </cell>
          <cell r="G1646" t="str">
            <v>025023</v>
          </cell>
          <cell r="I1646">
            <v>10</v>
          </cell>
          <cell r="J1646">
            <v>134.28417653390741</v>
          </cell>
          <cell r="K1646">
            <v>126</v>
          </cell>
          <cell r="M1646">
            <v>0</v>
          </cell>
          <cell r="N1646">
            <v>0</v>
          </cell>
          <cell r="O1646" t="str">
            <v>SPAR</v>
          </cell>
          <cell r="P1646" t="str">
            <v>SPAR</v>
          </cell>
          <cell r="R1646">
            <v>0</v>
          </cell>
          <cell r="S1646" t="str">
            <v>Spares</v>
          </cell>
          <cell r="T1646" t="str">
            <v>1020</v>
          </cell>
          <cell r="U1646" t="str">
            <v>1711000</v>
          </cell>
          <cell r="V1646">
            <v>1</v>
          </cell>
          <cell r="W1646" t="str">
            <v>1</v>
          </cell>
          <cell r="X1646" t="str">
            <v>650</v>
          </cell>
          <cell r="Y1646" t="str">
            <v>Commercial</v>
          </cell>
          <cell r="Z1646" t="str">
            <v>Sales - Parts</v>
          </cell>
          <cell r="AA1646" t="str">
            <v>Spares</v>
          </cell>
          <cell r="AB1646">
            <v>134.28417653390741</v>
          </cell>
          <cell r="AC1646" t="str">
            <v xml:space="preserve">  42952</v>
          </cell>
          <cell r="AD1646" t="str">
            <v>603167 REL 13 OCT 04</v>
          </cell>
          <cell r="AE1646">
            <v>126</v>
          </cell>
          <cell r="AF1646">
            <v>0</v>
          </cell>
          <cell r="AG1646">
            <v>0</v>
          </cell>
          <cell r="AH1646">
            <v>0</v>
          </cell>
          <cell r="AI1646">
            <v>0</v>
          </cell>
          <cell r="AJ1646" t="str">
            <v>USD</v>
          </cell>
          <cell r="AK1646">
            <v>0</v>
          </cell>
          <cell r="AL1646" t="str">
            <v>SP0505-2125-02</v>
          </cell>
          <cell r="AM1646" t="str">
            <v>FLANGE PIPE</v>
          </cell>
        </row>
        <row r="1647">
          <cell r="A1647" t="str">
            <v>DEC04</v>
          </cell>
          <cell r="B1647" t="str">
            <v>US</v>
          </cell>
          <cell r="C1647" t="str">
            <v>United States</v>
          </cell>
          <cell r="D1647" t="str">
            <v>US</v>
          </cell>
          <cell r="E1647" t="str">
            <v>SPARES</v>
          </cell>
          <cell r="F1647" t="str">
            <v>Cummins INC</v>
          </cell>
          <cell r="G1647" t="str">
            <v>025023</v>
          </cell>
          <cell r="I1647">
            <v>3</v>
          </cell>
          <cell r="J1647">
            <v>18.170075349838534</v>
          </cell>
          <cell r="K1647">
            <v>17.2272</v>
          </cell>
          <cell r="M1647">
            <v>0</v>
          </cell>
          <cell r="N1647">
            <v>0</v>
          </cell>
          <cell r="O1647" t="str">
            <v>SPAR</v>
          </cell>
          <cell r="P1647" t="str">
            <v>SPAR</v>
          </cell>
          <cell r="R1647">
            <v>0</v>
          </cell>
          <cell r="S1647" t="str">
            <v>Spares</v>
          </cell>
          <cell r="T1647" t="str">
            <v>1020</v>
          </cell>
          <cell r="U1647" t="str">
            <v>1711000</v>
          </cell>
          <cell r="V1647">
            <v>1</v>
          </cell>
          <cell r="W1647" t="str">
            <v>1</v>
          </cell>
          <cell r="X1647" t="str">
            <v>650</v>
          </cell>
          <cell r="Y1647" t="str">
            <v>Commercial</v>
          </cell>
          <cell r="Z1647" t="str">
            <v>Sales - Parts</v>
          </cell>
          <cell r="AA1647" t="str">
            <v>Spares</v>
          </cell>
          <cell r="AB1647">
            <v>18.170075349838534</v>
          </cell>
          <cell r="AC1647" t="str">
            <v xml:space="preserve">  42952</v>
          </cell>
          <cell r="AD1647" t="str">
            <v>603167 REL 13 OCT 04</v>
          </cell>
          <cell r="AE1647">
            <v>17.2272</v>
          </cell>
          <cell r="AF1647">
            <v>0</v>
          </cell>
          <cell r="AG1647">
            <v>0</v>
          </cell>
          <cell r="AH1647">
            <v>0</v>
          </cell>
          <cell r="AI1647">
            <v>0</v>
          </cell>
          <cell r="AJ1647" t="str">
            <v>USD</v>
          </cell>
          <cell r="AK1647">
            <v>0</v>
          </cell>
          <cell r="AL1647" t="str">
            <v>SP0249-0835</v>
          </cell>
          <cell r="AM1647" t="str">
            <v>AUX CONTACT 1 N/O 1 N/C</v>
          </cell>
        </row>
        <row r="1648">
          <cell r="A1648" t="str">
            <v>DEC04</v>
          </cell>
          <cell r="B1648" t="str">
            <v>US</v>
          </cell>
          <cell r="C1648" t="str">
            <v>United States</v>
          </cell>
          <cell r="D1648" t="str">
            <v>US</v>
          </cell>
          <cell r="E1648" t="str">
            <v>SPARES</v>
          </cell>
          <cell r="F1648" t="str">
            <v>Cummins INC</v>
          </cell>
          <cell r="G1648" t="str">
            <v>025023</v>
          </cell>
          <cell r="I1648">
            <v>5</v>
          </cell>
          <cell r="J1648">
            <v>45.559741657696449</v>
          </cell>
          <cell r="K1648">
            <v>52.54</v>
          </cell>
          <cell r="M1648">
            <v>0</v>
          </cell>
          <cell r="N1648">
            <v>0</v>
          </cell>
          <cell r="O1648" t="str">
            <v>SPAR</v>
          </cell>
          <cell r="P1648" t="str">
            <v>SPAR</v>
          </cell>
          <cell r="R1648">
            <v>0</v>
          </cell>
          <cell r="S1648" t="str">
            <v>Spares</v>
          </cell>
          <cell r="T1648" t="str">
            <v>1020</v>
          </cell>
          <cell r="U1648" t="str">
            <v>1711000</v>
          </cell>
          <cell r="V1648">
            <v>1</v>
          </cell>
          <cell r="W1648" t="str">
            <v>1</v>
          </cell>
          <cell r="X1648" t="str">
            <v>650</v>
          </cell>
          <cell r="Y1648" t="str">
            <v>Commercial</v>
          </cell>
          <cell r="Z1648" t="str">
            <v>Sales - Parts</v>
          </cell>
          <cell r="AA1648" t="str">
            <v>Spares</v>
          </cell>
          <cell r="AB1648">
            <v>45.559741657696449</v>
          </cell>
          <cell r="AC1648" t="str">
            <v xml:space="preserve">  42952</v>
          </cell>
          <cell r="AD1648" t="str">
            <v>603167 REL 13 OCT 04</v>
          </cell>
          <cell r="AE1648">
            <v>52.54</v>
          </cell>
          <cell r="AF1648">
            <v>0</v>
          </cell>
          <cell r="AG1648">
            <v>0</v>
          </cell>
          <cell r="AH1648">
            <v>0</v>
          </cell>
          <cell r="AI1648">
            <v>0</v>
          </cell>
          <cell r="AJ1648" t="str">
            <v>USD</v>
          </cell>
          <cell r="AK1648">
            <v>0</v>
          </cell>
          <cell r="AL1648" t="str">
            <v>SP0249-0806</v>
          </cell>
          <cell r="AM1648" t="str">
            <v>CIRC.BREAKER 4A (WAS 434492)</v>
          </cell>
        </row>
        <row r="1649">
          <cell r="A1649" t="str">
            <v>DEC04</v>
          </cell>
          <cell r="B1649" t="str">
            <v>US</v>
          </cell>
          <cell r="C1649" t="str">
            <v>United States</v>
          </cell>
          <cell r="D1649" t="str">
            <v>US</v>
          </cell>
          <cell r="E1649" t="str">
            <v>SPARES</v>
          </cell>
          <cell r="F1649" t="str">
            <v>Cummins INC</v>
          </cell>
          <cell r="G1649" t="str">
            <v>025023</v>
          </cell>
          <cell r="I1649">
            <v>2</v>
          </cell>
          <cell r="J1649">
            <v>23.88589881593111</v>
          </cell>
          <cell r="K1649">
            <v>22.41</v>
          </cell>
          <cell r="M1649">
            <v>0</v>
          </cell>
          <cell r="N1649">
            <v>0</v>
          </cell>
          <cell r="O1649" t="str">
            <v>SPAR</v>
          </cell>
          <cell r="P1649" t="str">
            <v>SPAR</v>
          </cell>
          <cell r="R1649">
            <v>0</v>
          </cell>
          <cell r="S1649" t="str">
            <v>Spares</v>
          </cell>
          <cell r="T1649" t="str">
            <v>1020</v>
          </cell>
          <cell r="U1649" t="str">
            <v>1711000</v>
          </cell>
          <cell r="V1649">
            <v>1</v>
          </cell>
          <cell r="W1649" t="str">
            <v>1</v>
          </cell>
          <cell r="X1649" t="str">
            <v>650</v>
          </cell>
          <cell r="Y1649" t="str">
            <v>Commercial</v>
          </cell>
          <cell r="Z1649" t="str">
            <v>Sales - Parts</v>
          </cell>
          <cell r="AA1649" t="str">
            <v>Spares</v>
          </cell>
          <cell r="AB1649">
            <v>23.88589881593111</v>
          </cell>
          <cell r="AC1649" t="str">
            <v xml:space="preserve">  42952</v>
          </cell>
          <cell r="AD1649" t="str">
            <v>603167 REL 13 OCT 04</v>
          </cell>
          <cell r="AE1649">
            <v>22.41</v>
          </cell>
          <cell r="AF1649">
            <v>0</v>
          </cell>
          <cell r="AG1649">
            <v>0</v>
          </cell>
          <cell r="AH1649">
            <v>0</v>
          </cell>
          <cell r="AI1649">
            <v>0</v>
          </cell>
          <cell r="AJ1649" t="str">
            <v>USD</v>
          </cell>
          <cell r="AK1649">
            <v>0</v>
          </cell>
          <cell r="AL1649" t="str">
            <v>SP0249-0837</v>
          </cell>
          <cell r="AM1649" t="str">
            <v>MIN.CIRCUIT BREAKER 4A 1PH</v>
          </cell>
        </row>
        <row r="1650">
          <cell r="A1650" t="str">
            <v>DEC04</v>
          </cell>
          <cell r="B1650" t="str">
            <v>US</v>
          </cell>
          <cell r="C1650" t="str">
            <v>United States</v>
          </cell>
          <cell r="D1650" t="str">
            <v>US</v>
          </cell>
          <cell r="E1650" t="str">
            <v>SPARES</v>
          </cell>
          <cell r="F1650" t="str">
            <v>Cummins INC</v>
          </cell>
          <cell r="G1650" t="str">
            <v>025023</v>
          </cell>
          <cell r="I1650">
            <v>10</v>
          </cell>
          <cell r="J1650">
            <v>1.1141011840688912</v>
          </cell>
          <cell r="K1650">
            <v>1.0169999999999999</v>
          </cell>
          <cell r="M1650">
            <v>0</v>
          </cell>
          <cell r="N1650">
            <v>0</v>
          </cell>
          <cell r="O1650" t="str">
            <v>SPAR</v>
          </cell>
          <cell r="P1650" t="str">
            <v>SPAR</v>
          </cell>
          <cell r="R1650">
            <v>0</v>
          </cell>
          <cell r="S1650" t="str">
            <v>Spares</v>
          </cell>
          <cell r="T1650" t="str">
            <v>1020</v>
          </cell>
          <cell r="U1650" t="str">
            <v>1711000</v>
          </cell>
          <cell r="V1650">
            <v>1</v>
          </cell>
          <cell r="W1650" t="str">
            <v>1</v>
          </cell>
          <cell r="X1650" t="str">
            <v>650</v>
          </cell>
          <cell r="Y1650" t="str">
            <v>Commercial</v>
          </cell>
          <cell r="Z1650" t="str">
            <v>Sales - Parts</v>
          </cell>
          <cell r="AA1650" t="str">
            <v>Spares</v>
          </cell>
          <cell r="AB1650">
            <v>1.1141011840688912</v>
          </cell>
          <cell r="AC1650" t="str">
            <v xml:space="preserve">  42952</v>
          </cell>
          <cell r="AD1650" t="str">
            <v>603167 REL 13 OCT 04</v>
          </cell>
          <cell r="AE1650">
            <v>1.0169999999999999</v>
          </cell>
          <cell r="AF1650">
            <v>0</v>
          </cell>
          <cell r="AG1650">
            <v>0</v>
          </cell>
          <cell r="AH1650">
            <v>0</v>
          </cell>
          <cell r="AI1650">
            <v>0</v>
          </cell>
          <cell r="AJ1650" t="str">
            <v>USD</v>
          </cell>
          <cell r="AK1650">
            <v>0</v>
          </cell>
          <cell r="AL1650" t="str">
            <v>SP0249-0810</v>
          </cell>
          <cell r="AM1650" t="str">
            <v>FUSE 5A - QUICK BLOW</v>
          </cell>
        </row>
        <row r="1651">
          <cell r="A1651" t="str">
            <v>DEC04</v>
          </cell>
          <cell r="B1651" t="str">
            <v>US</v>
          </cell>
          <cell r="C1651" t="str">
            <v>United States</v>
          </cell>
          <cell r="D1651" t="str">
            <v>US</v>
          </cell>
          <cell r="E1651" t="str">
            <v>SPARES</v>
          </cell>
          <cell r="F1651" t="str">
            <v>Cummins INC</v>
          </cell>
          <cell r="G1651" t="str">
            <v>025023</v>
          </cell>
          <cell r="I1651">
            <v>4</v>
          </cell>
          <cell r="J1651">
            <v>42.712594187298166</v>
          </cell>
          <cell r="K1651">
            <v>40.36</v>
          </cell>
          <cell r="M1651">
            <v>0</v>
          </cell>
          <cell r="N1651">
            <v>0</v>
          </cell>
          <cell r="O1651" t="str">
            <v>SPAR</v>
          </cell>
          <cell r="P1651" t="str">
            <v>SPAR</v>
          </cell>
          <cell r="R1651">
            <v>0</v>
          </cell>
          <cell r="S1651" t="str">
            <v>Spares</v>
          </cell>
          <cell r="T1651" t="str">
            <v>1020</v>
          </cell>
          <cell r="U1651" t="str">
            <v>1711000</v>
          </cell>
          <cell r="V1651">
            <v>1</v>
          </cell>
          <cell r="W1651" t="str">
            <v>1</v>
          </cell>
          <cell r="X1651" t="str">
            <v>650</v>
          </cell>
          <cell r="Y1651" t="str">
            <v>Commercial</v>
          </cell>
          <cell r="Z1651" t="str">
            <v>Sales - Parts</v>
          </cell>
          <cell r="AA1651" t="str">
            <v>Spares</v>
          </cell>
          <cell r="AB1651">
            <v>42.712594187298166</v>
          </cell>
          <cell r="AC1651" t="str">
            <v xml:space="preserve">  42952</v>
          </cell>
          <cell r="AD1651" t="str">
            <v>603167 REL 13 OCT 04</v>
          </cell>
          <cell r="AE1651">
            <v>40.36</v>
          </cell>
          <cell r="AF1651">
            <v>0</v>
          </cell>
          <cell r="AG1651">
            <v>0</v>
          </cell>
          <cell r="AH1651">
            <v>0</v>
          </cell>
          <cell r="AI1651">
            <v>0</v>
          </cell>
          <cell r="AJ1651" t="str">
            <v>USD</v>
          </cell>
          <cell r="AK1651">
            <v>0</v>
          </cell>
          <cell r="AL1651" t="str">
            <v>SP0249-0843</v>
          </cell>
          <cell r="AM1651" t="str">
            <v>COM BUSBAR MOTOR STARTER</v>
          </cell>
        </row>
        <row r="1652">
          <cell r="A1652" t="str">
            <v>DEC04</v>
          </cell>
          <cell r="B1652" t="str">
            <v>US</v>
          </cell>
          <cell r="C1652" t="str">
            <v>United States</v>
          </cell>
          <cell r="D1652" t="str">
            <v>US</v>
          </cell>
          <cell r="E1652" t="str">
            <v>SPARES</v>
          </cell>
          <cell r="F1652" t="str">
            <v>Cummins INC</v>
          </cell>
          <cell r="G1652" t="str">
            <v>025023</v>
          </cell>
          <cell r="I1652">
            <v>5</v>
          </cell>
          <cell r="J1652">
            <v>37.136706135629709</v>
          </cell>
          <cell r="K1652">
            <v>42.82</v>
          </cell>
          <cell r="M1652">
            <v>0</v>
          </cell>
          <cell r="N1652">
            <v>0</v>
          </cell>
          <cell r="O1652" t="str">
            <v>SPAR</v>
          </cell>
          <cell r="P1652" t="str">
            <v>SPAR</v>
          </cell>
          <cell r="R1652">
            <v>0</v>
          </cell>
          <cell r="S1652" t="str">
            <v>Spares</v>
          </cell>
          <cell r="T1652" t="str">
            <v>1020</v>
          </cell>
          <cell r="U1652" t="str">
            <v>1711000</v>
          </cell>
          <cell r="V1652">
            <v>1</v>
          </cell>
          <cell r="W1652" t="str">
            <v>1</v>
          </cell>
          <cell r="X1652" t="str">
            <v>650</v>
          </cell>
          <cell r="Y1652" t="str">
            <v>Commercial</v>
          </cell>
          <cell r="Z1652" t="str">
            <v>Sales - Parts</v>
          </cell>
          <cell r="AA1652" t="str">
            <v>Spares</v>
          </cell>
          <cell r="AB1652">
            <v>37.136706135629709</v>
          </cell>
          <cell r="AC1652" t="str">
            <v xml:space="preserve">  42952</v>
          </cell>
          <cell r="AD1652" t="str">
            <v>603167 REL 13 OCT 04</v>
          </cell>
          <cell r="AE1652">
            <v>42.82</v>
          </cell>
          <cell r="AF1652">
            <v>0</v>
          </cell>
          <cell r="AG1652">
            <v>0</v>
          </cell>
          <cell r="AH1652">
            <v>0</v>
          </cell>
          <cell r="AI1652">
            <v>0</v>
          </cell>
          <cell r="AJ1652" t="str">
            <v>USD</v>
          </cell>
          <cell r="AK1652">
            <v>0</v>
          </cell>
          <cell r="AL1652" t="str">
            <v>SP0249-0804</v>
          </cell>
          <cell r="AM1652" t="str">
            <v>CCT.BREAKER 20A 1PH WAS 434494</v>
          </cell>
        </row>
        <row r="1653">
          <cell r="A1653" t="str">
            <v>DEC04</v>
          </cell>
          <cell r="B1653" t="str">
            <v>US</v>
          </cell>
          <cell r="C1653" t="str">
            <v>United States</v>
          </cell>
          <cell r="D1653" t="str">
            <v>US</v>
          </cell>
          <cell r="E1653" t="str">
            <v>SPARES</v>
          </cell>
          <cell r="F1653" t="str">
            <v>Cummins INC</v>
          </cell>
          <cell r="G1653" t="str">
            <v>025023</v>
          </cell>
          <cell r="I1653">
            <v>10</v>
          </cell>
          <cell r="J1653">
            <v>0.6942949407965554</v>
          </cell>
          <cell r="K1653">
            <v>1.0169999999999999</v>
          </cell>
          <cell r="M1653">
            <v>0</v>
          </cell>
          <cell r="N1653">
            <v>0</v>
          </cell>
          <cell r="O1653" t="str">
            <v>SPAR</v>
          </cell>
          <cell r="P1653" t="str">
            <v>SPAR</v>
          </cell>
          <cell r="R1653">
            <v>0</v>
          </cell>
          <cell r="S1653" t="str">
            <v>Spares</v>
          </cell>
          <cell r="T1653" t="str">
            <v>1020</v>
          </cell>
          <cell r="U1653" t="str">
            <v>1711000</v>
          </cell>
          <cell r="V1653">
            <v>1</v>
          </cell>
          <cell r="W1653" t="str">
            <v>1</v>
          </cell>
          <cell r="X1653" t="str">
            <v>650</v>
          </cell>
          <cell r="Y1653" t="str">
            <v>Commercial</v>
          </cell>
          <cell r="Z1653" t="str">
            <v>Sales - Parts</v>
          </cell>
          <cell r="AA1653" t="str">
            <v>Spares</v>
          </cell>
          <cell r="AB1653">
            <v>0.6942949407965554</v>
          </cell>
          <cell r="AC1653" t="str">
            <v xml:space="preserve">  42952</v>
          </cell>
          <cell r="AD1653" t="str">
            <v>603167 REL 13 OCT 04</v>
          </cell>
          <cell r="AE1653">
            <v>1.0169999999999999</v>
          </cell>
          <cell r="AF1653">
            <v>0</v>
          </cell>
          <cell r="AG1653">
            <v>0</v>
          </cell>
          <cell r="AH1653">
            <v>0</v>
          </cell>
          <cell r="AI1653">
            <v>0</v>
          </cell>
          <cell r="AJ1653" t="str">
            <v>USD</v>
          </cell>
          <cell r="AK1653">
            <v>0</v>
          </cell>
          <cell r="AL1653" t="str">
            <v>SP0249-0808</v>
          </cell>
          <cell r="AM1653" t="str">
            <v>FUSE 2 AMP Q/B (WAS 434500)</v>
          </cell>
        </row>
        <row r="1654">
          <cell r="A1654" t="str">
            <v>DEC04</v>
          </cell>
          <cell r="B1654" t="str">
            <v>US</v>
          </cell>
          <cell r="C1654" t="str">
            <v>United States</v>
          </cell>
          <cell r="D1654" t="str">
            <v>US</v>
          </cell>
          <cell r="E1654" t="str">
            <v>SPARES</v>
          </cell>
          <cell r="F1654" t="str">
            <v>Cummins INC</v>
          </cell>
          <cell r="G1654" t="str">
            <v>025023</v>
          </cell>
          <cell r="I1654">
            <v>2</v>
          </cell>
          <cell r="J1654">
            <v>23.977395048439178</v>
          </cell>
          <cell r="K1654">
            <v>21</v>
          </cell>
          <cell r="M1654">
            <v>0</v>
          </cell>
          <cell r="N1654">
            <v>0</v>
          </cell>
          <cell r="O1654" t="str">
            <v>SPAR</v>
          </cell>
          <cell r="P1654" t="str">
            <v>SPAR</v>
          </cell>
          <cell r="R1654">
            <v>0</v>
          </cell>
          <cell r="S1654" t="str">
            <v>Spares</v>
          </cell>
          <cell r="T1654" t="str">
            <v>1020</v>
          </cell>
          <cell r="U1654" t="str">
            <v>1711000</v>
          </cell>
          <cell r="V1654">
            <v>1</v>
          </cell>
          <cell r="W1654" t="str">
            <v>1</v>
          </cell>
          <cell r="X1654" t="str">
            <v>650</v>
          </cell>
          <cell r="Y1654" t="str">
            <v>Commercial</v>
          </cell>
          <cell r="Z1654" t="str">
            <v>Sales - Parts</v>
          </cell>
          <cell r="AA1654" t="str">
            <v>Spares</v>
          </cell>
          <cell r="AB1654">
            <v>23.977395048439178</v>
          </cell>
          <cell r="AC1654" t="str">
            <v xml:space="preserve">  42952</v>
          </cell>
          <cell r="AD1654" t="str">
            <v>603167 REL 13 OCT 04</v>
          </cell>
          <cell r="AE1654">
            <v>21</v>
          </cell>
          <cell r="AF1654">
            <v>0</v>
          </cell>
          <cell r="AG1654">
            <v>0</v>
          </cell>
          <cell r="AH1654">
            <v>0</v>
          </cell>
          <cell r="AI1654">
            <v>0</v>
          </cell>
          <cell r="AJ1654" t="str">
            <v>USD</v>
          </cell>
          <cell r="AK1654">
            <v>0</v>
          </cell>
          <cell r="AL1654" t="str">
            <v>SP0249-0821</v>
          </cell>
          <cell r="AM1654" t="str">
            <v>LITHIUM BATTERY</v>
          </cell>
        </row>
        <row r="1655">
          <cell r="A1655" t="str">
            <v>DEC04</v>
          </cell>
          <cell r="B1655" t="str">
            <v>US</v>
          </cell>
          <cell r="C1655" t="str">
            <v>United States</v>
          </cell>
          <cell r="D1655" t="str">
            <v>US</v>
          </cell>
          <cell r="E1655" t="str">
            <v>SPARES</v>
          </cell>
          <cell r="F1655" t="str">
            <v>Cummins INC</v>
          </cell>
          <cell r="G1655" t="str">
            <v>025023</v>
          </cell>
          <cell r="I1655">
            <v>2</v>
          </cell>
          <cell r="J1655">
            <v>14.768568353067815</v>
          </cell>
          <cell r="K1655">
            <v>13.86</v>
          </cell>
          <cell r="M1655">
            <v>0</v>
          </cell>
          <cell r="N1655">
            <v>0</v>
          </cell>
          <cell r="O1655" t="str">
            <v>SPAR</v>
          </cell>
          <cell r="P1655" t="str">
            <v>SPAR</v>
          </cell>
          <cell r="R1655">
            <v>0</v>
          </cell>
          <cell r="S1655" t="str">
            <v>Spares</v>
          </cell>
          <cell r="T1655" t="str">
            <v>1020</v>
          </cell>
          <cell r="U1655" t="str">
            <v>1711000</v>
          </cell>
          <cell r="V1655">
            <v>1</v>
          </cell>
          <cell r="W1655" t="str">
            <v>1</v>
          </cell>
          <cell r="X1655" t="str">
            <v>650</v>
          </cell>
          <cell r="Y1655" t="str">
            <v>Commercial</v>
          </cell>
          <cell r="Z1655" t="str">
            <v>Sales - Parts</v>
          </cell>
          <cell r="AA1655" t="str">
            <v>Spares</v>
          </cell>
          <cell r="AB1655">
            <v>14.768568353067815</v>
          </cell>
          <cell r="AC1655" t="str">
            <v xml:space="preserve">  42952</v>
          </cell>
          <cell r="AD1655" t="str">
            <v>603167 REL 13 OCT 04</v>
          </cell>
          <cell r="AE1655">
            <v>13.86</v>
          </cell>
          <cell r="AF1655">
            <v>0</v>
          </cell>
          <cell r="AG1655">
            <v>0</v>
          </cell>
          <cell r="AH1655">
            <v>0</v>
          </cell>
          <cell r="AI1655">
            <v>0</v>
          </cell>
          <cell r="AJ1655" t="str">
            <v>USD</v>
          </cell>
          <cell r="AK1655">
            <v>0</v>
          </cell>
          <cell r="AL1655" t="str">
            <v>SP0249-0842</v>
          </cell>
          <cell r="AM1655" t="str">
            <v>MOTOR STARTER COMB BUSBAR</v>
          </cell>
        </row>
        <row r="1656">
          <cell r="A1656" t="str">
            <v>DEC04</v>
          </cell>
          <cell r="B1656" t="str">
            <v>US</v>
          </cell>
          <cell r="C1656" t="str">
            <v>United States</v>
          </cell>
          <cell r="D1656" t="str">
            <v>US</v>
          </cell>
          <cell r="E1656" t="str">
            <v>SPARES</v>
          </cell>
          <cell r="F1656" t="str">
            <v>Cummins INC</v>
          </cell>
          <cell r="G1656" t="str">
            <v>025023</v>
          </cell>
          <cell r="I1656">
            <v>12</v>
          </cell>
          <cell r="J1656">
            <v>50.376749192680293</v>
          </cell>
          <cell r="K1656">
            <v>47.28</v>
          </cell>
          <cell r="M1656">
            <v>0</v>
          </cell>
          <cell r="N1656">
            <v>0</v>
          </cell>
          <cell r="O1656" t="str">
            <v>SPAR</v>
          </cell>
          <cell r="P1656" t="str">
            <v>SPAR</v>
          </cell>
          <cell r="R1656">
            <v>0</v>
          </cell>
          <cell r="S1656" t="str">
            <v>Spares</v>
          </cell>
          <cell r="T1656" t="str">
            <v>1020</v>
          </cell>
          <cell r="U1656" t="str">
            <v>1711000</v>
          </cell>
          <cell r="V1656">
            <v>1</v>
          </cell>
          <cell r="W1656" t="str">
            <v>1</v>
          </cell>
          <cell r="X1656" t="str">
            <v>650</v>
          </cell>
          <cell r="Y1656" t="str">
            <v>Commercial</v>
          </cell>
          <cell r="Z1656" t="str">
            <v>Sales - Parts</v>
          </cell>
          <cell r="AA1656" t="str">
            <v>Spares</v>
          </cell>
          <cell r="AB1656">
            <v>50.376749192680293</v>
          </cell>
          <cell r="AC1656" t="str">
            <v xml:space="preserve">  42952</v>
          </cell>
          <cell r="AD1656" t="str">
            <v>603167 REL 13 OCT 04</v>
          </cell>
          <cell r="AE1656">
            <v>47.28</v>
          </cell>
          <cell r="AF1656">
            <v>0</v>
          </cell>
          <cell r="AG1656">
            <v>0</v>
          </cell>
          <cell r="AH1656">
            <v>0</v>
          </cell>
          <cell r="AI1656">
            <v>0</v>
          </cell>
          <cell r="AJ1656" t="str">
            <v>USD</v>
          </cell>
          <cell r="AK1656">
            <v>0</v>
          </cell>
          <cell r="AL1656" t="str">
            <v>SP0249-0813</v>
          </cell>
          <cell r="AM1656" t="str">
            <v>RELAY 24VDC (WAS 434304)</v>
          </cell>
        </row>
        <row r="1657">
          <cell r="A1657" t="str">
            <v>DEC04</v>
          </cell>
          <cell r="B1657" t="str">
            <v>US</v>
          </cell>
          <cell r="C1657" t="str">
            <v>United States</v>
          </cell>
          <cell r="D1657" t="str">
            <v>US</v>
          </cell>
          <cell r="E1657" t="str">
            <v>SPARES</v>
          </cell>
          <cell r="F1657" t="str">
            <v>Cummins INC</v>
          </cell>
          <cell r="G1657" t="str">
            <v>025023</v>
          </cell>
          <cell r="I1657">
            <v>2</v>
          </cell>
          <cell r="J1657">
            <v>35.296017222820232</v>
          </cell>
          <cell r="K1657">
            <v>19.29</v>
          </cell>
          <cell r="M1657">
            <v>0</v>
          </cell>
          <cell r="N1657">
            <v>0</v>
          </cell>
          <cell r="O1657" t="str">
            <v>SPAR</v>
          </cell>
          <cell r="P1657" t="str">
            <v>SPAR</v>
          </cell>
          <cell r="R1657">
            <v>0</v>
          </cell>
          <cell r="S1657" t="str">
            <v>Spares</v>
          </cell>
          <cell r="T1657" t="str">
            <v>1020</v>
          </cell>
          <cell r="U1657" t="str">
            <v>1711000</v>
          </cell>
          <cell r="V1657">
            <v>1</v>
          </cell>
          <cell r="W1657" t="str">
            <v>1</v>
          </cell>
          <cell r="X1657" t="str">
            <v>650</v>
          </cell>
          <cell r="Y1657" t="str">
            <v>Commercial</v>
          </cell>
          <cell r="Z1657" t="str">
            <v>Sales - Parts</v>
          </cell>
          <cell r="AA1657" t="str">
            <v>Spares</v>
          </cell>
          <cell r="AB1657">
            <v>35.296017222820232</v>
          </cell>
          <cell r="AC1657" t="str">
            <v xml:space="preserve">  42952</v>
          </cell>
          <cell r="AD1657" t="str">
            <v>603167 REL 13 OCT 04</v>
          </cell>
          <cell r="AE1657">
            <v>19.29</v>
          </cell>
          <cell r="AF1657">
            <v>0</v>
          </cell>
          <cell r="AG1657">
            <v>0</v>
          </cell>
          <cell r="AH1657">
            <v>0</v>
          </cell>
          <cell r="AI1657">
            <v>0</v>
          </cell>
          <cell r="AJ1657" t="str">
            <v>USD</v>
          </cell>
          <cell r="AK1657">
            <v>0</v>
          </cell>
          <cell r="AL1657" t="str">
            <v>SP0249-0846</v>
          </cell>
          <cell r="AM1657" t="str">
            <v>MCB-10A-1P TYPE D UL</v>
          </cell>
        </row>
        <row r="1658">
          <cell r="A1658" t="str">
            <v>DEC04</v>
          </cell>
          <cell r="B1658" t="str">
            <v>US</v>
          </cell>
          <cell r="C1658" t="str">
            <v>United States</v>
          </cell>
          <cell r="D1658" t="str">
            <v>US</v>
          </cell>
          <cell r="E1658" t="str">
            <v>SPARES</v>
          </cell>
          <cell r="F1658" t="str">
            <v>Cummins INC</v>
          </cell>
          <cell r="G1658" t="str">
            <v>025023</v>
          </cell>
          <cell r="I1658">
            <v>2</v>
          </cell>
          <cell r="J1658">
            <v>238.17545748116251</v>
          </cell>
          <cell r="K1658">
            <v>280</v>
          </cell>
          <cell r="M1658">
            <v>0</v>
          </cell>
          <cell r="N1658">
            <v>0</v>
          </cell>
          <cell r="O1658" t="str">
            <v>SPAR</v>
          </cell>
          <cell r="P1658" t="str">
            <v>SPAR</v>
          </cell>
          <cell r="R1658">
            <v>0</v>
          </cell>
          <cell r="S1658" t="str">
            <v>Spares</v>
          </cell>
          <cell r="T1658" t="str">
            <v>1020</v>
          </cell>
          <cell r="U1658" t="str">
            <v>1711000</v>
          </cell>
          <cell r="V1658">
            <v>1</v>
          </cell>
          <cell r="W1658" t="str">
            <v>1</v>
          </cell>
          <cell r="X1658" t="str">
            <v>650</v>
          </cell>
          <cell r="Y1658" t="str">
            <v>Commercial</v>
          </cell>
          <cell r="Z1658" t="str">
            <v>Sales - Parts</v>
          </cell>
          <cell r="AA1658" t="str">
            <v>Spares</v>
          </cell>
          <cell r="AB1658">
            <v>238.17545748116251</v>
          </cell>
          <cell r="AC1658" t="str">
            <v xml:space="preserve">  42952</v>
          </cell>
          <cell r="AD1658" t="str">
            <v>603167 REL 13 OCT 04</v>
          </cell>
          <cell r="AE1658">
            <v>280</v>
          </cell>
          <cell r="AF1658">
            <v>0</v>
          </cell>
          <cell r="AG1658">
            <v>0</v>
          </cell>
          <cell r="AH1658">
            <v>0</v>
          </cell>
          <cell r="AI1658">
            <v>0</v>
          </cell>
          <cell r="AJ1658" t="str">
            <v>USD</v>
          </cell>
          <cell r="AK1658">
            <v>0</v>
          </cell>
          <cell r="AL1658" t="str">
            <v>SP0249-0820</v>
          </cell>
          <cell r="AM1658" t="str">
            <v>POWER SUPPLY UNIT 24V 16W</v>
          </cell>
        </row>
        <row r="1659">
          <cell r="A1659" t="str">
            <v>DEC04</v>
          </cell>
          <cell r="B1659" t="str">
            <v>US</v>
          </cell>
          <cell r="C1659" t="str">
            <v>United States</v>
          </cell>
          <cell r="D1659" t="str">
            <v>US</v>
          </cell>
          <cell r="E1659" t="str">
            <v>SPARES</v>
          </cell>
          <cell r="F1659" t="str">
            <v>Cummins INC</v>
          </cell>
          <cell r="G1659" t="str">
            <v>025023</v>
          </cell>
          <cell r="I1659">
            <v>10</v>
          </cell>
          <cell r="J1659">
            <v>13.159311087190526</v>
          </cell>
          <cell r="K1659">
            <v>12.35</v>
          </cell>
          <cell r="M1659">
            <v>0</v>
          </cell>
          <cell r="N1659">
            <v>0</v>
          </cell>
          <cell r="O1659" t="str">
            <v>SPAR</v>
          </cell>
          <cell r="P1659" t="str">
            <v>SPAR</v>
          </cell>
          <cell r="R1659">
            <v>0</v>
          </cell>
          <cell r="S1659" t="str">
            <v>Spares</v>
          </cell>
          <cell r="T1659" t="str">
            <v>1020</v>
          </cell>
          <cell r="U1659" t="str">
            <v>1711000</v>
          </cell>
          <cell r="V1659">
            <v>1</v>
          </cell>
          <cell r="W1659" t="str">
            <v>1</v>
          </cell>
          <cell r="X1659" t="str">
            <v>650</v>
          </cell>
          <cell r="Y1659" t="str">
            <v>Commercial</v>
          </cell>
          <cell r="Z1659" t="str">
            <v>Sales - Parts</v>
          </cell>
          <cell r="AA1659" t="str">
            <v>Spares</v>
          </cell>
          <cell r="AB1659">
            <v>13.159311087190526</v>
          </cell>
          <cell r="AC1659" t="str">
            <v xml:space="preserve">  42952</v>
          </cell>
          <cell r="AD1659" t="str">
            <v>603167 REL 13 OCT 04</v>
          </cell>
          <cell r="AE1659">
            <v>12.35</v>
          </cell>
          <cell r="AF1659">
            <v>0</v>
          </cell>
          <cell r="AG1659">
            <v>0</v>
          </cell>
          <cell r="AH1659">
            <v>0</v>
          </cell>
          <cell r="AI1659">
            <v>0</v>
          </cell>
          <cell r="AJ1659" t="str">
            <v>USD</v>
          </cell>
          <cell r="AK1659">
            <v>0</v>
          </cell>
          <cell r="AL1659" t="str">
            <v>SP0249-0811</v>
          </cell>
          <cell r="AM1659" t="str">
            <v>FUSE HOLDER (WAS 405509)</v>
          </cell>
        </row>
        <row r="1660">
          <cell r="A1660" t="str">
            <v>DEC04</v>
          </cell>
          <cell r="B1660" t="str">
            <v>US</v>
          </cell>
          <cell r="C1660" t="str">
            <v>United States</v>
          </cell>
          <cell r="D1660" t="str">
            <v>US</v>
          </cell>
          <cell r="E1660" t="str">
            <v>SPARES</v>
          </cell>
          <cell r="F1660" t="str">
            <v>Cummins INC</v>
          </cell>
          <cell r="G1660" t="str">
            <v>025023</v>
          </cell>
          <cell r="I1660">
            <v>12</v>
          </cell>
          <cell r="J1660">
            <v>29.155005382131325</v>
          </cell>
          <cell r="K1660">
            <v>27.36</v>
          </cell>
          <cell r="M1660">
            <v>0</v>
          </cell>
          <cell r="N1660">
            <v>0</v>
          </cell>
          <cell r="O1660" t="str">
            <v>SPAR</v>
          </cell>
          <cell r="P1660" t="str">
            <v>SPAR</v>
          </cell>
          <cell r="R1660">
            <v>0</v>
          </cell>
          <cell r="S1660" t="str">
            <v>Spares</v>
          </cell>
          <cell r="T1660" t="str">
            <v>1020</v>
          </cell>
          <cell r="U1660" t="str">
            <v>1711000</v>
          </cell>
          <cell r="V1660">
            <v>1</v>
          </cell>
          <cell r="W1660" t="str">
            <v>1</v>
          </cell>
          <cell r="X1660" t="str">
            <v>650</v>
          </cell>
          <cell r="Y1660" t="str">
            <v>Commercial</v>
          </cell>
          <cell r="Z1660" t="str">
            <v>Sales - Parts</v>
          </cell>
          <cell r="AA1660" t="str">
            <v>Spares</v>
          </cell>
          <cell r="AB1660">
            <v>29.155005382131325</v>
          </cell>
          <cell r="AC1660" t="str">
            <v xml:space="preserve">  42952</v>
          </cell>
          <cell r="AD1660" t="str">
            <v>603167 REL 13 OCT 04</v>
          </cell>
          <cell r="AE1660">
            <v>27.36</v>
          </cell>
          <cell r="AF1660">
            <v>0</v>
          </cell>
          <cell r="AG1660">
            <v>0</v>
          </cell>
          <cell r="AH1660">
            <v>0</v>
          </cell>
          <cell r="AI1660">
            <v>0</v>
          </cell>
          <cell r="AJ1660" t="str">
            <v>USD</v>
          </cell>
          <cell r="AK1660">
            <v>0</v>
          </cell>
          <cell r="AL1660" t="str">
            <v>SP0402-0830</v>
          </cell>
          <cell r="AM1660" t="str">
            <v>ISOLATOR-VIBRATION</v>
          </cell>
        </row>
        <row r="1661">
          <cell r="A1661" t="str">
            <v>DEC04</v>
          </cell>
          <cell r="B1661" t="str">
            <v>US</v>
          </cell>
          <cell r="C1661" t="str">
            <v>United States</v>
          </cell>
          <cell r="D1661" t="str">
            <v>US</v>
          </cell>
          <cell r="E1661" t="str">
            <v>SPARES</v>
          </cell>
          <cell r="F1661" t="str">
            <v>Cummins INC</v>
          </cell>
          <cell r="G1661" t="str">
            <v>025023</v>
          </cell>
          <cell r="I1661">
            <v>1</v>
          </cell>
          <cell r="J1661">
            <v>28.966630785791171</v>
          </cell>
          <cell r="K1661">
            <v>26.265000000000001</v>
          </cell>
          <cell r="M1661">
            <v>0</v>
          </cell>
          <cell r="N1661">
            <v>0</v>
          </cell>
          <cell r="O1661" t="str">
            <v>SPAR</v>
          </cell>
          <cell r="P1661" t="str">
            <v>SPAR</v>
          </cell>
          <cell r="R1661">
            <v>0</v>
          </cell>
          <cell r="S1661" t="str">
            <v>Spares</v>
          </cell>
          <cell r="T1661" t="str">
            <v>1020</v>
          </cell>
          <cell r="U1661" t="str">
            <v>1711000</v>
          </cell>
          <cell r="V1661">
            <v>1</v>
          </cell>
          <cell r="W1661" t="str">
            <v>1</v>
          </cell>
          <cell r="X1661" t="str">
            <v>650</v>
          </cell>
          <cell r="Y1661" t="str">
            <v>Commercial</v>
          </cell>
          <cell r="Z1661" t="str">
            <v>Sales - Parts</v>
          </cell>
          <cell r="AA1661" t="str">
            <v>Spares</v>
          </cell>
          <cell r="AB1661">
            <v>28.966630785791171</v>
          </cell>
          <cell r="AC1661" t="str">
            <v xml:space="preserve">  42952</v>
          </cell>
          <cell r="AD1661" t="str">
            <v>603167 REL 13 OCT 04</v>
          </cell>
          <cell r="AE1661">
            <v>26.265000000000001</v>
          </cell>
          <cell r="AF1661">
            <v>0</v>
          </cell>
          <cell r="AG1661">
            <v>0</v>
          </cell>
          <cell r="AH1661">
            <v>0</v>
          </cell>
          <cell r="AI1661">
            <v>0</v>
          </cell>
          <cell r="AJ1661" t="str">
            <v>USD</v>
          </cell>
          <cell r="AK1661">
            <v>0</v>
          </cell>
          <cell r="AL1661" t="str">
            <v>SP0249-0840</v>
          </cell>
          <cell r="AM1661" t="str">
            <v>MOTOR CIRCUIT BREAKER</v>
          </cell>
        </row>
        <row r="1662">
          <cell r="A1662" t="str">
            <v>DEC04</v>
          </cell>
          <cell r="B1662" t="str">
            <v>US</v>
          </cell>
          <cell r="C1662" t="str">
            <v>United States</v>
          </cell>
          <cell r="D1662" t="str">
            <v>US</v>
          </cell>
          <cell r="E1662" t="str">
            <v>SPARES</v>
          </cell>
          <cell r="F1662" t="str">
            <v>Cummins INC</v>
          </cell>
          <cell r="G1662" t="str">
            <v>025009</v>
          </cell>
          <cell r="I1662">
            <v>4</v>
          </cell>
          <cell r="J1662">
            <v>24.849300322927878</v>
          </cell>
          <cell r="K1662">
            <v>42</v>
          </cell>
          <cell r="M1662">
            <v>0</v>
          </cell>
          <cell r="N1662">
            <v>0</v>
          </cell>
          <cell r="O1662" t="str">
            <v>SPAR</v>
          </cell>
          <cell r="P1662" t="str">
            <v>SPAR</v>
          </cell>
          <cell r="R1662">
            <v>0</v>
          </cell>
          <cell r="S1662" t="str">
            <v>Spares</v>
          </cell>
          <cell r="T1662" t="str">
            <v>1020</v>
          </cell>
          <cell r="U1662" t="str">
            <v>1711000</v>
          </cell>
          <cell r="V1662">
            <v>1</v>
          </cell>
          <cell r="W1662" t="str">
            <v>1</v>
          </cell>
          <cell r="X1662" t="str">
            <v>650</v>
          </cell>
          <cell r="Y1662" t="str">
            <v>Commercial</v>
          </cell>
          <cell r="Z1662" t="str">
            <v>Sales - Parts</v>
          </cell>
          <cell r="AA1662" t="str">
            <v>Spares</v>
          </cell>
          <cell r="AB1662">
            <v>24.849300322927878</v>
          </cell>
          <cell r="AC1662" t="str">
            <v xml:space="preserve">  43148</v>
          </cell>
          <cell r="AD1662" t="str">
            <v>603167 REL 20 OCT 04</v>
          </cell>
          <cell r="AE1662">
            <v>42</v>
          </cell>
          <cell r="AF1662">
            <v>0</v>
          </cell>
          <cell r="AG1662">
            <v>0</v>
          </cell>
          <cell r="AH1662">
            <v>0</v>
          </cell>
          <cell r="AI1662">
            <v>0</v>
          </cell>
          <cell r="AJ1662" t="str">
            <v>USD</v>
          </cell>
          <cell r="AK1662">
            <v>0</v>
          </cell>
          <cell r="AL1662" t="str">
            <v>SP0249-0821</v>
          </cell>
          <cell r="AM1662" t="str">
            <v>LITHIUM BATTERY</v>
          </cell>
        </row>
        <row r="1663">
          <cell r="A1663" t="str">
            <v>DEC04</v>
          </cell>
          <cell r="B1663" t="str">
            <v>CENT</v>
          </cell>
          <cell r="C1663" t="str">
            <v>Western Europe</v>
          </cell>
          <cell r="D1663" t="str">
            <v>GR</v>
          </cell>
          <cell r="E1663" t="str">
            <v>SPARES</v>
          </cell>
          <cell r="F1663" t="str">
            <v>ERGOTRAK S.A.</v>
          </cell>
          <cell r="G1663" t="str">
            <v>024812</v>
          </cell>
          <cell r="I1663">
            <v>0</v>
          </cell>
          <cell r="J1663">
            <v>0</v>
          </cell>
          <cell r="K1663">
            <v>0</v>
          </cell>
          <cell r="M1663">
            <v>0</v>
          </cell>
          <cell r="N1663">
            <v>0</v>
          </cell>
          <cell r="O1663" t="str">
            <v>SPAR</v>
          </cell>
          <cell r="P1663" t="str">
            <v>SPAR</v>
          </cell>
          <cell r="R1663">
            <v>0</v>
          </cell>
          <cell r="S1663" t="str">
            <v>Spares</v>
          </cell>
          <cell r="T1663" t="str">
            <v>1***</v>
          </cell>
          <cell r="U1663" t="str">
            <v>1******</v>
          </cell>
          <cell r="V1663">
            <v>1</v>
          </cell>
          <cell r="W1663" t="str">
            <v>1</v>
          </cell>
          <cell r="AA1663" t="str">
            <v>Spares</v>
          </cell>
          <cell r="AB1663">
            <v>0</v>
          </cell>
          <cell r="AC1663" t="str">
            <v xml:space="preserve">  43146</v>
          </cell>
          <cell r="AD1663" t="str">
            <v>4500009952</v>
          </cell>
          <cell r="AE1663">
            <v>0</v>
          </cell>
          <cell r="AF1663">
            <v>0</v>
          </cell>
          <cell r="AG1663">
            <v>0</v>
          </cell>
          <cell r="AH1663">
            <v>0</v>
          </cell>
          <cell r="AI1663">
            <v>0</v>
          </cell>
          <cell r="AJ1663" t="str">
            <v>EUR</v>
          </cell>
          <cell r="AK1663">
            <v>0</v>
          </cell>
          <cell r="AL1663" t="str">
            <v>SP0300-4080-02</v>
          </cell>
          <cell r="AM1663" t="str">
            <v>PCB ASSY - ANALOG (TEXT)</v>
          </cell>
        </row>
        <row r="1664">
          <cell r="A1664" t="str">
            <v>DEC04</v>
          </cell>
          <cell r="B1664" t="str">
            <v>CENT</v>
          </cell>
          <cell r="C1664" t="str">
            <v>United Kingdom</v>
          </cell>
          <cell r="D1664" t="str">
            <v>UK</v>
          </cell>
          <cell r="E1664" t="str">
            <v>SPARES</v>
          </cell>
          <cell r="F1664" t="str">
            <v>Cummins Diesel UK</v>
          </cell>
          <cell r="G1664" t="str">
            <v>024830</v>
          </cell>
          <cell r="I1664">
            <v>0</v>
          </cell>
          <cell r="J1664">
            <v>0</v>
          </cell>
          <cell r="K1664">
            <v>0</v>
          </cell>
          <cell r="M1664">
            <v>0</v>
          </cell>
          <cell r="N1664">
            <v>0</v>
          </cell>
          <cell r="O1664" t="str">
            <v>SPAR</v>
          </cell>
          <cell r="P1664" t="str">
            <v>SPAR</v>
          </cell>
          <cell r="R1664">
            <v>0</v>
          </cell>
          <cell r="S1664" t="str">
            <v>Spares</v>
          </cell>
          <cell r="T1664" t="str">
            <v>1***</v>
          </cell>
          <cell r="U1664" t="str">
            <v>1******</v>
          </cell>
          <cell r="V1664">
            <v>1</v>
          </cell>
          <cell r="W1664" t="str">
            <v>1</v>
          </cell>
          <cell r="AA1664" t="str">
            <v>Spares</v>
          </cell>
          <cell r="AB1664">
            <v>0</v>
          </cell>
          <cell r="AC1664" t="str">
            <v xml:space="preserve">  43221</v>
          </cell>
          <cell r="AD1664" t="str">
            <v>4405529</v>
          </cell>
          <cell r="AE1664">
            <v>0</v>
          </cell>
          <cell r="AF1664">
            <v>0</v>
          </cell>
          <cell r="AG1664">
            <v>0</v>
          </cell>
          <cell r="AH1664">
            <v>0</v>
          </cell>
          <cell r="AI1664">
            <v>0</v>
          </cell>
          <cell r="AJ1664" t="str">
            <v>GBP</v>
          </cell>
          <cell r="AK1664">
            <v>0</v>
          </cell>
          <cell r="AL1664" t="str">
            <v>SP019330</v>
          </cell>
          <cell r="AM1664" t="str">
            <v>GAUGE - FUEL SPIRAL CONTENTS</v>
          </cell>
        </row>
        <row r="1665">
          <cell r="A1665" t="str">
            <v>DEC04</v>
          </cell>
          <cell r="B1665" t="str">
            <v>CENT</v>
          </cell>
          <cell r="C1665" t="str">
            <v>United Kingdom</v>
          </cell>
          <cell r="D1665" t="str">
            <v>UK</v>
          </cell>
          <cell r="E1665" t="str">
            <v>SPARES</v>
          </cell>
          <cell r="F1665" t="str">
            <v>Cummins Diesel UK</v>
          </cell>
          <cell r="G1665" t="str">
            <v>024971</v>
          </cell>
          <cell r="I1665">
            <v>0</v>
          </cell>
          <cell r="J1665">
            <v>0</v>
          </cell>
          <cell r="K1665">
            <v>0</v>
          </cell>
          <cell r="M1665">
            <v>0</v>
          </cell>
          <cell r="N1665">
            <v>0</v>
          </cell>
          <cell r="O1665" t="str">
            <v>SPAR</v>
          </cell>
          <cell r="P1665" t="str">
            <v>SPAR</v>
          </cell>
          <cell r="R1665">
            <v>0</v>
          </cell>
          <cell r="S1665" t="str">
            <v>Spares</v>
          </cell>
          <cell r="T1665" t="str">
            <v>1***</v>
          </cell>
          <cell r="U1665" t="str">
            <v>1******</v>
          </cell>
          <cell r="V1665">
            <v>1</v>
          </cell>
          <cell r="W1665" t="str">
            <v>1</v>
          </cell>
          <cell r="AA1665" t="str">
            <v>Spares</v>
          </cell>
          <cell r="AB1665">
            <v>0</v>
          </cell>
          <cell r="AC1665" t="str">
            <v xml:space="preserve">  43446</v>
          </cell>
          <cell r="AD1665" t="str">
            <v>cduk00625/w</v>
          </cell>
          <cell r="AE1665">
            <v>0</v>
          </cell>
          <cell r="AF1665">
            <v>0</v>
          </cell>
          <cell r="AG1665">
            <v>0</v>
          </cell>
          <cell r="AH1665">
            <v>0</v>
          </cell>
          <cell r="AI1665">
            <v>0</v>
          </cell>
          <cell r="AJ1665" t="str">
            <v>GBP</v>
          </cell>
          <cell r="AK1665">
            <v>0</v>
          </cell>
          <cell r="AL1665" t="str">
            <v>SP0193-0568</v>
          </cell>
          <cell r="AM1665" t="str">
            <v>SENSOR-LEVEL,LOW COOLANT</v>
          </cell>
        </row>
        <row r="1666">
          <cell r="A1666" t="str">
            <v>DEC04</v>
          </cell>
          <cell r="B1666" t="str">
            <v>CENT</v>
          </cell>
          <cell r="C1666" t="str">
            <v>United Kingdom</v>
          </cell>
          <cell r="D1666" t="str">
            <v>UK</v>
          </cell>
          <cell r="E1666" t="str">
            <v>SPARES</v>
          </cell>
          <cell r="F1666" t="str">
            <v>Cummins Diesel UK</v>
          </cell>
          <cell r="G1666" t="str">
            <v>024772</v>
          </cell>
          <cell r="I1666">
            <v>0</v>
          </cell>
          <cell r="J1666">
            <v>0</v>
          </cell>
          <cell r="K1666">
            <v>0</v>
          </cell>
          <cell r="M1666">
            <v>0</v>
          </cell>
          <cell r="N1666">
            <v>0</v>
          </cell>
          <cell r="O1666" t="str">
            <v>SPAR</v>
          </cell>
          <cell r="P1666" t="str">
            <v>SPAR</v>
          </cell>
          <cell r="R1666">
            <v>0</v>
          </cell>
          <cell r="S1666" t="str">
            <v>Spares</v>
          </cell>
          <cell r="T1666" t="str">
            <v>1***</v>
          </cell>
          <cell r="U1666" t="str">
            <v>1******</v>
          </cell>
          <cell r="V1666">
            <v>1</v>
          </cell>
          <cell r="W1666" t="str">
            <v>1</v>
          </cell>
          <cell r="AA1666" t="str">
            <v>Spares</v>
          </cell>
          <cell r="AB1666">
            <v>0</v>
          </cell>
          <cell r="AC1666" t="str">
            <v xml:space="preserve">  43224</v>
          </cell>
          <cell r="AD1666" t="str">
            <v>3402869</v>
          </cell>
          <cell r="AE1666">
            <v>0</v>
          </cell>
          <cell r="AF1666">
            <v>0</v>
          </cell>
          <cell r="AG1666">
            <v>0</v>
          </cell>
          <cell r="AH1666">
            <v>0</v>
          </cell>
          <cell r="AI1666">
            <v>0</v>
          </cell>
          <cell r="AJ1666" t="str">
            <v>GBP</v>
          </cell>
          <cell r="AK1666">
            <v>0</v>
          </cell>
          <cell r="AL1666" t="str">
            <v>SP434529</v>
          </cell>
          <cell r="AM1666" t="str">
            <v>POWER SUPPLY UNIT 20A 24V</v>
          </cell>
        </row>
        <row r="1667">
          <cell r="A1667" t="str">
            <v>DEC04</v>
          </cell>
          <cell r="B1667" t="str">
            <v>CENT</v>
          </cell>
          <cell r="C1667" t="str">
            <v>Middle East</v>
          </cell>
          <cell r="D1667" t="str">
            <v>SA</v>
          </cell>
          <cell r="E1667" t="str">
            <v>SPARES</v>
          </cell>
          <cell r="F1667" t="str">
            <v>General Contracting Company</v>
          </cell>
          <cell r="G1667" t="str">
            <v>024597</v>
          </cell>
          <cell r="I1667">
            <v>0</v>
          </cell>
          <cell r="J1667">
            <v>0</v>
          </cell>
          <cell r="K1667">
            <v>0</v>
          </cell>
          <cell r="M1667">
            <v>0</v>
          </cell>
          <cell r="N1667">
            <v>0</v>
          </cell>
          <cell r="O1667" t="str">
            <v>SPAR</v>
          </cell>
          <cell r="P1667" t="str">
            <v>SPAR</v>
          </cell>
          <cell r="R1667">
            <v>0</v>
          </cell>
          <cell r="S1667" t="str">
            <v>Spares</v>
          </cell>
          <cell r="T1667" t="str">
            <v>1***</v>
          </cell>
          <cell r="U1667" t="str">
            <v>1******</v>
          </cell>
          <cell r="V1667">
            <v>1</v>
          </cell>
          <cell r="W1667" t="str">
            <v>1</v>
          </cell>
          <cell r="AA1667" t="str">
            <v>Spares</v>
          </cell>
          <cell r="AB1667">
            <v>0</v>
          </cell>
          <cell r="AC1667" t="str">
            <v xml:space="preserve">  42338</v>
          </cell>
          <cell r="AD1667" t="str">
            <v>13691</v>
          </cell>
          <cell r="AE1667">
            <v>0</v>
          </cell>
          <cell r="AF1667">
            <v>0</v>
          </cell>
          <cell r="AG1667">
            <v>0</v>
          </cell>
          <cell r="AH1667">
            <v>0</v>
          </cell>
          <cell r="AI1667">
            <v>0</v>
          </cell>
          <cell r="AJ1667" t="str">
            <v>USD</v>
          </cell>
          <cell r="AK1667">
            <v>0</v>
          </cell>
          <cell r="AL1667" t="str">
            <v>SP0821165</v>
          </cell>
          <cell r="AM1667" t="str">
            <v>DECAL OBSOLETE N.L.A</v>
          </cell>
        </row>
        <row r="1668">
          <cell r="A1668" t="str">
            <v>DEC04</v>
          </cell>
          <cell r="B1668" t="str">
            <v>CENT</v>
          </cell>
          <cell r="C1668" t="str">
            <v>Western Europe</v>
          </cell>
          <cell r="D1668" t="str">
            <v>GR</v>
          </cell>
          <cell r="E1668" t="str">
            <v>SPARES</v>
          </cell>
          <cell r="F1668" t="str">
            <v>ERGOTRAK S.A.</v>
          </cell>
          <cell r="G1668" t="str">
            <v>024719</v>
          </cell>
          <cell r="I1668">
            <v>0</v>
          </cell>
          <cell r="J1668">
            <v>0</v>
          </cell>
          <cell r="K1668">
            <v>0</v>
          </cell>
          <cell r="M1668">
            <v>0</v>
          </cell>
          <cell r="N1668">
            <v>0</v>
          </cell>
          <cell r="O1668" t="str">
            <v>SPAR</v>
          </cell>
          <cell r="P1668" t="str">
            <v>SPAR</v>
          </cell>
          <cell r="R1668">
            <v>0</v>
          </cell>
          <cell r="S1668" t="str">
            <v>Spares</v>
          </cell>
          <cell r="T1668" t="str">
            <v>1***</v>
          </cell>
          <cell r="U1668" t="str">
            <v>1******</v>
          </cell>
          <cell r="V1668">
            <v>1</v>
          </cell>
          <cell r="W1668" t="str">
            <v>1</v>
          </cell>
          <cell r="AA1668" t="str">
            <v>Spares</v>
          </cell>
          <cell r="AB1668">
            <v>0</v>
          </cell>
          <cell r="AC1668" t="str">
            <v xml:space="preserve">  43146</v>
          </cell>
          <cell r="AD1668" t="str">
            <v>4500009952</v>
          </cell>
          <cell r="AE1668">
            <v>0</v>
          </cell>
          <cell r="AF1668">
            <v>0</v>
          </cell>
          <cell r="AG1668">
            <v>0</v>
          </cell>
          <cell r="AH1668">
            <v>0</v>
          </cell>
          <cell r="AI1668">
            <v>0</v>
          </cell>
          <cell r="AJ1668" t="str">
            <v>EUR</v>
          </cell>
          <cell r="AK1668">
            <v>0</v>
          </cell>
          <cell r="AL1668" t="str">
            <v>SP0300-4462-01</v>
          </cell>
          <cell r="AM1668" t="str">
            <v>PCB ASSY-CUSTOMER INTERFACE</v>
          </cell>
        </row>
        <row r="1669">
          <cell r="A1669" t="str">
            <v>DEC04</v>
          </cell>
          <cell r="B1669" t="str">
            <v>CENT</v>
          </cell>
          <cell r="C1669" t="str">
            <v>Western Europe</v>
          </cell>
          <cell r="D1669" t="str">
            <v>GR</v>
          </cell>
          <cell r="E1669" t="str">
            <v>SPARES</v>
          </cell>
          <cell r="F1669" t="str">
            <v>ERGOTRAK S.A.</v>
          </cell>
          <cell r="G1669" t="str">
            <v>024719</v>
          </cell>
          <cell r="I1669">
            <v>0</v>
          </cell>
          <cell r="J1669">
            <v>0</v>
          </cell>
          <cell r="K1669">
            <v>0</v>
          </cell>
          <cell r="M1669">
            <v>0</v>
          </cell>
          <cell r="N1669">
            <v>0</v>
          </cell>
          <cell r="O1669" t="str">
            <v>SPAR</v>
          </cell>
          <cell r="P1669" t="str">
            <v>SPAR</v>
          </cell>
          <cell r="R1669">
            <v>0</v>
          </cell>
          <cell r="S1669" t="str">
            <v>Spares</v>
          </cell>
          <cell r="T1669" t="str">
            <v>1***</v>
          </cell>
          <cell r="U1669" t="str">
            <v>1******</v>
          </cell>
          <cell r="V1669">
            <v>1</v>
          </cell>
          <cell r="W1669" t="str">
            <v>1</v>
          </cell>
          <cell r="AA1669" t="str">
            <v>Spares</v>
          </cell>
          <cell r="AB1669">
            <v>0</v>
          </cell>
          <cell r="AC1669" t="str">
            <v xml:space="preserve">  43146</v>
          </cell>
          <cell r="AD1669" t="str">
            <v>4500009952</v>
          </cell>
          <cell r="AE1669">
            <v>0</v>
          </cell>
          <cell r="AF1669">
            <v>0</v>
          </cell>
          <cell r="AG1669">
            <v>0</v>
          </cell>
          <cell r="AH1669">
            <v>0</v>
          </cell>
          <cell r="AI1669">
            <v>0</v>
          </cell>
          <cell r="AJ1669" t="str">
            <v>EUR</v>
          </cell>
          <cell r="AK1669">
            <v>0</v>
          </cell>
          <cell r="AL1669" t="str">
            <v>SP0300-4083</v>
          </cell>
          <cell r="AM1669" t="str">
            <v>PCB ASSY-ENGINE INTERFACE</v>
          </cell>
        </row>
        <row r="1670">
          <cell r="A1670" t="str">
            <v>DEC04</v>
          </cell>
          <cell r="B1670" t="str">
            <v>CENT</v>
          </cell>
          <cell r="C1670" t="str">
            <v>Western Europe</v>
          </cell>
          <cell r="D1670" t="str">
            <v>GR</v>
          </cell>
          <cell r="E1670" t="str">
            <v>SPARES</v>
          </cell>
          <cell r="F1670" t="str">
            <v>ERGOTRAK S.A.</v>
          </cell>
          <cell r="G1670" t="str">
            <v>024719</v>
          </cell>
          <cell r="I1670">
            <v>0</v>
          </cell>
          <cell r="J1670">
            <v>0</v>
          </cell>
          <cell r="K1670">
            <v>0</v>
          </cell>
          <cell r="M1670">
            <v>0</v>
          </cell>
          <cell r="N1670">
            <v>0</v>
          </cell>
          <cell r="O1670" t="str">
            <v>SPAR</v>
          </cell>
          <cell r="P1670" t="str">
            <v>SPAR</v>
          </cell>
          <cell r="R1670">
            <v>0</v>
          </cell>
          <cell r="S1670" t="str">
            <v>Spares</v>
          </cell>
          <cell r="T1670" t="str">
            <v>1***</v>
          </cell>
          <cell r="U1670" t="str">
            <v>1******</v>
          </cell>
          <cell r="V1670">
            <v>1</v>
          </cell>
          <cell r="W1670" t="str">
            <v>1</v>
          </cell>
          <cell r="AA1670" t="str">
            <v>Spares</v>
          </cell>
          <cell r="AB1670">
            <v>0</v>
          </cell>
          <cell r="AC1670" t="str">
            <v xml:space="preserve">  43146</v>
          </cell>
          <cell r="AD1670" t="str">
            <v>4500009952</v>
          </cell>
          <cell r="AE1670">
            <v>0</v>
          </cell>
          <cell r="AF1670">
            <v>0</v>
          </cell>
          <cell r="AG1670">
            <v>0</v>
          </cell>
          <cell r="AH1670">
            <v>0</v>
          </cell>
          <cell r="AI1670">
            <v>0</v>
          </cell>
          <cell r="AJ1670" t="str">
            <v>EUR</v>
          </cell>
          <cell r="AK1670">
            <v>0</v>
          </cell>
          <cell r="AL1670" t="str">
            <v>SP0300-4080-02</v>
          </cell>
          <cell r="AM1670" t="str">
            <v>PCB ASSY - ANALOG (TEXT)</v>
          </cell>
        </row>
        <row r="1671">
          <cell r="A1671" t="str">
            <v>DEC04</v>
          </cell>
          <cell r="B1671" t="str">
            <v>CENT</v>
          </cell>
          <cell r="C1671" t="str">
            <v>Western Europe</v>
          </cell>
          <cell r="D1671" t="str">
            <v>GR</v>
          </cell>
          <cell r="E1671" t="str">
            <v>SPARES</v>
          </cell>
          <cell r="F1671" t="str">
            <v>ERGOTRAK S.A.</v>
          </cell>
          <cell r="G1671" t="str">
            <v>024718</v>
          </cell>
          <cell r="I1671">
            <v>0</v>
          </cell>
          <cell r="J1671">
            <v>0</v>
          </cell>
          <cell r="K1671">
            <v>0</v>
          </cell>
          <cell r="M1671">
            <v>0</v>
          </cell>
          <cell r="N1671">
            <v>0</v>
          </cell>
          <cell r="O1671" t="str">
            <v>SPAR</v>
          </cell>
          <cell r="P1671" t="str">
            <v>SPAR</v>
          </cell>
          <cell r="R1671">
            <v>0</v>
          </cell>
          <cell r="S1671" t="str">
            <v>Spares</v>
          </cell>
          <cell r="T1671" t="str">
            <v>1***</v>
          </cell>
          <cell r="U1671" t="str">
            <v>1******</v>
          </cell>
          <cell r="V1671">
            <v>1</v>
          </cell>
          <cell r="W1671" t="str">
            <v>1</v>
          </cell>
          <cell r="AA1671" t="str">
            <v>Spares</v>
          </cell>
          <cell r="AB1671">
            <v>0</v>
          </cell>
          <cell r="AC1671" t="str">
            <v xml:space="preserve">  43146</v>
          </cell>
          <cell r="AD1671" t="str">
            <v>4500009952</v>
          </cell>
          <cell r="AE1671">
            <v>0</v>
          </cell>
          <cell r="AF1671">
            <v>0</v>
          </cell>
          <cell r="AG1671">
            <v>0</v>
          </cell>
          <cell r="AH1671">
            <v>0</v>
          </cell>
          <cell r="AI1671">
            <v>0</v>
          </cell>
          <cell r="AJ1671" t="str">
            <v>EUR</v>
          </cell>
          <cell r="AK1671">
            <v>0</v>
          </cell>
          <cell r="AL1671" t="str">
            <v>SP0300-4083</v>
          </cell>
          <cell r="AM1671" t="str">
            <v>PCB ASSY-ENGINE INTERFACE</v>
          </cell>
        </row>
        <row r="1672">
          <cell r="A1672" t="str">
            <v>DEC04</v>
          </cell>
          <cell r="B1672" t="str">
            <v>CENT</v>
          </cell>
          <cell r="C1672" t="str">
            <v>Western Europe</v>
          </cell>
          <cell r="D1672" t="str">
            <v>GR</v>
          </cell>
          <cell r="E1672" t="str">
            <v>SPARES</v>
          </cell>
          <cell r="F1672" t="str">
            <v>ERGOTRAK S.A.</v>
          </cell>
          <cell r="G1672" t="str">
            <v>024721</v>
          </cell>
          <cell r="I1672">
            <v>0</v>
          </cell>
          <cell r="J1672">
            <v>0</v>
          </cell>
          <cell r="K1672">
            <v>0</v>
          </cell>
          <cell r="M1672">
            <v>0</v>
          </cell>
          <cell r="N1672">
            <v>0</v>
          </cell>
          <cell r="O1672" t="str">
            <v>SPAR</v>
          </cell>
          <cell r="P1672" t="str">
            <v>SPAR</v>
          </cell>
          <cell r="R1672">
            <v>0</v>
          </cell>
          <cell r="S1672" t="str">
            <v>Spares</v>
          </cell>
          <cell r="T1672" t="str">
            <v>1***</v>
          </cell>
          <cell r="U1672" t="str">
            <v>1******</v>
          </cell>
          <cell r="V1672">
            <v>1</v>
          </cell>
          <cell r="W1672" t="str">
            <v>1</v>
          </cell>
          <cell r="AA1672" t="str">
            <v>Spares</v>
          </cell>
          <cell r="AB1672">
            <v>0</v>
          </cell>
          <cell r="AC1672" t="str">
            <v xml:space="preserve">  43146</v>
          </cell>
          <cell r="AD1672" t="str">
            <v>4500009952</v>
          </cell>
          <cell r="AE1672">
            <v>0</v>
          </cell>
          <cell r="AF1672">
            <v>0</v>
          </cell>
          <cell r="AG1672">
            <v>0</v>
          </cell>
          <cell r="AH1672">
            <v>0</v>
          </cell>
          <cell r="AI1672">
            <v>0</v>
          </cell>
          <cell r="AJ1672" t="str">
            <v>EUR</v>
          </cell>
          <cell r="AK1672">
            <v>0</v>
          </cell>
          <cell r="AL1672" t="str">
            <v>SP0300-4080-02</v>
          </cell>
          <cell r="AM1672" t="str">
            <v>PCB ASSY - ANALOG (TEXT)</v>
          </cell>
        </row>
        <row r="1673">
          <cell r="A1673" t="str">
            <v>DEC04</v>
          </cell>
          <cell r="B1673" t="str">
            <v>CENT</v>
          </cell>
          <cell r="C1673" t="str">
            <v>Western Europe</v>
          </cell>
          <cell r="D1673" t="str">
            <v>GR</v>
          </cell>
          <cell r="E1673" t="str">
            <v>SPARES</v>
          </cell>
          <cell r="F1673" t="str">
            <v>ERGOTRAK S.A.</v>
          </cell>
          <cell r="G1673" t="str">
            <v>024721</v>
          </cell>
          <cell r="I1673">
            <v>0</v>
          </cell>
          <cell r="J1673">
            <v>0</v>
          </cell>
          <cell r="K1673">
            <v>0</v>
          </cell>
          <cell r="M1673">
            <v>0</v>
          </cell>
          <cell r="N1673">
            <v>0</v>
          </cell>
          <cell r="O1673" t="str">
            <v>SPAR</v>
          </cell>
          <cell r="P1673" t="str">
            <v>SPAR</v>
          </cell>
          <cell r="R1673">
            <v>0</v>
          </cell>
          <cell r="S1673" t="str">
            <v>Spares</v>
          </cell>
          <cell r="T1673" t="str">
            <v>1***</v>
          </cell>
          <cell r="U1673" t="str">
            <v>1******</v>
          </cell>
          <cell r="V1673">
            <v>1</v>
          </cell>
          <cell r="W1673" t="str">
            <v>1</v>
          </cell>
          <cell r="AA1673" t="str">
            <v>Spares</v>
          </cell>
          <cell r="AB1673">
            <v>0</v>
          </cell>
          <cell r="AC1673" t="str">
            <v xml:space="preserve">  43146</v>
          </cell>
          <cell r="AD1673" t="str">
            <v>4500009952</v>
          </cell>
          <cell r="AE1673">
            <v>0</v>
          </cell>
          <cell r="AF1673">
            <v>0</v>
          </cell>
          <cell r="AG1673">
            <v>0</v>
          </cell>
          <cell r="AH1673">
            <v>0</v>
          </cell>
          <cell r="AI1673">
            <v>0</v>
          </cell>
          <cell r="AJ1673" t="str">
            <v>EUR</v>
          </cell>
          <cell r="AK1673">
            <v>0</v>
          </cell>
          <cell r="AL1673" t="str">
            <v>SP0300-4462-01</v>
          </cell>
          <cell r="AM1673" t="str">
            <v>PCB ASSY-CUSTOMER INTERFACE</v>
          </cell>
        </row>
        <row r="1674">
          <cell r="A1674" t="str">
            <v>DEC04</v>
          </cell>
          <cell r="B1674" t="str">
            <v>CENT</v>
          </cell>
          <cell r="C1674" t="str">
            <v>United Kingdom</v>
          </cell>
          <cell r="D1674" t="str">
            <v>UK</v>
          </cell>
          <cell r="E1674" t="str">
            <v>SPARES</v>
          </cell>
          <cell r="F1674" t="str">
            <v>Cummins Diesel UK</v>
          </cell>
          <cell r="G1674" t="str">
            <v>024608</v>
          </cell>
          <cell r="I1674">
            <v>1</v>
          </cell>
          <cell r="J1674">
            <v>0</v>
          </cell>
          <cell r="K1674">
            <v>0</v>
          </cell>
          <cell r="M1674">
            <v>0</v>
          </cell>
          <cell r="N1674">
            <v>0</v>
          </cell>
          <cell r="O1674" t="str">
            <v>AINF</v>
          </cell>
          <cell r="P1674" t="str">
            <v>AINF</v>
          </cell>
          <cell r="R1674">
            <v>0</v>
          </cell>
          <cell r="S1674" t="str">
            <v>AWAITING INFORMATION</v>
          </cell>
          <cell r="T1674" t="str">
            <v>1***</v>
          </cell>
          <cell r="U1674" t="str">
            <v>1******</v>
          </cell>
          <cell r="V1674">
            <v>1</v>
          </cell>
          <cell r="W1674" t="str">
            <v>1</v>
          </cell>
          <cell r="AB1674">
            <v>0</v>
          </cell>
          <cell r="AC1674" t="str">
            <v xml:space="preserve">  37102</v>
          </cell>
          <cell r="AD1674" t="str">
            <v>711</v>
          </cell>
          <cell r="AE1674">
            <v>0</v>
          </cell>
          <cell r="AF1674">
            <v>0</v>
          </cell>
          <cell r="AG1674">
            <v>0</v>
          </cell>
          <cell r="AH1674">
            <v>0</v>
          </cell>
          <cell r="AI1674">
            <v>0</v>
          </cell>
          <cell r="AJ1674" t="str">
            <v>EUR</v>
          </cell>
          <cell r="AK1674">
            <v>0</v>
          </cell>
          <cell r="AL1674" t="str">
            <v>Cancelled</v>
          </cell>
        </row>
        <row r="1675">
          <cell r="A1675" t="str">
            <v>DEC04</v>
          </cell>
          <cell r="B1675" t="str">
            <v>CENT</v>
          </cell>
          <cell r="C1675" t="str">
            <v>United Kingdom</v>
          </cell>
          <cell r="D1675" t="str">
            <v>UK</v>
          </cell>
          <cell r="E1675" t="str">
            <v>SPARES</v>
          </cell>
          <cell r="F1675" t="str">
            <v>CPGK Aftermarket</v>
          </cell>
          <cell r="G1675" t="str">
            <v>024610</v>
          </cell>
          <cell r="I1675">
            <v>0</v>
          </cell>
          <cell r="J1675">
            <v>0</v>
          </cell>
          <cell r="K1675">
            <v>0</v>
          </cell>
          <cell r="M1675">
            <v>0</v>
          </cell>
          <cell r="N1675">
            <v>0</v>
          </cell>
          <cell r="O1675" t="str">
            <v>SPAR</v>
          </cell>
          <cell r="P1675" t="str">
            <v>SPAR</v>
          </cell>
          <cell r="R1675">
            <v>0</v>
          </cell>
          <cell r="S1675" t="str">
            <v>Spares</v>
          </cell>
          <cell r="T1675" t="str">
            <v>1***</v>
          </cell>
          <cell r="U1675" t="str">
            <v>1******</v>
          </cell>
          <cell r="V1675">
            <v>1</v>
          </cell>
          <cell r="W1675" t="str">
            <v>1</v>
          </cell>
          <cell r="AA1675" t="str">
            <v>Spares</v>
          </cell>
          <cell r="AB1675">
            <v>0</v>
          </cell>
          <cell r="AC1675" t="str">
            <v xml:space="preserve">  43036</v>
          </cell>
          <cell r="AD1675" t="str">
            <v>V1190</v>
          </cell>
          <cell r="AE1675">
            <v>0</v>
          </cell>
          <cell r="AF1675">
            <v>0</v>
          </cell>
          <cell r="AG1675">
            <v>0</v>
          </cell>
          <cell r="AH1675">
            <v>0</v>
          </cell>
          <cell r="AI1675">
            <v>0</v>
          </cell>
          <cell r="AJ1675" t="str">
            <v>GBP</v>
          </cell>
          <cell r="AK1675">
            <v>0</v>
          </cell>
          <cell r="AL1675" t="str">
            <v>0403-5840-02</v>
          </cell>
          <cell r="AM1675" t="str">
            <v>LIFTING EYE</v>
          </cell>
        </row>
        <row r="1676">
          <cell r="A1676" t="str">
            <v>DEC04</v>
          </cell>
          <cell r="B1676" t="str">
            <v>CENT</v>
          </cell>
          <cell r="C1676" t="str">
            <v>United Kingdom</v>
          </cell>
          <cell r="D1676" t="str">
            <v>UK</v>
          </cell>
          <cell r="E1676" t="str">
            <v>SPARES</v>
          </cell>
          <cell r="F1676" t="str">
            <v>Cummins Diesel UK</v>
          </cell>
          <cell r="G1676" t="str">
            <v>024607</v>
          </cell>
          <cell r="I1676">
            <v>1</v>
          </cell>
          <cell r="J1676">
            <v>0</v>
          </cell>
          <cell r="K1676">
            <v>0</v>
          </cell>
          <cell r="M1676">
            <v>0</v>
          </cell>
          <cell r="N1676">
            <v>0</v>
          </cell>
          <cell r="O1676" t="str">
            <v>AINF</v>
          </cell>
          <cell r="P1676" t="str">
            <v>AINF</v>
          </cell>
          <cell r="R1676">
            <v>0</v>
          </cell>
          <cell r="S1676" t="str">
            <v>AWAITING INFORMATION</v>
          </cell>
          <cell r="T1676" t="str">
            <v>1***</v>
          </cell>
          <cell r="U1676" t="str">
            <v>1******</v>
          </cell>
          <cell r="V1676">
            <v>1</v>
          </cell>
          <cell r="W1676" t="str">
            <v>1</v>
          </cell>
          <cell r="AB1676">
            <v>0</v>
          </cell>
          <cell r="AC1676" t="str">
            <v xml:space="preserve">  37100</v>
          </cell>
          <cell r="AD1676" t="str">
            <v>711</v>
          </cell>
          <cell r="AE1676">
            <v>0</v>
          </cell>
          <cell r="AF1676">
            <v>0</v>
          </cell>
          <cell r="AG1676">
            <v>0</v>
          </cell>
          <cell r="AH1676">
            <v>0</v>
          </cell>
          <cell r="AI1676">
            <v>0</v>
          </cell>
          <cell r="AJ1676" t="str">
            <v>EUR</v>
          </cell>
          <cell r="AK1676">
            <v>0</v>
          </cell>
          <cell r="AL1676" t="str">
            <v>Cancelled</v>
          </cell>
        </row>
        <row r="1677">
          <cell r="A1677" t="str">
            <v>DEC04</v>
          </cell>
          <cell r="B1677" t="str">
            <v>CENT</v>
          </cell>
          <cell r="C1677" t="str">
            <v>Western Europe</v>
          </cell>
          <cell r="D1677" t="str">
            <v>GR</v>
          </cell>
          <cell r="E1677" t="str">
            <v>SPARES</v>
          </cell>
          <cell r="F1677" t="str">
            <v>ERGOTRAK S.A.</v>
          </cell>
          <cell r="G1677" t="str">
            <v>024718</v>
          </cell>
          <cell r="I1677">
            <v>0</v>
          </cell>
          <cell r="J1677">
            <v>0</v>
          </cell>
          <cell r="K1677">
            <v>0</v>
          </cell>
          <cell r="M1677">
            <v>0</v>
          </cell>
          <cell r="N1677">
            <v>0</v>
          </cell>
          <cell r="O1677" t="str">
            <v>SPAR</v>
          </cell>
          <cell r="P1677" t="str">
            <v>SPAR</v>
          </cell>
          <cell r="R1677">
            <v>0</v>
          </cell>
          <cell r="S1677" t="str">
            <v>Spares</v>
          </cell>
          <cell r="T1677" t="str">
            <v>1***</v>
          </cell>
          <cell r="U1677" t="str">
            <v>1******</v>
          </cell>
          <cell r="V1677">
            <v>1</v>
          </cell>
          <cell r="W1677" t="str">
            <v>1</v>
          </cell>
          <cell r="AA1677" t="str">
            <v>Spares</v>
          </cell>
          <cell r="AB1677">
            <v>0</v>
          </cell>
          <cell r="AC1677" t="str">
            <v xml:space="preserve">  43146</v>
          </cell>
          <cell r="AD1677" t="str">
            <v>4500009952</v>
          </cell>
          <cell r="AE1677">
            <v>0</v>
          </cell>
          <cell r="AF1677">
            <v>0</v>
          </cell>
          <cell r="AG1677">
            <v>0</v>
          </cell>
          <cell r="AH1677">
            <v>0</v>
          </cell>
          <cell r="AI1677">
            <v>0</v>
          </cell>
          <cell r="AJ1677" t="str">
            <v>EUR</v>
          </cell>
          <cell r="AK1677">
            <v>0</v>
          </cell>
          <cell r="AL1677" t="str">
            <v>SP0300-4080-02</v>
          </cell>
          <cell r="AM1677" t="str">
            <v>PCB ASSY - ANALOG (TEXT)</v>
          </cell>
        </row>
        <row r="1678">
          <cell r="A1678" t="str">
            <v>DEC04</v>
          </cell>
          <cell r="B1678" t="str">
            <v>CENT</v>
          </cell>
          <cell r="C1678" t="str">
            <v>Western Europe</v>
          </cell>
          <cell r="D1678" t="str">
            <v>GR</v>
          </cell>
          <cell r="E1678" t="str">
            <v>SPARES</v>
          </cell>
          <cell r="F1678" t="str">
            <v>ERGOTRAK S.A.</v>
          </cell>
          <cell r="G1678" t="str">
            <v>024718</v>
          </cell>
          <cell r="I1678">
            <v>0</v>
          </cell>
          <cell r="J1678">
            <v>0</v>
          </cell>
          <cell r="K1678">
            <v>0</v>
          </cell>
          <cell r="M1678">
            <v>0</v>
          </cell>
          <cell r="N1678">
            <v>0</v>
          </cell>
          <cell r="O1678" t="str">
            <v>SPAR</v>
          </cell>
          <cell r="P1678" t="str">
            <v>SPAR</v>
          </cell>
          <cell r="R1678">
            <v>0</v>
          </cell>
          <cell r="S1678" t="str">
            <v>Spares</v>
          </cell>
          <cell r="T1678" t="str">
            <v>1***</v>
          </cell>
          <cell r="U1678" t="str">
            <v>1******</v>
          </cell>
          <cell r="V1678">
            <v>1</v>
          </cell>
          <cell r="W1678" t="str">
            <v>1</v>
          </cell>
          <cell r="AA1678" t="str">
            <v>Spares</v>
          </cell>
          <cell r="AB1678">
            <v>0</v>
          </cell>
          <cell r="AC1678" t="str">
            <v xml:space="preserve">  43146</v>
          </cell>
          <cell r="AD1678" t="str">
            <v>4500009952</v>
          </cell>
          <cell r="AE1678">
            <v>0</v>
          </cell>
          <cell r="AF1678">
            <v>0</v>
          </cell>
          <cell r="AG1678">
            <v>0</v>
          </cell>
          <cell r="AH1678">
            <v>0</v>
          </cell>
          <cell r="AI1678">
            <v>0</v>
          </cell>
          <cell r="AJ1678" t="str">
            <v>EUR</v>
          </cell>
          <cell r="AK1678">
            <v>0</v>
          </cell>
          <cell r="AL1678" t="str">
            <v>SP0300-4462-01</v>
          </cell>
          <cell r="AM1678" t="str">
            <v>PCB ASSY-CUSTOMER INTERFACE</v>
          </cell>
        </row>
        <row r="1679">
          <cell r="A1679" t="str">
            <v>DEC04</v>
          </cell>
          <cell r="B1679" t="str">
            <v>CENT</v>
          </cell>
          <cell r="C1679" t="str">
            <v>Western Europe</v>
          </cell>
          <cell r="D1679" t="str">
            <v>FR</v>
          </cell>
          <cell r="E1679" t="str">
            <v>SPARES</v>
          </cell>
          <cell r="F1679" t="str">
            <v>Cummins Diesel SA</v>
          </cell>
          <cell r="G1679" t="str">
            <v>024609</v>
          </cell>
          <cell r="I1679">
            <v>1</v>
          </cell>
          <cell r="J1679">
            <v>0</v>
          </cell>
          <cell r="K1679">
            <v>0</v>
          </cell>
          <cell r="M1679">
            <v>0</v>
          </cell>
          <cell r="N1679">
            <v>0</v>
          </cell>
          <cell r="O1679" t="str">
            <v>AINF</v>
          </cell>
          <cell r="P1679" t="str">
            <v>AINF</v>
          </cell>
          <cell r="R1679">
            <v>0</v>
          </cell>
          <cell r="S1679" t="str">
            <v>AWAITING INFORMATION</v>
          </cell>
          <cell r="T1679" t="str">
            <v>1***</v>
          </cell>
          <cell r="U1679" t="str">
            <v>1******</v>
          </cell>
          <cell r="V1679">
            <v>1</v>
          </cell>
          <cell r="W1679" t="str">
            <v>1</v>
          </cell>
          <cell r="AB1679">
            <v>0</v>
          </cell>
          <cell r="AC1679" t="str">
            <v xml:space="preserve">  37580</v>
          </cell>
          <cell r="AD1679" t="str">
            <v>2019363</v>
          </cell>
          <cell r="AE1679">
            <v>0</v>
          </cell>
          <cell r="AF1679">
            <v>0</v>
          </cell>
          <cell r="AG1679">
            <v>0</v>
          </cell>
          <cell r="AH1679">
            <v>0</v>
          </cell>
          <cell r="AI1679">
            <v>0</v>
          </cell>
          <cell r="AJ1679" t="str">
            <v>EUR</v>
          </cell>
          <cell r="AK1679">
            <v>0</v>
          </cell>
          <cell r="AL1679" t="str">
            <v>Cancelled</v>
          </cell>
        </row>
        <row r="1680">
          <cell r="A1680" t="str">
            <v>DEC04</v>
          </cell>
          <cell r="B1680" t="str">
            <v>CENT</v>
          </cell>
          <cell r="C1680" t="str">
            <v>Eastern Europe</v>
          </cell>
          <cell r="D1680" t="str">
            <v>UA</v>
          </cell>
          <cell r="E1680" t="str">
            <v>SPARES</v>
          </cell>
          <cell r="F1680" t="str">
            <v>Tradeline</v>
          </cell>
          <cell r="G1680" t="str">
            <v>025190</v>
          </cell>
          <cell r="I1680">
            <v>0</v>
          </cell>
          <cell r="J1680">
            <v>0</v>
          </cell>
          <cell r="K1680">
            <v>0</v>
          </cell>
          <cell r="M1680">
            <v>0</v>
          </cell>
          <cell r="N1680">
            <v>0</v>
          </cell>
          <cell r="O1680" t="str">
            <v>SPAR</v>
          </cell>
          <cell r="P1680" t="str">
            <v>SPAR</v>
          </cell>
          <cell r="R1680">
            <v>0</v>
          </cell>
          <cell r="S1680" t="str">
            <v>Spares</v>
          </cell>
          <cell r="T1680" t="str">
            <v>1***</v>
          </cell>
          <cell r="U1680" t="str">
            <v>1******</v>
          </cell>
          <cell r="V1680">
            <v>1</v>
          </cell>
          <cell r="W1680" t="str">
            <v>1</v>
          </cell>
          <cell r="AA1680" t="str">
            <v>Spares</v>
          </cell>
          <cell r="AB1680">
            <v>0</v>
          </cell>
          <cell r="AC1680" t="str">
            <v xml:space="preserve">  43085</v>
          </cell>
          <cell r="AD1680" t="str">
            <v>297A-TRL</v>
          </cell>
          <cell r="AE1680">
            <v>0</v>
          </cell>
          <cell r="AF1680">
            <v>0</v>
          </cell>
          <cell r="AG1680">
            <v>0</v>
          </cell>
          <cell r="AH1680">
            <v>0</v>
          </cell>
          <cell r="AI1680">
            <v>0</v>
          </cell>
          <cell r="AJ1680" t="str">
            <v>USD</v>
          </cell>
          <cell r="AK1680">
            <v>0</v>
          </cell>
          <cell r="AL1680" t="str">
            <v>SP0503-2385</v>
          </cell>
          <cell r="AM1680" t="str">
            <v>HOSE CLIP (WAS 049001)</v>
          </cell>
        </row>
        <row r="1681">
          <cell r="A1681" t="str">
            <v>DEC04</v>
          </cell>
          <cell r="B1681" t="str">
            <v>CENT</v>
          </cell>
          <cell r="C1681" t="str">
            <v>Eastern Europe</v>
          </cell>
          <cell r="D1681" t="str">
            <v>UA</v>
          </cell>
          <cell r="E1681" t="str">
            <v>SPARES</v>
          </cell>
          <cell r="F1681" t="str">
            <v>Tradeline</v>
          </cell>
          <cell r="G1681" t="str">
            <v>025190</v>
          </cell>
          <cell r="I1681">
            <v>0</v>
          </cell>
          <cell r="J1681">
            <v>0</v>
          </cell>
          <cell r="K1681">
            <v>0</v>
          </cell>
          <cell r="M1681">
            <v>0</v>
          </cell>
          <cell r="N1681">
            <v>0</v>
          </cell>
          <cell r="R1681">
            <v>0</v>
          </cell>
          <cell r="T1681" t="str">
            <v>1***</v>
          </cell>
          <cell r="U1681" t="str">
            <v>1******</v>
          </cell>
          <cell r="V1681">
            <v>1</v>
          </cell>
          <cell r="W1681" t="str">
            <v>1</v>
          </cell>
          <cell r="AA1681" t="str">
            <v>Spares</v>
          </cell>
          <cell r="AB1681">
            <v>0</v>
          </cell>
          <cell r="AC1681" t="str">
            <v xml:space="preserve">  43085</v>
          </cell>
          <cell r="AD1681" t="str">
            <v>297A-TRL</v>
          </cell>
          <cell r="AE1681">
            <v>0</v>
          </cell>
          <cell r="AF1681">
            <v>0</v>
          </cell>
          <cell r="AG1681">
            <v>0</v>
          </cell>
          <cell r="AH1681">
            <v>0</v>
          </cell>
          <cell r="AI1681">
            <v>0</v>
          </cell>
          <cell r="AJ1681" t="str">
            <v>USD</v>
          </cell>
          <cell r="AK1681">
            <v>0</v>
          </cell>
          <cell r="AL1681" t="str">
            <v>SP0332-3927-02</v>
          </cell>
          <cell r="AM1681" t="str">
            <v>TERMINAL BLOCK</v>
          </cell>
        </row>
        <row r="1682">
          <cell r="A1682" t="str">
            <v>DEC04</v>
          </cell>
          <cell r="B1682" t="str">
            <v>CENT</v>
          </cell>
          <cell r="C1682" t="str">
            <v>Eastern Europe</v>
          </cell>
          <cell r="D1682" t="str">
            <v>UA</v>
          </cell>
          <cell r="E1682" t="str">
            <v>SPARES</v>
          </cell>
          <cell r="F1682" t="str">
            <v>Tradeline</v>
          </cell>
          <cell r="G1682" t="str">
            <v>025190</v>
          </cell>
          <cell r="I1682">
            <v>0</v>
          </cell>
          <cell r="J1682">
            <v>0</v>
          </cell>
          <cell r="K1682">
            <v>0</v>
          </cell>
          <cell r="M1682">
            <v>0</v>
          </cell>
          <cell r="N1682">
            <v>0</v>
          </cell>
          <cell r="O1682" t="str">
            <v>SPAR</v>
          </cell>
          <cell r="P1682" t="str">
            <v>SPAR</v>
          </cell>
          <cell r="R1682">
            <v>0</v>
          </cell>
          <cell r="S1682" t="str">
            <v>Spares</v>
          </cell>
          <cell r="T1682" t="str">
            <v>1***</v>
          </cell>
          <cell r="U1682" t="str">
            <v>1******</v>
          </cell>
          <cell r="V1682">
            <v>1</v>
          </cell>
          <cell r="W1682" t="str">
            <v>1</v>
          </cell>
          <cell r="AA1682" t="str">
            <v>Spares</v>
          </cell>
          <cell r="AB1682">
            <v>0</v>
          </cell>
          <cell r="AC1682" t="str">
            <v xml:space="preserve">  43085</v>
          </cell>
          <cell r="AD1682" t="str">
            <v>297A-TRL</v>
          </cell>
          <cell r="AE1682">
            <v>0</v>
          </cell>
          <cell r="AF1682">
            <v>0</v>
          </cell>
          <cell r="AG1682">
            <v>0</v>
          </cell>
          <cell r="AH1682">
            <v>0</v>
          </cell>
          <cell r="AI1682">
            <v>0</v>
          </cell>
          <cell r="AJ1682" t="str">
            <v>USD</v>
          </cell>
          <cell r="AK1682">
            <v>0</v>
          </cell>
          <cell r="AL1682" t="str">
            <v>SP0505-2236</v>
          </cell>
          <cell r="AM1682" t="str">
            <v>PIPE ADAPTER</v>
          </cell>
        </row>
        <row r="1683">
          <cell r="A1683" t="str">
            <v>DEC04</v>
          </cell>
          <cell r="B1683" t="str">
            <v>CENT</v>
          </cell>
          <cell r="C1683" t="str">
            <v>Eastern Europe</v>
          </cell>
          <cell r="D1683" t="str">
            <v>UA</v>
          </cell>
          <cell r="E1683" t="str">
            <v>SPARES</v>
          </cell>
          <cell r="F1683" t="str">
            <v>Tradeline</v>
          </cell>
          <cell r="G1683" t="str">
            <v>025190</v>
          </cell>
          <cell r="I1683">
            <v>0</v>
          </cell>
          <cell r="J1683">
            <v>0</v>
          </cell>
          <cell r="K1683">
            <v>0</v>
          </cell>
          <cell r="M1683">
            <v>0</v>
          </cell>
          <cell r="N1683">
            <v>0</v>
          </cell>
          <cell r="O1683" t="str">
            <v>SPAR</v>
          </cell>
          <cell r="P1683" t="str">
            <v>SPAR</v>
          </cell>
          <cell r="R1683">
            <v>0</v>
          </cell>
          <cell r="S1683" t="str">
            <v>Spares</v>
          </cell>
          <cell r="T1683" t="str">
            <v>1***</v>
          </cell>
          <cell r="U1683" t="str">
            <v>1******</v>
          </cell>
          <cell r="V1683">
            <v>1</v>
          </cell>
          <cell r="W1683" t="str">
            <v>1</v>
          </cell>
          <cell r="AA1683" t="str">
            <v>Spares</v>
          </cell>
          <cell r="AB1683">
            <v>0</v>
          </cell>
          <cell r="AC1683" t="str">
            <v xml:space="preserve">  43085</v>
          </cell>
          <cell r="AD1683" t="str">
            <v>297A-TRL</v>
          </cell>
          <cell r="AE1683">
            <v>0</v>
          </cell>
          <cell r="AF1683">
            <v>0</v>
          </cell>
          <cell r="AG1683">
            <v>0</v>
          </cell>
          <cell r="AH1683">
            <v>0</v>
          </cell>
          <cell r="AI1683">
            <v>0</v>
          </cell>
          <cell r="AJ1683" t="str">
            <v>USD</v>
          </cell>
          <cell r="AK1683">
            <v>0</v>
          </cell>
          <cell r="AL1683" t="str">
            <v>SP0133-0232-02</v>
          </cell>
          <cell r="AM1683" t="str">
            <v>PRE-HEATER BRACKET</v>
          </cell>
        </row>
        <row r="1684">
          <cell r="A1684" t="str">
            <v>DEC04</v>
          </cell>
          <cell r="B1684" t="str">
            <v>CENT</v>
          </cell>
          <cell r="C1684" t="str">
            <v>Eastern Europe</v>
          </cell>
          <cell r="D1684" t="str">
            <v>UA</v>
          </cell>
          <cell r="E1684" t="str">
            <v>SPARES</v>
          </cell>
          <cell r="F1684" t="str">
            <v>Tradeline</v>
          </cell>
          <cell r="G1684" t="str">
            <v>025190</v>
          </cell>
          <cell r="I1684">
            <v>0</v>
          </cell>
          <cell r="J1684">
            <v>0</v>
          </cell>
          <cell r="K1684">
            <v>0</v>
          </cell>
          <cell r="M1684">
            <v>0</v>
          </cell>
          <cell r="N1684">
            <v>0</v>
          </cell>
          <cell r="O1684" t="str">
            <v>SPAR</v>
          </cell>
          <cell r="P1684" t="str">
            <v>SPAR</v>
          </cell>
          <cell r="R1684">
            <v>0</v>
          </cell>
          <cell r="S1684" t="str">
            <v>Spares</v>
          </cell>
          <cell r="T1684" t="str">
            <v>1***</v>
          </cell>
          <cell r="U1684" t="str">
            <v>1******</v>
          </cell>
          <cell r="V1684">
            <v>1</v>
          </cell>
          <cell r="W1684" t="str">
            <v>1</v>
          </cell>
          <cell r="AA1684" t="str">
            <v>Spares</v>
          </cell>
          <cell r="AB1684">
            <v>0</v>
          </cell>
          <cell r="AC1684" t="str">
            <v xml:space="preserve">  43085</v>
          </cell>
          <cell r="AD1684" t="str">
            <v>297A-TRL</v>
          </cell>
          <cell r="AE1684">
            <v>0</v>
          </cell>
          <cell r="AF1684">
            <v>0</v>
          </cell>
          <cell r="AG1684">
            <v>0</v>
          </cell>
          <cell r="AH1684">
            <v>0</v>
          </cell>
          <cell r="AI1684">
            <v>0</v>
          </cell>
          <cell r="AJ1684" t="str">
            <v>USD</v>
          </cell>
          <cell r="AK1684">
            <v>0</v>
          </cell>
          <cell r="AL1684" t="str">
            <v>SP0821-6003-02</v>
          </cell>
          <cell r="AM1684" t="str">
            <v>SREW-SEMS TAP/SCR M8 X 20</v>
          </cell>
        </row>
        <row r="1685">
          <cell r="A1685" t="str">
            <v>DEC04</v>
          </cell>
          <cell r="B1685" t="str">
            <v>CENT</v>
          </cell>
          <cell r="C1685" t="str">
            <v>Eastern Europe</v>
          </cell>
          <cell r="D1685" t="str">
            <v>UA</v>
          </cell>
          <cell r="E1685" t="str">
            <v>SPARES</v>
          </cell>
          <cell r="F1685" t="str">
            <v>Tradeline</v>
          </cell>
          <cell r="G1685" t="str">
            <v>025190</v>
          </cell>
          <cell r="I1685">
            <v>0</v>
          </cell>
          <cell r="J1685">
            <v>0</v>
          </cell>
          <cell r="K1685">
            <v>0</v>
          </cell>
          <cell r="M1685">
            <v>0</v>
          </cell>
          <cell r="N1685">
            <v>0</v>
          </cell>
          <cell r="O1685" t="str">
            <v>SPAR</v>
          </cell>
          <cell r="P1685" t="str">
            <v>SPAR</v>
          </cell>
          <cell r="R1685">
            <v>0</v>
          </cell>
          <cell r="S1685" t="str">
            <v>Spares</v>
          </cell>
          <cell r="T1685" t="str">
            <v>1***</v>
          </cell>
          <cell r="U1685" t="str">
            <v>1******</v>
          </cell>
          <cell r="V1685">
            <v>1</v>
          </cell>
          <cell r="W1685" t="str">
            <v>1</v>
          </cell>
          <cell r="AA1685" t="str">
            <v>Spares</v>
          </cell>
          <cell r="AB1685">
            <v>0</v>
          </cell>
          <cell r="AC1685" t="str">
            <v xml:space="preserve">  43085</v>
          </cell>
          <cell r="AD1685" t="str">
            <v>297A-TRL</v>
          </cell>
          <cell r="AE1685">
            <v>0</v>
          </cell>
          <cell r="AF1685">
            <v>0</v>
          </cell>
          <cell r="AG1685">
            <v>0</v>
          </cell>
          <cell r="AH1685">
            <v>0</v>
          </cell>
          <cell r="AI1685">
            <v>0</v>
          </cell>
          <cell r="AJ1685" t="str">
            <v>USD</v>
          </cell>
          <cell r="AK1685">
            <v>0</v>
          </cell>
          <cell r="AL1685" t="str">
            <v>SP0870-2248-05</v>
          </cell>
          <cell r="AM1685" t="str">
            <v>M8 NUT-NYLOC (WAS 715220)</v>
          </cell>
        </row>
        <row r="1686">
          <cell r="A1686" t="str">
            <v>DEC04</v>
          </cell>
          <cell r="B1686" t="str">
            <v>CENT</v>
          </cell>
          <cell r="C1686" t="str">
            <v>Eastern Europe</v>
          </cell>
          <cell r="D1686" t="str">
            <v>UA</v>
          </cell>
          <cell r="E1686" t="str">
            <v>SPARES</v>
          </cell>
          <cell r="F1686" t="str">
            <v>Tradeline</v>
          </cell>
          <cell r="G1686" t="str">
            <v>025190</v>
          </cell>
          <cell r="I1686">
            <v>0</v>
          </cell>
          <cell r="J1686">
            <v>0</v>
          </cell>
          <cell r="K1686">
            <v>0</v>
          </cell>
          <cell r="M1686">
            <v>0</v>
          </cell>
          <cell r="N1686">
            <v>0</v>
          </cell>
          <cell r="R1686">
            <v>0</v>
          </cell>
          <cell r="T1686" t="str">
            <v>1***</v>
          </cell>
          <cell r="U1686" t="str">
            <v>1******</v>
          </cell>
          <cell r="V1686">
            <v>1</v>
          </cell>
          <cell r="W1686" t="str">
            <v>1</v>
          </cell>
          <cell r="AA1686" t="str">
            <v>Spares</v>
          </cell>
          <cell r="AB1686">
            <v>0</v>
          </cell>
          <cell r="AC1686" t="str">
            <v xml:space="preserve">  43085</v>
          </cell>
          <cell r="AD1686" t="str">
            <v>297A-TRL</v>
          </cell>
          <cell r="AE1686">
            <v>0</v>
          </cell>
          <cell r="AF1686">
            <v>0</v>
          </cell>
          <cell r="AG1686">
            <v>0</v>
          </cell>
          <cell r="AH1686">
            <v>0</v>
          </cell>
          <cell r="AI1686">
            <v>0</v>
          </cell>
          <cell r="AJ1686" t="str">
            <v>USD</v>
          </cell>
          <cell r="AK1686">
            <v>0</v>
          </cell>
          <cell r="AL1686" t="str">
            <v>SP0332-1794</v>
          </cell>
          <cell r="AM1686" t="str">
            <v>TIE CABLE</v>
          </cell>
        </row>
        <row r="1687">
          <cell r="A1687" t="str">
            <v>DEC04</v>
          </cell>
          <cell r="B1687" t="str">
            <v>CENT</v>
          </cell>
          <cell r="C1687" t="str">
            <v>Eastern Europe</v>
          </cell>
          <cell r="D1687" t="str">
            <v>UA</v>
          </cell>
          <cell r="E1687" t="str">
            <v>SPARES</v>
          </cell>
          <cell r="F1687" t="str">
            <v>Tradeline</v>
          </cell>
          <cell r="G1687" t="str">
            <v>025190</v>
          </cell>
          <cell r="I1687">
            <v>0</v>
          </cell>
          <cell r="J1687">
            <v>0</v>
          </cell>
          <cell r="K1687">
            <v>0</v>
          </cell>
          <cell r="M1687">
            <v>0</v>
          </cell>
          <cell r="N1687">
            <v>0</v>
          </cell>
          <cell r="O1687" t="str">
            <v>SPAR</v>
          </cell>
          <cell r="P1687" t="str">
            <v>SPAR</v>
          </cell>
          <cell r="R1687">
            <v>0</v>
          </cell>
          <cell r="S1687" t="str">
            <v>Spares</v>
          </cell>
          <cell r="T1687" t="str">
            <v>1***</v>
          </cell>
          <cell r="U1687" t="str">
            <v>1******</v>
          </cell>
          <cell r="V1687">
            <v>1</v>
          </cell>
          <cell r="W1687" t="str">
            <v>1</v>
          </cell>
          <cell r="AA1687" t="str">
            <v>Spares</v>
          </cell>
          <cell r="AB1687">
            <v>0</v>
          </cell>
          <cell r="AC1687" t="str">
            <v xml:space="preserve">  43085</v>
          </cell>
          <cell r="AD1687" t="str">
            <v>297A-TRL</v>
          </cell>
          <cell r="AE1687">
            <v>0</v>
          </cell>
          <cell r="AF1687">
            <v>0</v>
          </cell>
          <cell r="AG1687">
            <v>0</v>
          </cell>
          <cell r="AH1687">
            <v>0</v>
          </cell>
          <cell r="AI1687">
            <v>0</v>
          </cell>
          <cell r="AJ1687" t="str">
            <v>USD</v>
          </cell>
          <cell r="AK1687">
            <v>0</v>
          </cell>
          <cell r="AL1687" t="str">
            <v>SP0800-3017-06</v>
          </cell>
          <cell r="AM1687" t="str">
            <v>M6 X 30MM HX HD (WAS 702187)</v>
          </cell>
        </row>
        <row r="1688">
          <cell r="A1688" t="str">
            <v>DEC04</v>
          </cell>
          <cell r="B1688" t="str">
            <v>CENT</v>
          </cell>
          <cell r="C1688" t="str">
            <v>Eastern Europe</v>
          </cell>
          <cell r="D1688" t="str">
            <v>UA</v>
          </cell>
          <cell r="E1688" t="str">
            <v>SPARES</v>
          </cell>
          <cell r="F1688" t="str">
            <v>Tradeline</v>
          </cell>
          <cell r="G1688" t="str">
            <v>025190</v>
          </cell>
          <cell r="I1688">
            <v>0</v>
          </cell>
          <cell r="J1688">
            <v>0</v>
          </cell>
          <cell r="K1688">
            <v>0</v>
          </cell>
          <cell r="M1688">
            <v>0</v>
          </cell>
          <cell r="N1688">
            <v>0</v>
          </cell>
          <cell r="O1688" t="str">
            <v>SPAR</v>
          </cell>
          <cell r="P1688" t="str">
            <v>SPAR</v>
          </cell>
          <cell r="R1688">
            <v>0</v>
          </cell>
          <cell r="S1688" t="str">
            <v>Spares</v>
          </cell>
          <cell r="T1688" t="str">
            <v>1***</v>
          </cell>
          <cell r="U1688" t="str">
            <v>1******</v>
          </cell>
          <cell r="V1688">
            <v>1</v>
          </cell>
          <cell r="W1688" t="str">
            <v>1</v>
          </cell>
          <cell r="AA1688" t="str">
            <v>Spares</v>
          </cell>
          <cell r="AB1688">
            <v>0</v>
          </cell>
          <cell r="AC1688" t="str">
            <v xml:space="preserve">  43085</v>
          </cell>
          <cell r="AD1688" t="str">
            <v>297A-TRL</v>
          </cell>
          <cell r="AE1688">
            <v>0</v>
          </cell>
          <cell r="AF1688">
            <v>0</v>
          </cell>
          <cell r="AG1688">
            <v>0</v>
          </cell>
          <cell r="AH1688">
            <v>0</v>
          </cell>
          <cell r="AI1688">
            <v>0</v>
          </cell>
          <cell r="AJ1688" t="str">
            <v>USD</v>
          </cell>
          <cell r="AK1688">
            <v>0</v>
          </cell>
          <cell r="AL1688" t="str">
            <v>SP0526-0399-58</v>
          </cell>
          <cell r="AM1688" t="str">
            <v>WASHER  M6</v>
          </cell>
        </row>
        <row r="1689">
          <cell r="A1689" t="str">
            <v>DEC04</v>
          </cell>
          <cell r="B1689" t="str">
            <v>CENT</v>
          </cell>
          <cell r="C1689" t="str">
            <v>Eastern Europe</v>
          </cell>
          <cell r="D1689" t="str">
            <v>UA</v>
          </cell>
          <cell r="E1689" t="str">
            <v>SPARES</v>
          </cell>
          <cell r="F1689" t="str">
            <v>Tradeline</v>
          </cell>
          <cell r="G1689" t="str">
            <v>025190</v>
          </cell>
          <cell r="I1689">
            <v>0</v>
          </cell>
          <cell r="J1689">
            <v>0</v>
          </cell>
          <cell r="K1689">
            <v>0</v>
          </cell>
          <cell r="M1689">
            <v>0</v>
          </cell>
          <cell r="N1689">
            <v>0</v>
          </cell>
          <cell r="R1689">
            <v>0</v>
          </cell>
          <cell r="T1689" t="str">
            <v>1***</v>
          </cell>
          <cell r="U1689" t="str">
            <v>1******</v>
          </cell>
          <cell r="V1689">
            <v>1</v>
          </cell>
          <cell r="W1689" t="str">
            <v>1</v>
          </cell>
          <cell r="AA1689" t="str">
            <v>Spares</v>
          </cell>
          <cell r="AB1689">
            <v>0</v>
          </cell>
          <cell r="AC1689" t="str">
            <v xml:space="preserve">  43085</v>
          </cell>
          <cell r="AD1689" t="str">
            <v>297A-TRL</v>
          </cell>
          <cell r="AE1689">
            <v>0</v>
          </cell>
          <cell r="AF1689">
            <v>0</v>
          </cell>
          <cell r="AG1689">
            <v>0</v>
          </cell>
          <cell r="AH1689">
            <v>0</v>
          </cell>
          <cell r="AI1689">
            <v>0</v>
          </cell>
          <cell r="AJ1689" t="str">
            <v>USD</v>
          </cell>
          <cell r="AK1689">
            <v>0</v>
          </cell>
          <cell r="AL1689" t="str">
            <v>SP0332-3923-02</v>
          </cell>
          <cell r="AM1689" t="str">
            <v>TERMINAL BLOCK</v>
          </cell>
        </row>
        <row r="1690">
          <cell r="A1690" t="str">
            <v>DEC04</v>
          </cell>
          <cell r="B1690" t="str">
            <v>CENT</v>
          </cell>
          <cell r="C1690" t="str">
            <v>Eastern Europe</v>
          </cell>
          <cell r="D1690" t="str">
            <v>UA</v>
          </cell>
          <cell r="E1690" t="str">
            <v>SPARES</v>
          </cell>
          <cell r="F1690" t="str">
            <v>Tradeline</v>
          </cell>
          <cell r="G1690" t="str">
            <v>025190</v>
          </cell>
          <cell r="I1690">
            <v>0</v>
          </cell>
          <cell r="J1690">
            <v>0</v>
          </cell>
          <cell r="K1690">
            <v>0</v>
          </cell>
          <cell r="M1690">
            <v>0</v>
          </cell>
          <cell r="N1690">
            <v>0</v>
          </cell>
          <cell r="O1690" t="str">
            <v>SPAR</v>
          </cell>
          <cell r="P1690" t="str">
            <v>SPAR</v>
          </cell>
          <cell r="R1690">
            <v>0</v>
          </cell>
          <cell r="S1690" t="str">
            <v>Spares</v>
          </cell>
          <cell r="T1690" t="str">
            <v>1***</v>
          </cell>
          <cell r="U1690" t="str">
            <v>1******</v>
          </cell>
          <cell r="V1690">
            <v>1</v>
          </cell>
          <cell r="W1690" t="str">
            <v>1</v>
          </cell>
          <cell r="AA1690" t="str">
            <v>Spares</v>
          </cell>
          <cell r="AB1690">
            <v>0</v>
          </cell>
          <cell r="AC1690" t="str">
            <v xml:space="preserve">  43085</v>
          </cell>
          <cell r="AD1690" t="str">
            <v>297A-TRL</v>
          </cell>
          <cell r="AE1690">
            <v>0</v>
          </cell>
          <cell r="AF1690">
            <v>0</v>
          </cell>
          <cell r="AG1690">
            <v>0</v>
          </cell>
          <cell r="AH1690">
            <v>0</v>
          </cell>
          <cell r="AI1690">
            <v>0</v>
          </cell>
          <cell r="AJ1690" t="str">
            <v>USD</v>
          </cell>
          <cell r="AK1690">
            <v>0</v>
          </cell>
          <cell r="AL1690" t="str">
            <v>SP0333-0690</v>
          </cell>
          <cell r="AM1690" t="str">
            <v>HEATER ENGINE COOLANT 240V</v>
          </cell>
        </row>
        <row r="1691">
          <cell r="A1691" t="str">
            <v>DEC04</v>
          </cell>
          <cell r="B1691" t="str">
            <v>CENT</v>
          </cell>
          <cell r="C1691" t="str">
            <v>Eastern Europe</v>
          </cell>
          <cell r="D1691" t="str">
            <v>UA</v>
          </cell>
          <cell r="E1691" t="str">
            <v>SPARES</v>
          </cell>
          <cell r="F1691" t="str">
            <v>Tradeline</v>
          </cell>
          <cell r="G1691" t="str">
            <v>025190</v>
          </cell>
          <cell r="I1691">
            <v>0</v>
          </cell>
          <cell r="J1691">
            <v>0</v>
          </cell>
          <cell r="K1691">
            <v>0</v>
          </cell>
          <cell r="M1691">
            <v>0</v>
          </cell>
          <cell r="N1691">
            <v>0</v>
          </cell>
          <cell r="R1691">
            <v>0</v>
          </cell>
          <cell r="T1691" t="str">
            <v>1***</v>
          </cell>
          <cell r="U1691" t="str">
            <v>1******</v>
          </cell>
          <cell r="V1691">
            <v>1</v>
          </cell>
          <cell r="W1691" t="str">
            <v>1</v>
          </cell>
          <cell r="AA1691" t="str">
            <v>Spares</v>
          </cell>
          <cell r="AB1691">
            <v>0</v>
          </cell>
          <cell r="AC1691" t="str">
            <v xml:space="preserve">  43085</v>
          </cell>
          <cell r="AD1691" t="str">
            <v>297A-TRL</v>
          </cell>
          <cell r="AE1691">
            <v>0</v>
          </cell>
          <cell r="AF1691">
            <v>0</v>
          </cell>
          <cell r="AG1691">
            <v>0</v>
          </cell>
          <cell r="AH1691">
            <v>0</v>
          </cell>
          <cell r="AI1691">
            <v>0</v>
          </cell>
          <cell r="AJ1691" t="str">
            <v>USD</v>
          </cell>
          <cell r="AK1691">
            <v>0</v>
          </cell>
          <cell r="AL1691" t="str">
            <v>SP0502-1508</v>
          </cell>
          <cell r="AM1691" t="str">
            <v>CONNECTOR HOSE</v>
          </cell>
        </row>
        <row r="1692">
          <cell r="A1692" t="str">
            <v>DEC04</v>
          </cell>
          <cell r="B1692" t="str">
            <v>CENT</v>
          </cell>
          <cell r="C1692" t="str">
            <v>Eastern Europe</v>
          </cell>
          <cell r="D1692" t="str">
            <v>UA</v>
          </cell>
          <cell r="E1692" t="str">
            <v>SPARES</v>
          </cell>
          <cell r="F1692" t="str">
            <v>Tradeline</v>
          </cell>
          <cell r="G1692" t="str">
            <v>025190</v>
          </cell>
          <cell r="I1692">
            <v>0</v>
          </cell>
          <cell r="J1692">
            <v>0</v>
          </cell>
          <cell r="K1692">
            <v>0</v>
          </cell>
          <cell r="M1692">
            <v>0</v>
          </cell>
          <cell r="N1692">
            <v>0</v>
          </cell>
          <cell r="O1692" t="str">
            <v>SPAR</v>
          </cell>
          <cell r="P1692" t="str">
            <v>SPAR</v>
          </cell>
          <cell r="R1692">
            <v>0</v>
          </cell>
          <cell r="S1692" t="str">
            <v>Spares</v>
          </cell>
          <cell r="T1692" t="str">
            <v>1***</v>
          </cell>
          <cell r="U1692" t="str">
            <v>1******</v>
          </cell>
          <cell r="V1692">
            <v>1</v>
          </cell>
          <cell r="W1692" t="str">
            <v>1</v>
          </cell>
          <cell r="AA1692" t="str">
            <v>Spares</v>
          </cell>
          <cell r="AB1692">
            <v>0</v>
          </cell>
          <cell r="AC1692" t="str">
            <v xml:space="preserve">  43085</v>
          </cell>
          <cell r="AD1692" t="str">
            <v>297A-TRL</v>
          </cell>
          <cell r="AE1692">
            <v>0</v>
          </cell>
          <cell r="AF1692">
            <v>0</v>
          </cell>
          <cell r="AG1692">
            <v>0</v>
          </cell>
          <cell r="AH1692">
            <v>0</v>
          </cell>
          <cell r="AI1692">
            <v>0</v>
          </cell>
          <cell r="AJ1692" t="str">
            <v>USD</v>
          </cell>
          <cell r="AK1692">
            <v>0</v>
          </cell>
          <cell r="AL1692" t="str">
            <v>SP0526-0399-60</v>
          </cell>
          <cell r="AM1692" t="str">
            <v>M8 FLAT PLAIN WASHER</v>
          </cell>
        </row>
        <row r="1693">
          <cell r="A1693" t="str">
            <v>DEC04</v>
          </cell>
          <cell r="B1693" t="str">
            <v>CENT</v>
          </cell>
          <cell r="C1693" t="str">
            <v>Western Europe</v>
          </cell>
          <cell r="D1693" t="str">
            <v>PT</v>
          </cell>
          <cell r="E1693" t="str">
            <v>SPARES</v>
          </cell>
          <cell r="F1693" t="str">
            <v>Electro Central Vulcanizadora Lda</v>
          </cell>
          <cell r="G1693" t="str">
            <v>025196</v>
          </cell>
          <cell r="I1693">
            <v>1</v>
          </cell>
          <cell r="J1693">
            <v>0</v>
          </cell>
          <cell r="K1693">
            <v>0</v>
          </cell>
          <cell r="M1693">
            <v>0</v>
          </cell>
          <cell r="N1693">
            <v>0</v>
          </cell>
          <cell r="O1693" t="str">
            <v>909</v>
          </cell>
          <cell r="P1693" t="str">
            <v>909</v>
          </cell>
          <cell r="R1693">
            <v>0</v>
          </cell>
          <cell r="S1693" t="str">
            <v>INFORMATION</v>
          </cell>
          <cell r="T1693" t="str">
            <v>1***</v>
          </cell>
          <cell r="U1693" t="str">
            <v>1******</v>
          </cell>
          <cell r="V1693">
            <v>1</v>
          </cell>
          <cell r="W1693" t="str">
            <v>1</v>
          </cell>
          <cell r="AA1693" t="str">
            <v>Spares</v>
          </cell>
          <cell r="AB1693">
            <v>0</v>
          </cell>
          <cell r="AC1693" t="str">
            <v xml:space="preserve">  43445</v>
          </cell>
          <cell r="AD1693" t="str">
            <v>DP.8864</v>
          </cell>
          <cell r="AE1693">
            <v>0</v>
          </cell>
          <cell r="AF1693">
            <v>0</v>
          </cell>
          <cell r="AG1693">
            <v>0</v>
          </cell>
          <cell r="AH1693">
            <v>0</v>
          </cell>
          <cell r="AI1693">
            <v>0</v>
          </cell>
          <cell r="AJ1693" t="str">
            <v>EUR</v>
          </cell>
          <cell r="AK1693">
            <v>0</v>
          </cell>
        </row>
        <row r="1694">
          <cell r="A1694" t="str">
            <v>DEC04</v>
          </cell>
          <cell r="B1694" t="str">
            <v>CENT</v>
          </cell>
          <cell r="C1694" t="str">
            <v>Eastern Europe</v>
          </cell>
          <cell r="D1694" t="str">
            <v>UA</v>
          </cell>
          <cell r="E1694" t="str">
            <v>SPARES</v>
          </cell>
          <cell r="F1694" t="str">
            <v>Tradeline</v>
          </cell>
          <cell r="G1694" t="str">
            <v>025190</v>
          </cell>
          <cell r="I1694">
            <v>0</v>
          </cell>
          <cell r="J1694">
            <v>0</v>
          </cell>
          <cell r="K1694">
            <v>0</v>
          </cell>
          <cell r="M1694">
            <v>0</v>
          </cell>
          <cell r="N1694">
            <v>0</v>
          </cell>
          <cell r="R1694">
            <v>0</v>
          </cell>
          <cell r="T1694" t="str">
            <v>1***</v>
          </cell>
          <cell r="U1694" t="str">
            <v>1******</v>
          </cell>
          <cell r="V1694">
            <v>1</v>
          </cell>
          <cell r="W1694" t="str">
            <v>1</v>
          </cell>
          <cell r="AA1694" t="str">
            <v>Spares</v>
          </cell>
          <cell r="AB1694">
            <v>0</v>
          </cell>
          <cell r="AC1694" t="str">
            <v xml:space="preserve">  43085</v>
          </cell>
          <cell r="AD1694" t="str">
            <v>297A-TRL</v>
          </cell>
          <cell r="AE1694">
            <v>0</v>
          </cell>
          <cell r="AF1694">
            <v>0</v>
          </cell>
          <cell r="AG1694">
            <v>0</v>
          </cell>
          <cell r="AH1694">
            <v>0</v>
          </cell>
          <cell r="AI1694">
            <v>0</v>
          </cell>
          <cell r="AJ1694" t="str">
            <v>USD</v>
          </cell>
          <cell r="AK1694">
            <v>0</v>
          </cell>
          <cell r="AL1694" t="str">
            <v>SP0098-8326</v>
          </cell>
          <cell r="AM1694" t="str">
            <v>WARNING LABEL</v>
          </cell>
        </row>
        <row r="1695">
          <cell r="A1695" t="str">
            <v>DEC04</v>
          </cell>
          <cell r="B1695" t="str">
            <v>CENT</v>
          </cell>
          <cell r="C1695" t="str">
            <v>Eastern Europe</v>
          </cell>
          <cell r="D1695" t="str">
            <v>UA</v>
          </cell>
          <cell r="E1695" t="str">
            <v>SPARES</v>
          </cell>
          <cell r="F1695" t="str">
            <v>Tradeline</v>
          </cell>
          <cell r="G1695" t="str">
            <v>025190</v>
          </cell>
          <cell r="I1695">
            <v>0</v>
          </cell>
          <cell r="J1695">
            <v>0</v>
          </cell>
          <cell r="K1695">
            <v>0</v>
          </cell>
          <cell r="M1695">
            <v>0</v>
          </cell>
          <cell r="N1695">
            <v>0</v>
          </cell>
          <cell r="O1695" t="str">
            <v>SPAR</v>
          </cell>
          <cell r="P1695" t="str">
            <v>SPAR</v>
          </cell>
          <cell r="R1695">
            <v>0</v>
          </cell>
          <cell r="S1695" t="str">
            <v>Spares</v>
          </cell>
          <cell r="T1695" t="str">
            <v>1***</v>
          </cell>
          <cell r="U1695" t="str">
            <v>1******</v>
          </cell>
          <cell r="V1695">
            <v>1</v>
          </cell>
          <cell r="W1695" t="str">
            <v>1</v>
          </cell>
          <cell r="AA1695" t="str">
            <v>Spares</v>
          </cell>
          <cell r="AB1695">
            <v>0</v>
          </cell>
          <cell r="AC1695" t="str">
            <v xml:space="preserve">  43085</v>
          </cell>
          <cell r="AD1695" t="str">
            <v>297A-TRL</v>
          </cell>
          <cell r="AE1695">
            <v>0</v>
          </cell>
          <cell r="AF1695">
            <v>0</v>
          </cell>
          <cell r="AG1695">
            <v>0</v>
          </cell>
          <cell r="AH1695">
            <v>0</v>
          </cell>
          <cell r="AI1695">
            <v>0</v>
          </cell>
          <cell r="AJ1695" t="str">
            <v>USD</v>
          </cell>
          <cell r="AK1695">
            <v>0</v>
          </cell>
          <cell r="AL1695" t="str">
            <v>SP0870-0506</v>
          </cell>
          <cell r="AM1695" t="str">
            <v>NUT-NYLON LOCK M6</v>
          </cell>
        </row>
        <row r="1696">
          <cell r="A1696" t="str">
            <v>DEC04</v>
          </cell>
          <cell r="B1696" t="str">
            <v>CENT</v>
          </cell>
          <cell r="C1696" t="str">
            <v>Eastern Europe</v>
          </cell>
          <cell r="D1696" t="str">
            <v>UA</v>
          </cell>
          <cell r="E1696" t="str">
            <v>SPARES</v>
          </cell>
          <cell r="F1696" t="str">
            <v>Tradeline</v>
          </cell>
          <cell r="G1696" t="str">
            <v>025190</v>
          </cell>
          <cell r="I1696">
            <v>0</v>
          </cell>
          <cell r="J1696">
            <v>0</v>
          </cell>
          <cell r="K1696">
            <v>0</v>
          </cell>
          <cell r="M1696">
            <v>0</v>
          </cell>
          <cell r="N1696">
            <v>0</v>
          </cell>
          <cell r="R1696">
            <v>0</v>
          </cell>
          <cell r="T1696" t="str">
            <v>1***</v>
          </cell>
          <cell r="U1696" t="str">
            <v>1******</v>
          </cell>
          <cell r="V1696">
            <v>1</v>
          </cell>
          <cell r="W1696" t="str">
            <v>1</v>
          </cell>
          <cell r="AA1696" t="str">
            <v>Spares</v>
          </cell>
          <cell r="AB1696">
            <v>0</v>
          </cell>
          <cell r="AC1696" t="str">
            <v xml:space="preserve">  43085</v>
          </cell>
          <cell r="AD1696" t="str">
            <v>297A-TRL</v>
          </cell>
          <cell r="AE1696">
            <v>0</v>
          </cell>
          <cell r="AF1696">
            <v>0</v>
          </cell>
          <cell r="AG1696">
            <v>0</v>
          </cell>
          <cell r="AH1696">
            <v>0</v>
          </cell>
          <cell r="AI1696">
            <v>0</v>
          </cell>
          <cell r="AJ1696" t="str">
            <v>USD</v>
          </cell>
          <cell r="AK1696">
            <v>0</v>
          </cell>
          <cell r="AL1696" t="str">
            <v>SP0524-0826</v>
          </cell>
          <cell r="AM1696" t="str">
            <v>THREAD SEALANT</v>
          </cell>
        </row>
        <row r="1697">
          <cell r="A1697" t="str">
            <v>DEC04</v>
          </cell>
          <cell r="B1697" t="str">
            <v>CENT</v>
          </cell>
          <cell r="C1697" t="str">
            <v>Eastern Europe</v>
          </cell>
          <cell r="D1697" t="str">
            <v>UA</v>
          </cell>
          <cell r="E1697" t="str">
            <v>SPARES</v>
          </cell>
          <cell r="F1697" t="str">
            <v>Tradeline</v>
          </cell>
          <cell r="G1697" t="str">
            <v>025234</v>
          </cell>
          <cell r="I1697">
            <v>0</v>
          </cell>
          <cell r="J1697">
            <v>0</v>
          </cell>
          <cell r="K1697">
            <v>0</v>
          </cell>
          <cell r="M1697">
            <v>0</v>
          </cell>
          <cell r="N1697">
            <v>0</v>
          </cell>
          <cell r="O1697" t="str">
            <v>SPAR</v>
          </cell>
          <cell r="P1697" t="str">
            <v>SPAR</v>
          </cell>
          <cell r="R1697">
            <v>0</v>
          </cell>
          <cell r="S1697" t="str">
            <v>Spares</v>
          </cell>
          <cell r="T1697" t="str">
            <v>1***</v>
          </cell>
          <cell r="U1697" t="str">
            <v>1******</v>
          </cell>
          <cell r="V1697">
            <v>1</v>
          </cell>
          <cell r="W1697" t="str">
            <v>1</v>
          </cell>
          <cell r="AA1697" t="str">
            <v>Spares</v>
          </cell>
          <cell r="AB1697">
            <v>0</v>
          </cell>
          <cell r="AC1697" t="str">
            <v xml:space="preserve">  43085</v>
          </cell>
          <cell r="AD1697" t="str">
            <v>297A-TRL</v>
          </cell>
          <cell r="AE1697">
            <v>0</v>
          </cell>
          <cell r="AF1697">
            <v>0</v>
          </cell>
          <cell r="AG1697">
            <v>0</v>
          </cell>
          <cell r="AH1697">
            <v>0</v>
          </cell>
          <cell r="AI1697">
            <v>0</v>
          </cell>
          <cell r="AJ1697" t="str">
            <v>USD</v>
          </cell>
          <cell r="AK1697">
            <v>0</v>
          </cell>
          <cell r="AL1697" t="str">
            <v>SP0505-2236</v>
          </cell>
          <cell r="AM1697" t="str">
            <v>PIPE ADAPTER</v>
          </cell>
        </row>
        <row r="1698">
          <cell r="A1698" t="str">
            <v>DEC04</v>
          </cell>
          <cell r="B1698" t="str">
            <v>CENT</v>
          </cell>
          <cell r="C1698" t="str">
            <v>Eastern Europe</v>
          </cell>
          <cell r="D1698" t="str">
            <v>UA</v>
          </cell>
          <cell r="E1698" t="str">
            <v>SPARES</v>
          </cell>
          <cell r="F1698" t="str">
            <v>Tradeline</v>
          </cell>
          <cell r="G1698" t="str">
            <v>025234</v>
          </cell>
          <cell r="I1698">
            <v>0</v>
          </cell>
          <cell r="J1698">
            <v>0</v>
          </cell>
          <cell r="K1698">
            <v>0</v>
          </cell>
          <cell r="M1698">
            <v>0</v>
          </cell>
          <cell r="N1698">
            <v>0</v>
          </cell>
          <cell r="O1698" t="str">
            <v>SPAR</v>
          </cell>
          <cell r="P1698" t="str">
            <v>SPAR</v>
          </cell>
          <cell r="R1698">
            <v>0</v>
          </cell>
          <cell r="S1698" t="str">
            <v>Spares</v>
          </cell>
          <cell r="T1698" t="str">
            <v>1***</v>
          </cell>
          <cell r="U1698" t="str">
            <v>1******</v>
          </cell>
          <cell r="V1698">
            <v>1</v>
          </cell>
          <cell r="W1698" t="str">
            <v>1</v>
          </cell>
          <cell r="AA1698" t="str">
            <v>Spares</v>
          </cell>
          <cell r="AB1698">
            <v>0</v>
          </cell>
          <cell r="AC1698" t="str">
            <v xml:space="preserve">  43085</v>
          </cell>
          <cell r="AD1698" t="str">
            <v>297A-TRL</v>
          </cell>
          <cell r="AE1698">
            <v>0</v>
          </cell>
          <cell r="AF1698">
            <v>0</v>
          </cell>
          <cell r="AG1698">
            <v>0</v>
          </cell>
          <cell r="AH1698">
            <v>0</v>
          </cell>
          <cell r="AI1698">
            <v>0</v>
          </cell>
          <cell r="AJ1698" t="str">
            <v>USD</v>
          </cell>
          <cell r="AK1698">
            <v>0</v>
          </cell>
          <cell r="AL1698" t="str">
            <v>SP0098-8326</v>
          </cell>
          <cell r="AM1698" t="str">
            <v>WARNING LABEL</v>
          </cell>
        </row>
        <row r="1699">
          <cell r="A1699" t="str">
            <v>DEC04</v>
          </cell>
          <cell r="B1699" t="str">
            <v>US</v>
          </cell>
          <cell r="C1699" t="str">
            <v>United States</v>
          </cell>
          <cell r="D1699" t="str">
            <v>US</v>
          </cell>
          <cell r="E1699" t="str">
            <v>SPARES</v>
          </cell>
          <cell r="F1699" t="str">
            <v>Cummins INC</v>
          </cell>
          <cell r="G1699" t="str">
            <v>024660</v>
          </cell>
          <cell r="I1699">
            <v>0</v>
          </cell>
          <cell r="J1699">
            <v>0</v>
          </cell>
          <cell r="K1699">
            <v>0</v>
          </cell>
          <cell r="M1699">
            <v>0</v>
          </cell>
          <cell r="N1699">
            <v>0</v>
          </cell>
          <cell r="O1699" t="str">
            <v>SPAR</v>
          </cell>
          <cell r="P1699" t="str">
            <v>SPAR</v>
          </cell>
          <cell r="R1699">
            <v>0</v>
          </cell>
          <cell r="S1699" t="str">
            <v>Spares</v>
          </cell>
          <cell r="T1699" t="str">
            <v>1***</v>
          </cell>
          <cell r="U1699" t="str">
            <v>1******</v>
          </cell>
          <cell r="V1699">
            <v>1</v>
          </cell>
          <cell r="W1699" t="str">
            <v>1</v>
          </cell>
          <cell r="AA1699" t="str">
            <v>Spares</v>
          </cell>
          <cell r="AB1699">
            <v>0</v>
          </cell>
          <cell r="AC1699" t="str">
            <v xml:space="preserve">  42452</v>
          </cell>
          <cell r="AD1699" t="str">
            <v>603167 REL 14 SEPT 04</v>
          </cell>
          <cell r="AE1699">
            <v>0</v>
          </cell>
          <cell r="AF1699">
            <v>0</v>
          </cell>
          <cell r="AG1699">
            <v>0</v>
          </cell>
          <cell r="AH1699">
            <v>0</v>
          </cell>
          <cell r="AI1699">
            <v>0</v>
          </cell>
          <cell r="AJ1699" t="str">
            <v>USD</v>
          </cell>
          <cell r="AK1699">
            <v>0</v>
          </cell>
          <cell r="AL1699" t="str">
            <v>SP0402-0830</v>
          </cell>
          <cell r="AM1699" t="str">
            <v>ISOLATOR-VIBRATION</v>
          </cell>
        </row>
        <row r="1700">
          <cell r="A1700" t="str">
            <v>DEC04</v>
          </cell>
          <cell r="B1700" t="str">
            <v>US</v>
          </cell>
          <cell r="C1700" t="str">
            <v>United States</v>
          </cell>
          <cell r="D1700" t="str">
            <v>US</v>
          </cell>
          <cell r="E1700" t="str">
            <v>SPARES</v>
          </cell>
          <cell r="F1700" t="str">
            <v>Cummins INC</v>
          </cell>
          <cell r="G1700" t="str">
            <v>024660</v>
          </cell>
          <cell r="I1700">
            <v>0</v>
          </cell>
          <cell r="J1700">
            <v>0</v>
          </cell>
          <cell r="K1700">
            <v>0</v>
          </cell>
          <cell r="M1700">
            <v>0</v>
          </cell>
          <cell r="N1700">
            <v>0</v>
          </cell>
          <cell r="O1700" t="str">
            <v>SPAR</v>
          </cell>
          <cell r="P1700" t="str">
            <v>SPAR</v>
          </cell>
          <cell r="R1700">
            <v>0</v>
          </cell>
          <cell r="S1700" t="str">
            <v>Spares</v>
          </cell>
          <cell r="T1700" t="str">
            <v>1***</v>
          </cell>
          <cell r="U1700" t="str">
            <v>1******</v>
          </cell>
          <cell r="V1700">
            <v>1</v>
          </cell>
          <cell r="W1700" t="str">
            <v>1</v>
          </cell>
          <cell r="AA1700" t="str">
            <v>Spares</v>
          </cell>
          <cell r="AB1700">
            <v>0</v>
          </cell>
          <cell r="AC1700" t="str">
            <v xml:space="preserve">  42452</v>
          </cell>
          <cell r="AD1700" t="str">
            <v>603167 REL 14 SEPT 04</v>
          </cell>
          <cell r="AE1700">
            <v>0</v>
          </cell>
          <cell r="AF1700">
            <v>0</v>
          </cell>
          <cell r="AG1700">
            <v>0</v>
          </cell>
          <cell r="AH1700">
            <v>0</v>
          </cell>
          <cell r="AI1700">
            <v>0</v>
          </cell>
          <cell r="AJ1700" t="str">
            <v>USD</v>
          </cell>
          <cell r="AK1700">
            <v>0</v>
          </cell>
          <cell r="AL1700" t="str">
            <v>SP0307-3037-02</v>
          </cell>
          <cell r="AM1700" t="str">
            <v>BRACKET-RELAY</v>
          </cell>
        </row>
        <row r="1701">
          <cell r="A1701" t="str">
            <v>DEC04</v>
          </cell>
          <cell r="B1701" t="str">
            <v>US</v>
          </cell>
          <cell r="C1701" t="str">
            <v>United States</v>
          </cell>
          <cell r="D1701" t="str">
            <v>US</v>
          </cell>
          <cell r="E1701" t="str">
            <v>SPARES</v>
          </cell>
          <cell r="F1701" t="str">
            <v>Cummins INC</v>
          </cell>
          <cell r="G1701" t="str">
            <v>024660</v>
          </cell>
          <cell r="I1701">
            <v>0</v>
          </cell>
          <cell r="J1701">
            <v>0</v>
          </cell>
          <cell r="K1701">
            <v>0</v>
          </cell>
          <cell r="M1701">
            <v>0</v>
          </cell>
          <cell r="N1701">
            <v>0</v>
          </cell>
          <cell r="O1701" t="str">
            <v>SPAR</v>
          </cell>
          <cell r="P1701" t="str">
            <v>SPAR</v>
          </cell>
          <cell r="R1701">
            <v>0</v>
          </cell>
          <cell r="S1701" t="str">
            <v>Spares</v>
          </cell>
          <cell r="T1701" t="str">
            <v>1***</v>
          </cell>
          <cell r="U1701" t="str">
            <v>1******</v>
          </cell>
          <cell r="V1701">
            <v>1</v>
          </cell>
          <cell r="W1701" t="str">
            <v>1</v>
          </cell>
          <cell r="AA1701" t="str">
            <v>Spares</v>
          </cell>
          <cell r="AB1701">
            <v>0</v>
          </cell>
          <cell r="AC1701" t="str">
            <v xml:space="preserve">  42452</v>
          </cell>
          <cell r="AD1701" t="str">
            <v>603167 REL 14 SEPT 04</v>
          </cell>
          <cell r="AE1701">
            <v>0</v>
          </cell>
          <cell r="AF1701">
            <v>0</v>
          </cell>
          <cell r="AG1701">
            <v>0</v>
          </cell>
          <cell r="AH1701">
            <v>0</v>
          </cell>
          <cell r="AI1701">
            <v>0</v>
          </cell>
          <cell r="AJ1701" t="str">
            <v>USD</v>
          </cell>
          <cell r="AK1701">
            <v>0</v>
          </cell>
          <cell r="AL1701" t="str">
            <v>SP0249-0821</v>
          </cell>
          <cell r="AM1701" t="str">
            <v>LITHIUM BATTERY</v>
          </cell>
        </row>
        <row r="1702">
          <cell r="A1702" t="str">
            <v>DEC04</v>
          </cell>
          <cell r="B1702" t="str">
            <v>US</v>
          </cell>
          <cell r="C1702" t="str">
            <v>United States</v>
          </cell>
          <cell r="D1702" t="str">
            <v>US</v>
          </cell>
          <cell r="E1702" t="str">
            <v>SPARES</v>
          </cell>
          <cell r="F1702" t="str">
            <v>Cummins Power Generation</v>
          </cell>
          <cell r="G1702" t="str">
            <v>025185</v>
          </cell>
          <cell r="I1702">
            <v>0</v>
          </cell>
          <cell r="J1702">
            <v>0</v>
          </cell>
          <cell r="K1702">
            <v>0</v>
          </cell>
          <cell r="M1702">
            <v>0</v>
          </cell>
          <cell r="N1702">
            <v>0</v>
          </cell>
          <cell r="O1702" t="str">
            <v>909</v>
          </cell>
          <cell r="P1702" t="str">
            <v>909</v>
          </cell>
          <cell r="R1702">
            <v>0</v>
          </cell>
          <cell r="S1702" t="str">
            <v>INFORMATION</v>
          </cell>
          <cell r="T1702" t="str">
            <v>1***</v>
          </cell>
          <cell r="U1702" t="str">
            <v>1******</v>
          </cell>
          <cell r="V1702">
            <v>1</v>
          </cell>
          <cell r="W1702" t="str">
            <v>1</v>
          </cell>
          <cell r="AA1702" t="str">
            <v>Spares</v>
          </cell>
          <cell r="AB1702">
            <v>0</v>
          </cell>
          <cell r="AC1702" t="str">
            <v xml:space="preserve">  43296</v>
          </cell>
          <cell r="AD1702" t="str">
            <v>364090286 - RLSE 6</v>
          </cell>
          <cell r="AE1702">
            <v>0</v>
          </cell>
          <cell r="AF1702">
            <v>0</v>
          </cell>
          <cell r="AG1702">
            <v>0</v>
          </cell>
          <cell r="AH1702">
            <v>0</v>
          </cell>
          <cell r="AI1702">
            <v>0</v>
          </cell>
          <cell r="AJ1702" t="str">
            <v>USD</v>
          </cell>
          <cell r="AK1702">
            <v>0</v>
          </cell>
        </row>
        <row r="1703">
          <cell r="A1703" t="str">
            <v>DEC04</v>
          </cell>
          <cell r="B1703" t="str">
            <v>US</v>
          </cell>
          <cell r="C1703" t="str">
            <v>United States</v>
          </cell>
          <cell r="D1703" t="str">
            <v>US</v>
          </cell>
          <cell r="E1703" t="str">
            <v>SPARES</v>
          </cell>
          <cell r="F1703" t="str">
            <v>Cummins Power Generation</v>
          </cell>
          <cell r="G1703" t="str">
            <v>025184</v>
          </cell>
          <cell r="I1703">
            <v>8</v>
          </cell>
          <cell r="J1703">
            <v>0</v>
          </cell>
          <cell r="K1703">
            <v>0</v>
          </cell>
          <cell r="M1703">
            <v>0</v>
          </cell>
          <cell r="N1703">
            <v>0</v>
          </cell>
          <cell r="O1703" t="str">
            <v>909</v>
          </cell>
          <cell r="P1703" t="str">
            <v>909</v>
          </cell>
          <cell r="R1703">
            <v>0</v>
          </cell>
          <cell r="S1703" t="str">
            <v>INFORMATION</v>
          </cell>
          <cell r="T1703" t="str">
            <v>1***</v>
          </cell>
          <cell r="U1703" t="str">
            <v>1******</v>
          </cell>
          <cell r="V1703">
            <v>1</v>
          </cell>
          <cell r="W1703" t="str">
            <v>1</v>
          </cell>
          <cell r="AA1703" t="str">
            <v>Spares</v>
          </cell>
          <cell r="AB1703">
            <v>0</v>
          </cell>
          <cell r="AC1703" t="str">
            <v xml:space="preserve">  43287</v>
          </cell>
          <cell r="AD1703" t="str">
            <v>364090286 - RLSE 5</v>
          </cell>
          <cell r="AE1703">
            <v>0</v>
          </cell>
          <cell r="AF1703">
            <v>0</v>
          </cell>
          <cell r="AG1703">
            <v>0</v>
          </cell>
          <cell r="AH1703">
            <v>0</v>
          </cell>
          <cell r="AI1703">
            <v>0</v>
          </cell>
          <cell r="AJ1703" t="str">
            <v>USD</v>
          </cell>
          <cell r="AK1703">
            <v>0</v>
          </cell>
        </row>
        <row r="1704">
          <cell r="A1704" t="str">
            <v>DEC04</v>
          </cell>
          <cell r="B1704" t="str">
            <v>US</v>
          </cell>
          <cell r="C1704" t="str">
            <v>United States</v>
          </cell>
          <cell r="D1704" t="str">
            <v>US</v>
          </cell>
          <cell r="E1704" t="str">
            <v>SPARES</v>
          </cell>
          <cell r="F1704" t="str">
            <v>Cummins Power Generation</v>
          </cell>
          <cell r="G1704" t="str">
            <v>025186</v>
          </cell>
          <cell r="I1704">
            <v>3</v>
          </cell>
          <cell r="J1704">
            <v>0</v>
          </cell>
          <cell r="K1704">
            <v>0</v>
          </cell>
          <cell r="M1704">
            <v>0</v>
          </cell>
          <cell r="N1704">
            <v>0</v>
          </cell>
          <cell r="O1704" t="str">
            <v>909</v>
          </cell>
          <cell r="P1704" t="str">
            <v>909</v>
          </cell>
          <cell r="R1704">
            <v>0</v>
          </cell>
          <cell r="S1704" t="str">
            <v>INFORMATION</v>
          </cell>
          <cell r="T1704" t="str">
            <v>1***</v>
          </cell>
          <cell r="U1704" t="str">
            <v>1******</v>
          </cell>
          <cell r="V1704">
            <v>1</v>
          </cell>
          <cell r="W1704" t="str">
            <v>1</v>
          </cell>
          <cell r="AA1704" t="str">
            <v>Spares</v>
          </cell>
          <cell r="AB1704">
            <v>0</v>
          </cell>
          <cell r="AC1704" t="str">
            <v xml:space="preserve">  43296</v>
          </cell>
          <cell r="AD1704" t="str">
            <v>364090286 - RLSE 6</v>
          </cell>
          <cell r="AE1704">
            <v>0</v>
          </cell>
          <cell r="AF1704">
            <v>0</v>
          </cell>
          <cell r="AG1704">
            <v>0</v>
          </cell>
          <cell r="AH1704">
            <v>0</v>
          </cell>
          <cell r="AI1704">
            <v>0</v>
          </cell>
          <cell r="AJ1704" t="str">
            <v>USD</v>
          </cell>
          <cell r="AK1704">
            <v>0</v>
          </cell>
        </row>
        <row r="1705">
          <cell r="A1705" t="str">
            <v>DEC04</v>
          </cell>
          <cell r="B1705" t="str">
            <v>CENT</v>
          </cell>
          <cell r="C1705" t="str">
            <v>United Kingdom</v>
          </cell>
          <cell r="D1705" t="str">
            <v>UK</v>
          </cell>
          <cell r="F1705" t="str">
            <v>CPG - Development Sets</v>
          </cell>
          <cell r="G1705" t="str">
            <v>024804</v>
          </cell>
          <cell r="I1705">
            <v>1</v>
          </cell>
          <cell r="J1705">
            <v>0</v>
          </cell>
          <cell r="K1705">
            <v>0</v>
          </cell>
          <cell r="M1705">
            <v>0</v>
          </cell>
          <cell r="N1705">
            <v>0</v>
          </cell>
          <cell r="O1705" t="str">
            <v>AINF</v>
          </cell>
          <cell r="P1705" t="str">
            <v>AINF</v>
          </cell>
          <cell r="R1705">
            <v>0</v>
          </cell>
          <cell r="S1705" t="str">
            <v>AWAITING INFORMATION</v>
          </cell>
          <cell r="T1705" t="str">
            <v>1***</v>
          </cell>
          <cell r="U1705" t="str">
            <v>1******</v>
          </cell>
          <cell r="V1705">
            <v>1</v>
          </cell>
          <cell r="W1705" t="str">
            <v>1</v>
          </cell>
          <cell r="AB1705">
            <v>0</v>
          </cell>
          <cell r="AC1705" t="str">
            <v xml:space="preserve">  24284</v>
          </cell>
          <cell r="AD1705" t="str">
            <v>NONE GIVNE</v>
          </cell>
          <cell r="AE1705">
            <v>0</v>
          </cell>
          <cell r="AF1705">
            <v>0</v>
          </cell>
          <cell r="AG1705">
            <v>0</v>
          </cell>
          <cell r="AH1705">
            <v>0</v>
          </cell>
          <cell r="AI1705">
            <v>0</v>
          </cell>
          <cell r="AJ1705" t="str">
            <v>GBP</v>
          </cell>
          <cell r="AK1705">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change Rates"/>
      <sheetName val="BS"/>
      <sheetName val="P&amp;L"/>
      <sheetName val="BRS"/>
      <sheetName val="FA"/>
      <sheetName val="Dep"/>
      <sheetName val="SI"/>
      <sheetName val="Fx"/>
      <sheetName val="PR"/>
      <sheetName val="DNJ"/>
      <sheetName val="Retained Reco"/>
      <sheetName val="Mapping"/>
      <sheetName val="Trial Balance"/>
      <sheetName val="Tables"/>
    </sheetNames>
    <sheetDataSet>
      <sheetData sheetId="0"/>
      <sheetData sheetId="1"/>
      <sheetData sheetId="2" refreshError="1"/>
      <sheetData sheetId="3"/>
      <sheetData sheetId="4" refreshError="1"/>
      <sheetData sheetId="5" refreshError="1"/>
      <sheetData sheetId="6" refreshError="1">
        <row r="4">
          <cell r="B4">
            <v>39629</v>
          </cell>
        </row>
      </sheetData>
      <sheetData sheetId="7" refreshError="1"/>
      <sheetData sheetId="8" refreshError="1"/>
      <sheetData sheetId="9" refreshError="1"/>
      <sheetData sheetId="10" refreshError="1"/>
      <sheetData sheetId="11" refreshError="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Here!!"/>
      <sheetName val="1996 Plan - Hyp"/>
      <sheetName val="1996 ActlFcst - Hyp"/>
      <sheetName val="1997 Plan - Hyp"/>
      <sheetName val="1997 ActlFcst - Hyp"/>
      <sheetName val="Quarterization - Dollars"/>
      <sheetName val="Common Size Statements"/>
      <sheetName val="Group"/>
      <sheetName val="CommonSizeStatements"/>
      <sheetName val="AF"/>
      <sheetName val="Questions"/>
      <sheetName val="CRITERIA1"/>
      <sheetName val="BALANCE AJUSTADO 1999"/>
      <sheetName val="Start_Here!!"/>
      <sheetName val="1996_Plan_-_Hyp"/>
      <sheetName val="1996_ActlFcst_-_Hyp"/>
      <sheetName val="1997_Plan_-_Hyp"/>
      <sheetName val="1997_ActlFcst_-_Hyp"/>
      <sheetName val="Quarterization_-_Dollars"/>
      <sheetName val="Common_Size_Statements"/>
      <sheetName val="4"/>
      <sheetName val="QTR-AUT"/>
      <sheetName val="Instructions"/>
      <sheetName val="Fin Highlight"/>
      <sheetName val="Capex,Depr,&amp; JV"/>
      <sheetName val="Disposals"/>
      <sheetName val="Software"/>
      <sheetName val="wcvalues"/>
      <sheetName val="065st"/>
      <sheetName val="Memphis"/>
      <sheetName val="Flex - 2003 AOP vs Jun2002 FYFC"/>
      <sheetName val="DRC excl New Product and Cumb"/>
      <sheetName val="ENGCHS"/>
      <sheetName val="APP1999"/>
      <sheetName val="COER"/>
      <sheetName val="Flex - Q3Fcst vs Q3AOP"/>
      <sheetName val="Cable Line Summary"/>
      <sheetName val="Sales by Reg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st Due "/>
      <sheetName val="CSales"/>
      <sheetName val="Notes"/>
      <sheetName val="sales old"/>
      <sheetName val="Forecast Past due Acc detail"/>
      <sheetName val="Cdemand"/>
      <sheetName val="Combo"/>
      <sheetName val="DETAIL"/>
      <sheetName val="MONTHLY SUMMARY"/>
      <sheetName val="DAILY SUMMARY"/>
      <sheetName val="GRAPHS 2002"/>
      <sheetName val="Forecast Accuracy by Product-Au"/>
      <sheetName val="Forecast Acc by Cust - June"/>
      <sheetName val="Forecast Accuracy by Prod Sept"/>
      <sheetName val="Forecast Acc by Cust - July"/>
      <sheetName val="Forecast Acc by Cust - Aug"/>
      <sheetName val="mar pf"/>
      <sheetName val="Forecast Accuracy by Prod Oct"/>
      <sheetName val="Forecast Acc by Cust - Sept"/>
      <sheetName val="Forecast Acc by Prod for Dec"/>
      <sheetName val="Forecast Review"/>
      <sheetName val="Forecast Acc by Prod forJuly"/>
      <sheetName val="Forecast Acc by Cust - Mar"/>
      <sheetName val="Forecast Acc by Cust - Dec"/>
      <sheetName val="Forecast Acc by Cust - Nov"/>
      <sheetName val="Forecast Acc by Prod for Nov"/>
      <sheetName val="Forecast Acc by Cust - Oct"/>
      <sheetName val="Historical Comparison"/>
      <sheetName val="Q1 12 Vs Q1 13 (R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7">
          <cell r="AT87">
            <v>2200</v>
          </cell>
        </row>
        <row r="100">
          <cell r="AT100">
            <v>0</v>
          </cell>
        </row>
        <row r="101">
          <cell r="AT101">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FA LS"/>
      <sheetName val="Entries"/>
      <sheetName val="Outside book entries"/>
      <sheetName val="BS"/>
      <sheetName val="PL"/>
      <sheetName val="CFS"/>
      <sheetName val="Cash Flow Working"/>
      <sheetName val="Note 1 &amp; 2"/>
      <sheetName val="BS1"/>
      <sheetName val="BS2"/>
      <sheetName val="4.1"/>
      <sheetName val="FA 1617"/>
      <sheetName val="FA 14-15"/>
      <sheetName val="FA"/>
      <sheetName val="BS3"/>
      <sheetName val="SBN"/>
      <sheetName val="PL Notes"/>
      <sheetName val="BS4"/>
      <sheetName val="TB1415"/>
      <sheetName val="Check"/>
      <sheetName val="Provision for DD"/>
      <sheetName val="Adv to RPT"/>
      <sheetName val="Sheet1"/>
      <sheetName val="Pivot1617"/>
      <sheetName val="Pivot"/>
      <sheetName val="TB1617"/>
      <sheetName val="statutory dues working"/>
      <sheetName val="Debtors"/>
      <sheetName val="Creditors"/>
      <sheetName val="Liability LS"/>
      <sheetName val="PL LS"/>
      <sheetName val="Tax Chart"/>
      <sheetName val="IT Comp"/>
      <sheetName val="Deferred tax Working 15-16"/>
      <sheetName val="Deferred tax Working"/>
      <sheetName val="Depre as per IT Act"/>
      <sheetName val="DTW 1617"/>
      <sheetName val="Assets LS"/>
      <sheetName val="SDrs1415"/>
      <sheetName val="Trial Balance"/>
      <sheetName val="SCrs1415"/>
      <sheetName val="Pivot PY"/>
      <sheetName val="PY"/>
      <sheetName val="PY CF Working"/>
      <sheetName val="Sheet4"/>
      <sheetName val="Old"/>
      <sheetName val="New"/>
      <sheetName val="MAT"/>
    </sheetNames>
    <sheetDataSet>
      <sheetData sheetId="0"/>
      <sheetData sheetId="1"/>
      <sheetData sheetId="2">
        <row r="25">
          <cell r="C25">
            <v>299902</v>
          </cell>
        </row>
      </sheetData>
      <sheetData sheetId="3"/>
      <sheetData sheetId="4"/>
      <sheetData sheetId="5"/>
      <sheetData sheetId="6"/>
      <sheetData sheetId="7"/>
      <sheetData sheetId="8"/>
      <sheetData sheetId="9">
        <row r="5">
          <cell r="L5" t="str">
            <v>Amount in Rs</v>
          </cell>
        </row>
      </sheetData>
      <sheetData sheetId="10">
        <row r="2">
          <cell r="A2" t="str">
            <v>Notes forming part of the financial statements for the year ended March 31, 2017</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5">
          <cell r="C5">
            <v>0.309</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FA LS"/>
      <sheetName val="Entries"/>
      <sheetName val="Outside book entries"/>
      <sheetName val="BS"/>
      <sheetName val="PL"/>
      <sheetName val="CFS"/>
      <sheetName val="Cash Flow Working"/>
      <sheetName val="Note 1 &amp; 2"/>
      <sheetName val="BS1"/>
      <sheetName val="BS2"/>
      <sheetName val="4.1"/>
      <sheetName val="FA 1617"/>
      <sheetName val="FA 14-15"/>
      <sheetName val="FA"/>
      <sheetName val="BS3"/>
      <sheetName val="PL Notes"/>
      <sheetName val="BS4"/>
      <sheetName val="TB1415"/>
      <sheetName val="Check"/>
      <sheetName val="Provision for DD"/>
      <sheetName val="SBN"/>
      <sheetName val="Adv to RPT"/>
      <sheetName val="Pivot1617"/>
      <sheetName val="Pivot"/>
      <sheetName val="TB1617"/>
      <sheetName val="statutory dues working"/>
      <sheetName val="Debtors"/>
      <sheetName val="Creditors"/>
      <sheetName val="Liability LS"/>
      <sheetName val="PL LS"/>
      <sheetName val="Tax Chart"/>
      <sheetName val="IT Comp"/>
      <sheetName val="Deferred tax Working 15-16"/>
      <sheetName val="Deferred tax Working"/>
      <sheetName val="Depre as per IT Act"/>
      <sheetName val="DTW 1617"/>
      <sheetName val="Assets LS"/>
      <sheetName val="SDrs1415"/>
      <sheetName val="Trial Balance"/>
      <sheetName val="SCrs1415"/>
      <sheetName val="Pivot PY"/>
      <sheetName val="PY"/>
      <sheetName val="PY CF Working"/>
      <sheetName val="Sheet4"/>
      <sheetName val="Old"/>
      <sheetName val="New"/>
      <sheetName val="M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
          <cell r="C5">
            <v>0.309</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FA LS"/>
      <sheetName val="Entries"/>
      <sheetName val="Outside book entries"/>
      <sheetName val="BS"/>
      <sheetName val="PL"/>
      <sheetName val="CFS"/>
      <sheetName val="Cash Flow Working"/>
      <sheetName val="Note 1 &amp; 2"/>
      <sheetName val="BS1"/>
      <sheetName val="BS2"/>
      <sheetName val="4.1"/>
      <sheetName val="FA 1617"/>
      <sheetName val="FA 14-15"/>
      <sheetName val="FA"/>
      <sheetName val="BS3"/>
      <sheetName val="SBN"/>
      <sheetName val="BS4"/>
      <sheetName val="TB1415"/>
      <sheetName val="Check"/>
      <sheetName val="Provision for DD"/>
      <sheetName val="Adv to RPT"/>
      <sheetName val="Pivot1617"/>
      <sheetName val="Pivot"/>
      <sheetName val="TB1617"/>
      <sheetName val="statutory dues working"/>
      <sheetName val="Debtors"/>
      <sheetName val="Creditors"/>
      <sheetName val="Liability LS"/>
      <sheetName val="PL LS"/>
      <sheetName val="Tax Chart"/>
      <sheetName val="IT Comp"/>
      <sheetName val="Deferred tax Working 15-16"/>
      <sheetName val="Deferred tax Working"/>
      <sheetName val="Depre as per IT Act"/>
      <sheetName val="DTW 1617"/>
      <sheetName val="Assets LS"/>
      <sheetName val="SDrs1415"/>
      <sheetName val="Trial Balance"/>
      <sheetName val="SCrs1415"/>
      <sheetName val="Pivot PY"/>
      <sheetName val="PY"/>
      <sheetName val="PY CF Working"/>
      <sheetName val="Sheet4"/>
      <sheetName val="Old"/>
      <sheetName val="New"/>
      <sheetName val="MAT"/>
      <sheetName val="PL Notes"/>
      <sheetName val="Master sheet "/>
      <sheetName val="Pivot1718"/>
      <sheetName val="TB17-18"/>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C5">
            <v>0.309</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1"/>
      <sheetName val="Exhibit-2"/>
      <sheetName val="Exhibit-2a"/>
      <sheetName val="Exhibit - 3"/>
      <sheetName val="Exhibit-4"/>
      <sheetName val="Exhibit-5"/>
      <sheetName val="Exhibit-6"/>
      <sheetName val="Exhibit-7"/>
      <sheetName val="Exhibit- 8"/>
      <sheetName val="Exhibit- 9"/>
      <sheetName val="Exhibit-10"/>
      <sheetName val="Exh 11"/>
      <sheetName val="Exhibit-11"/>
      <sheetName val="FBT Annexure"/>
      <sheetName val="Table"/>
      <sheetName val="Table_2"/>
      <sheetName val="Exhibit_1"/>
      <sheetName val="Master"/>
      <sheetName val="Sheet1"/>
      <sheetName val="Cohezia Exhibits 2006-07"/>
      <sheetName val="TRIAL BALANCE"/>
      <sheetName val="Exchange Rates"/>
      <sheetName val="Exhibit_-_3"/>
      <sheetName val="Exhibit-_8"/>
      <sheetName val="Exhibit-_9"/>
      <sheetName val="Exh_11"/>
      <sheetName val="FBT_Annexure"/>
      <sheetName val="Cohezia_Exhibits_2006-07"/>
      <sheetName val="Exchange_Rates"/>
      <sheetName val="Med Reimb."/>
    </sheetNames>
    <sheetDataSet>
      <sheetData sheetId="0" refreshError="1">
        <row r="3">
          <cell r="A3" t="str">
            <v>FINANCIAL YEAR 2006- 07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CD"/>
      <sheetName val="Annexure 1"/>
      <sheetName val="Exhibit-1"/>
      <sheetName val="Exhibit 2"/>
      <sheetName val="Exihibit 2A"/>
      <sheetName val="Exhibit-3"/>
      <sheetName val="Exhibit 4 "/>
      <sheetName val="Exhibit-5 "/>
      <sheetName val="TDS Details"/>
      <sheetName val="Exihibit 2"/>
      <sheetName val="Exhibit 3"/>
      <sheetName val="Working BY AUDITOR"/>
      <sheetName val="Work-8(1)"/>
      <sheetName val="Work-8(2)"/>
      <sheetName val="Sheet1"/>
    </sheetNames>
    <sheetDataSet>
      <sheetData sheetId="0"/>
      <sheetData sheetId="1"/>
      <sheetData sheetId="2">
        <row r="3">
          <cell r="A3" t="str">
            <v>TAX AUDIT YEAR: 2009-2010</v>
          </cell>
        </row>
      </sheetData>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ss margin"/>
      <sheetName val="intbutot wksheet current"/>
      <sheetName val="ENTPBIT current"/>
      <sheetName val="SALES"/>
      <sheetName val="parts mrgn"/>
      <sheetName val="kits"/>
      <sheetName val="ADMIN"/>
      <sheetName val="admin2"/>
      <sheetName val="MARKETING"/>
      <sheetName val="R&amp;E"/>
      <sheetName val="JV INCOME"/>
      <sheetName val="OTHER INCOME"/>
      <sheetName val="Sheet13"/>
      <sheetName val="Sheet14"/>
      <sheetName val="Sheet15"/>
      <sheetName val="Sheet16"/>
      <sheetName val="Common Size Stat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PP"/>
      <sheetName val="MAP"/>
      <sheetName val="ACC"/>
      <sheetName val="ACCFA "/>
      <sheetName val="SC"/>
      <sheetName val="RS"/>
      <sheetName val="FA"/>
      <sheetName val="AR"/>
      <sheetName val="CB"/>
      <sheetName val="CA"/>
      <sheetName val="LA"/>
      <sheetName val="PR"/>
      <sheetName val="CL"/>
      <sheetName val="ME"/>
      <sheetName val="INC"/>
      <sheetName val="EXP"/>
      <sheetName val="Pre Op"/>
      <sheetName val="Proir P"/>
      <sheetName val="BS Abs"/>
      <sheetName val="ExpAna"/>
      <sheetName val="TB 07-08"/>
      <sheetName val="Preoperative"/>
      <sheetName val="TB 08-09"/>
      <sheetName val="TBN"/>
      <sheetName val="TBN 26-05-09"/>
      <sheetName val="TB Ref"/>
    </sheetNames>
    <sheetDataSet>
      <sheetData sheetId="0">
        <row r="7">
          <cell r="E7">
            <v>39903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Statement"/>
      <sheetName val="Chart4"/>
      <sheetName val="Chart3"/>
      <sheetName val="Chart2"/>
      <sheetName val="Chart1"/>
      <sheetName val="Expense Statement"/>
      <sheetName val="Macros"/>
      <sheetName val="ATW"/>
      <sheetName val="Lock"/>
      <sheetName val="Select Employee"/>
      <sheetName val="Intl Data Table"/>
      <sheetName val="TemplateInformation"/>
      <sheetName val="Dec 2008 Expense (3)"/>
    </sheetNames>
    <sheetDataSet>
      <sheetData sheetId="0"/>
      <sheetData sheetId="1">
        <row r="24">
          <cell r="E24" t="b">
            <v>0</v>
          </cell>
        </row>
        <row r="27">
          <cell r="E27" t="b">
            <v>0</v>
          </cell>
        </row>
      </sheetData>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ML"/>
      <sheetName val="SCL"/>
      <sheetName val="Jan-Mar'04"/>
      <sheetName val="Apr-May'04"/>
      <sheetName val="Jun-Dec'04"/>
      <sheetName val="intbutot wksheet curren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P&amp;L"/>
      <sheetName val="M"/>
      <sheetName val="CPGS Trxn"/>
      <sheetName val="CPGK Trxn"/>
      <sheetName val="G-Drive Type1&amp;3"/>
      <sheetName val="G-Drive Type 6"/>
      <sheetName val="CPGS Order Board1"/>
      <sheetName val="CPGS Order Board2"/>
      <sheetName val="CPGK Order Board"/>
      <sheetName val="Inventory"/>
      <sheetName val="CPGS Past Due"/>
      <sheetName val="CPGK Past Due"/>
      <sheetName val="CPGS CONS"/>
      <sheetName val="CPGK CONS"/>
      <sheetName val="CPGS Order Intake"/>
      <sheetName val="CPGK Order Intake"/>
      <sheetName val="SP Sep Act P&amp;L"/>
      <sheetName val="SP Sep AOP P&amp;L"/>
      <sheetName val="SP inventory by LOB"/>
      <sheetName val="Select P&amp;L-L"/>
      <sheetName val="Dynamic"/>
      <sheetName val="ROA P&amp;L-L"/>
      <sheetName val="SEA P&amp;L-L"/>
      <sheetName val="SP P&amp;L-L"/>
      <sheetName val="KOR P&amp;L-L"/>
      <sheetName val="JAP P&amp;L-L"/>
      <sheetName val="EA P&amp;L-L"/>
      <sheetName val="ROA P&amp;L-I"/>
      <sheetName val="SEA P&amp;L-I"/>
      <sheetName val="SP P&amp;L-I"/>
      <sheetName val="KOR P&amp;L-I"/>
      <sheetName val="JAP P&amp;L-I"/>
      <sheetName val="EA P&amp;L-I"/>
      <sheetName val="Track Range 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326">
          <cell r="C326" t="str">
            <v>2007 QTD AOP</v>
          </cell>
          <cell r="D326" t="str">
            <v>Jan</v>
          </cell>
          <cell r="E326" t="str">
            <v>Feb</v>
          </cell>
          <cell r="F326" t="str">
            <v>Mar</v>
          </cell>
          <cell r="G326" t="str">
            <v>Apr</v>
          </cell>
          <cell r="H326" t="str">
            <v>May</v>
          </cell>
          <cell r="I326" t="str">
            <v>Jun</v>
          </cell>
          <cell r="J326" t="str">
            <v>Jul</v>
          </cell>
          <cell r="K326" t="str">
            <v>Aug</v>
          </cell>
          <cell r="L326" t="str">
            <v>Sep</v>
          </cell>
          <cell r="M326" t="str">
            <v>Oct</v>
          </cell>
          <cell r="N326" t="str">
            <v>Nov</v>
          </cell>
          <cell r="O326" t="str">
            <v>Dec</v>
          </cell>
          <cell r="P326" t="str">
            <v>Jan</v>
          </cell>
          <cell r="Q326" t="str">
            <v>Feb</v>
          </cell>
          <cell r="R326" t="str">
            <v>Mar</v>
          </cell>
          <cell r="S326" t="str">
            <v>Apr</v>
          </cell>
          <cell r="T326" t="str">
            <v>May</v>
          </cell>
          <cell r="U326" t="str">
            <v>Jun</v>
          </cell>
          <cell r="V326" t="str">
            <v>Jul</v>
          </cell>
          <cell r="W326" t="str">
            <v>Aug</v>
          </cell>
          <cell r="X326" t="str">
            <v>Sep</v>
          </cell>
          <cell r="Y326" t="str">
            <v>Oct</v>
          </cell>
          <cell r="Z326" t="str">
            <v>Nov</v>
          </cell>
          <cell r="AA326" t="str">
            <v>Dec</v>
          </cell>
          <cell r="AB326">
            <v>39089</v>
          </cell>
          <cell r="AC326">
            <v>39120</v>
          </cell>
          <cell r="AD326">
            <v>39148</v>
          </cell>
          <cell r="AE326">
            <v>39179</v>
          </cell>
          <cell r="AF326">
            <v>39209</v>
          </cell>
          <cell r="AG326">
            <v>39240</v>
          </cell>
          <cell r="AH326">
            <v>39270</v>
          </cell>
          <cell r="AI326">
            <v>39301</v>
          </cell>
          <cell r="AJ326">
            <v>39332</v>
          </cell>
          <cell r="AK326">
            <v>39362</v>
          </cell>
          <cell r="AL326">
            <v>39393</v>
          </cell>
          <cell r="AM326">
            <v>39423</v>
          </cell>
        </row>
        <row r="327">
          <cell r="C327" t="str">
            <v>PGBU Custodial Gross Sales</v>
          </cell>
          <cell r="D327">
            <v>7106.7923064612387</v>
          </cell>
          <cell r="E327">
            <v>12792.226151630228</v>
          </cell>
          <cell r="F327">
            <v>18477.659996799219</v>
          </cell>
          <cell r="G327">
            <v>8590.2817599168775</v>
          </cell>
          <cell r="H327">
            <v>15462.507167850377</v>
          </cell>
          <cell r="I327">
            <v>22334.732575783877</v>
          </cell>
          <cell r="J327">
            <v>7456.0971621134986</v>
          </cell>
          <cell r="K327">
            <v>13420.974891804297</v>
          </cell>
          <cell r="L327">
            <v>19385.852621495098</v>
          </cell>
          <cell r="M327">
            <v>6685.1446927108464</v>
          </cell>
          <cell r="N327">
            <v>12033.260446879523</v>
          </cell>
          <cell r="O327">
            <v>17381.376201048202</v>
          </cell>
          <cell r="P327">
            <v>2712.6006742307691</v>
          </cell>
          <cell r="Q327">
            <v>4882.681213615384</v>
          </cell>
          <cell r="R327">
            <v>7052.7617529999989</v>
          </cell>
          <cell r="S327">
            <v>3508.7708057692307</v>
          </cell>
          <cell r="T327">
            <v>6315.7874503846151</v>
          </cell>
          <cell r="U327">
            <v>9122.8040949999995</v>
          </cell>
          <cell r="V327">
            <v>3661.4291042307691</v>
          </cell>
          <cell r="W327">
            <v>6590.5723876153843</v>
          </cell>
          <cell r="X327">
            <v>9519.7156709999999</v>
          </cell>
          <cell r="Y327">
            <v>3105.2128665384621</v>
          </cell>
          <cell r="Z327">
            <v>5589.3831597692315</v>
          </cell>
          <cell r="AA327">
            <v>8073.5534530000004</v>
          </cell>
          <cell r="AB327">
            <v>9819.3929806920078</v>
          </cell>
          <cell r="AC327">
            <v>17674.907365245614</v>
          </cell>
          <cell r="AD327">
            <v>25530.421749799218</v>
          </cell>
          <cell r="AE327">
            <v>12099.052565686108</v>
          </cell>
          <cell r="AF327">
            <v>21778.294618234992</v>
          </cell>
          <cell r="AG327">
            <v>31457.536670783877</v>
          </cell>
          <cell r="AH327">
            <v>11117.526266344268</v>
          </cell>
          <cell r="AI327">
            <v>20011.547279419683</v>
          </cell>
          <cell r="AJ327">
            <v>28905.568292495096</v>
          </cell>
          <cell r="AK327">
            <v>9790.3575592493089</v>
          </cell>
          <cell r="AL327">
            <v>17622.643606648755</v>
          </cell>
          <cell r="AM327">
            <v>25454.929654048203</v>
          </cell>
        </row>
        <row r="328">
          <cell r="C328" t="str">
            <v>Gross Sales - External</v>
          </cell>
          <cell r="D328">
            <v>257.64</v>
          </cell>
          <cell r="E328">
            <v>463.75200000000001</v>
          </cell>
          <cell r="F328">
            <v>669.86400000000003</v>
          </cell>
          <cell r="G328">
            <v>493.83499999999998</v>
          </cell>
          <cell r="H328">
            <v>888.90300000000002</v>
          </cell>
          <cell r="I328">
            <v>1283.971</v>
          </cell>
          <cell r="J328">
            <v>321.31230769230774</v>
          </cell>
          <cell r="K328">
            <v>578.36215384615389</v>
          </cell>
          <cell r="L328">
            <v>835.41200000000003</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257.64</v>
          </cell>
          <cell r="AC328">
            <v>463.75200000000001</v>
          </cell>
          <cell r="AD328">
            <v>669.86400000000003</v>
          </cell>
          <cell r="AE328">
            <v>493.83499999999998</v>
          </cell>
          <cell r="AF328">
            <v>888.90300000000002</v>
          </cell>
          <cell r="AG328">
            <v>1283.971</v>
          </cell>
          <cell r="AH328">
            <v>321.31230769230774</v>
          </cell>
          <cell r="AI328">
            <v>578.36215384615389</v>
          </cell>
          <cell r="AJ328">
            <v>835.41200000000003</v>
          </cell>
          <cell r="AK328">
            <v>0</v>
          </cell>
          <cell r="AL328">
            <v>0</v>
          </cell>
          <cell r="AM328">
            <v>0</v>
          </cell>
        </row>
        <row r="329">
          <cell r="C329" t="str">
            <v>Gross Sales Intercompany</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row>
        <row r="330">
          <cell r="C330" t="str">
            <v>Less Net Sales IC</v>
          </cell>
          <cell r="D330">
            <v>3771.8401076923078</v>
          </cell>
          <cell r="E330">
            <v>6789.3121938461536</v>
          </cell>
          <cell r="F330">
            <v>9806.7842799999999</v>
          </cell>
          <cell r="G330">
            <v>4882.7106423076921</v>
          </cell>
          <cell r="H330">
            <v>8788.8791561538455</v>
          </cell>
          <cell r="I330">
            <v>12695.04767</v>
          </cell>
          <cell r="J330">
            <v>3872.3288153846147</v>
          </cell>
          <cell r="K330">
            <v>6970.1918676923069</v>
          </cell>
          <cell r="L330">
            <v>10068.054919999999</v>
          </cell>
          <cell r="M330">
            <v>3503.8421807692303</v>
          </cell>
          <cell r="N330">
            <v>6306.9159253846146</v>
          </cell>
          <cell r="O330">
            <v>9109.989669999999</v>
          </cell>
          <cell r="P330">
            <v>0</v>
          </cell>
          <cell r="Q330">
            <v>0</v>
          </cell>
          <cell r="R330">
            <v>0</v>
          </cell>
          <cell r="S330">
            <v>0</v>
          </cell>
          <cell r="T330">
            <v>0</v>
          </cell>
          <cell r="U330">
            <v>0</v>
          </cell>
          <cell r="V330">
            <v>0</v>
          </cell>
          <cell r="W330">
            <v>0</v>
          </cell>
          <cell r="X330">
            <v>0</v>
          </cell>
          <cell r="Y330">
            <v>0</v>
          </cell>
          <cell r="Z330">
            <v>0</v>
          </cell>
          <cell r="AA330">
            <v>0</v>
          </cell>
          <cell r="AB330">
            <v>3771.8401076923078</v>
          </cell>
          <cell r="AC330">
            <v>6789.3121938461536</v>
          </cell>
          <cell r="AD330">
            <v>9806.7842799999999</v>
          </cell>
          <cell r="AE330">
            <v>4882.7106423076921</v>
          </cell>
          <cell r="AF330">
            <v>8788.8791561538455</v>
          </cell>
          <cell r="AG330">
            <v>12695.04767</v>
          </cell>
          <cell r="AH330">
            <v>3872.3288153846147</v>
          </cell>
          <cell r="AI330">
            <v>6970.1918676923069</v>
          </cell>
          <cell r="AJ330">
            <v>10068.054919999999</v>
          </cell>
          <cell r="AK330">
            <v>3503.8421807692303</v>
          </cell>
          <cell r="AL330">
            <v>6306.9159253846146</v>
          </cell>
          <cell r="AM330">
            <v>9109.989669999999</v>
          </cell>
        </row>
        <row r="331">
          <cell r="C331" t="str">
            <v>Add Back IC Sales Eliminated outside of PGBU results</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row>
        <row r="332">
          <cell r="C332" t="str">
            <v>Plus Net Sales Intl Distributors</v>
          </cell>
          <cell r="D332">
            <v>3681.8401076923078</v>
          </cell>
          <cell r="E332">
            <v>6627.3121938461536</v>
          </cell>
          <cell r="F332">
            <v>9572.7842799999999</v>
          </cell>
          <cell r="G332">
            <v>4792.7106423076921</v>
          </cell>
          <cell r="H332">
            <v>8626.8791561538455</v>
          </cell>
          <cell r="I332">
            <v>12461.04767</v>
          </cell>
          <cell r="J332">
            <v>3782.3288153846147</v>
          </cell>
          <cell r="K332">
            <v>6808.1918676923069</v>
          </cell>
          <cell r="L332">
            <v>9834.0549199999987</v>
          </cell>
          <cell r="M332">
            <v>3413.8421807692303</v>
          </cell>
          <cell r="N332">
            <v>6144.9159253846146</v>
          </cell>
          <cell r="O332">
            <v>8875.989669999999</v>
          </cell>
          <cell r="P332">
            <v>0</v>
          </cell>
          <cell r="Q332">
            <v>0</v>
          </cell>
          <cell r="R332">
            <v>0</v>
          </cell>
          <cell r="S332">
            <v>0</v>
          </cell>
          <cell r="T332">
            <v>0</v>
          </cell>
          <cell r="U332">
            <v>0</v>
          </cell>
          <cell r="V332">
            <v>0</v>
          </cell>
          <cell r="W332">
            <v>0</v>
          </cell>
          <cell r="X332">
            <v>0</v>
          </cell>
          <cell r="Y332">
            <v>0</v>
          </cell>
          <cell r="Z332">
            <v>0</v>
          </cell>
          <cell r="AA332">
            <v>0</v>
          </cell>
          <cell r="AB332">
            <v>3681.8401076923078</v>
          </cell>
          <cell r="AC332">
            <v>6627.3121938461536</v>
          </cell>
          <cell r="AD332">
            <v>9572.7842799999999</v>
          </cell>
          <cell r="AE332">
            <v>4792.7106423076921</v>
          </cell>
          <cell r="AF332">
            <v>8626.8791561538455</v>
          </cell>
          <cell r="AG332">
            <v>12461.04767</v>
          </cell>
          <cell r="AH332">
            <v>3782.3288153846147</v>
          </cell>
          <cell r="AI332">
            <v>6808.1918676923069</v>
          </cell>
          <cell r="AJ332">
            <v>9834.0549199999987</v>
          </cell>
          <cell r="AK332">
            <v>3413.8421807692303</v>
          </cell>
          <cell r="AL332">
            <v>6144.9159253846146</v>
          </cell>
          <cell r="AM332">
            <v>8875.989669999999</v>
          </cell>
        </row>
        <row r="333">
          <cell r="C333" t="str">
            <v xml:space="preserve">Gross Sales    </v>
          </cell>
          <cell r="D333">
            <v>7274.4323064612381</v>
          </cell>
          <cell r="E333">
            <v>13093.978151630228</v>
          </cell>
          <cell r="F333">
            <v>18913.52399679922</v>
          </cell>
          <cell r="G333">
            <v>8994.1167599168766</v>
          </cell>
          <cell r="H333">
            <v>16189.410167850378</v>
          </cell>
          <cell r="I333">
            <v>23384.703575783878</v>
          </cell>
          <cell r="J333">
            <v>7687.4094698058061</v>
          </cell>
          <cell r="K333">
            <v>13837.337045650451</v>
          </cell>
          <cell r="L333">
            <v>19987.264621495095</v>
          </cell>
          <cell r="M333">
            <v>6595.1446927108464</v>
          </cell>
          <cell r="N333">
            <v>11871.260446879523</v>
          </cell>
          <cell r="O333">
            <v>17147.376201048202</v>
          </cell>
          <cell r="P333">
            <v>2712.6006742307691</v>
          </cell>
          <cell r="Q333">
            <v>4882.681213615384</v>
          </cell>
          <cell r="R333">
            <v>7052.7617529999989</v>
          </cell>
          <cell r="S333">
            <v>3508.7708057692307</v>
          </cell>
          <cell r="T333">
            <v>6315.7874503846151</v>
          </cell>
          <cell r="U333">
            <v>9122.8040949999995</v>
          </cell>
          <cell r="V333">
            <v>3661.4291042307691</v>
          </cell>
          <cell r="W333">
            <v>6590.5723876153843</v>
          </cell>
          <cell r="X333">
            <v>9519.7156709999999</v>
          </cell>
          <cell r="Y333">
            <v>3105.2128665384621</v>
          </cell>
          <cell r="Z333">
            <v>5589.3831597692315</v>
          </cell>
          <cell r="AA333">
            <v>8073.5534530000004</v>
          </cell>
          <cell r="AB333">
            <v>9987.0329806920072</v>
          </cell>
          <cell r="AC333">
            <v>17976.659365245614</v>
          </cell>
          <cell r="AD333">
            <v>25966.285749799219</v>
          </cell>
          <cell r="AE333">
            <v>12502.887565686107</v>
          </cell>
          <cell r="AF333">
            <v>22505.197618234994</v>
          </cell>
          <cell r="AG333">
            <v>32507.507670783878</v>
          </cell>
          <cell r="AH333">
            <v>11348.838574036576</v>
          </cell>
          <cell r="AI333">
            <v>20427.909433265835</v>
          </cell>
          <cell r="AJ333">
            <v>29506.980292495093</v>
          </cell>
          <cell r="AK333">
            <v>9700.3575592493089</v>
          </cell>
          <cell r="AL333">
            <v>17460.643606648755</v>
          </cell>
          <cell r="AM333">
            <v>25220.929654048203</v>
          </cell>
        </row>
        <row r="334">
          <cell r="C334" t="str">
            <v>Discounts</v>
          </cell>
          <cell r="D334">
            <v>276.42147323076915</v>
          </cell>
          <cell r="E334">
            <v>497.55865181538451</v>
          </cell>
          <cell r="F334">
            <v>718.69583039999986</v>
          </cell>
          <cell r="G334">
            <v>343.85119730769225</v>
          </cell>
          <cell r="H334">
            <v>618.932155153846</v>
          </cell>
          <cell r="I334">
            <v>894.01311299999975</v>
          </cell>
          <cell r="J334">
            <v>298.09160192307701</v>
          </cell>
          <cell r="K334">
            <v>536.56488346153856</v>
          </cell>
          <cell r="L334">
            <v>775.03816500000016</v>
          </cell>
          <cell r="M334">
            <v>260.44230392307691</v>
          </cell>
          <cell r="N334">
            <v>468.79614706153842</v>
          </cell>
          <cell r="O334">
            <v>677.14999019999993</v>
          </cell>
          <cell r="P334">
            <v>125.89245115384617</v>
          </cell>
          <cell r="Q334">
            <v>226.60641207692311</v>
          </cell>
          <cell r="R334">
            <v>327.32037300000002</v>
          </cell>
          <cell r="S334">
            <v>173.03604423076914</v>
          </cell>
          <cell r="T334">
            <v>311.46487961538446</v>
          </cell>
          <cell r="U334">
            <v>449.89371499999976</v>
          </cell>
          <cell r="V334">
            <v>183.61588115384626</v>
          </cell>
          <cell r="W334">
            <v>330.50858607692328</v>
          </cell>
          <cell r="X334">
            <v>477.40129100000024</v>
          </cell>
          <cell r="Y334">
            <v>148.40930499999999</v>
          </cell>
          <cell r="Z334">
            <v>267.13674900000001</v>
          </cell>
          <cell r="AA334">
            <v>385.864193</v>
          </cell>
          <cell r="AB334">
            <v>402.31392438461535</v>
          </cell>
          <cell r="AC334">
            <v>724.16506389230767</v>
          </cell>
          <cell r="AD334">
            <v>1046.0162034</v>
          </cell>
          <cell r="AE334">
            <v>516.88724153846135</v>
          </cell>
          <cell r="AF334">
            <v>930.39703476923046</v>
          </cell>
          <cell r="AG334">
            <v>1343.9068279999995</v>
          </cell>
          <cell r="AH334">
            <v>481.70748307692327</v>
          </cell>
          <cell r="AI334">
            <v>867.07346953846184</v>
          </cell>
          <cell r="AJ334">
            <v>1252.4394560000005</v>
          </cell>
          <cell r="AK334">
            <v>408.85160892307692</v>
          </cell>
          <cell r="AL334">
            <v>735.93289606153849</v>
          </cell>
          <cell r="AM334">
            <v>1063.0141831999999</v>
          </cell>
        </row>
        <row r="335">
          <cell r="C335" t="str">
            <v>009 PG Discount Addback</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row>
        <row r="336">
          <cell r="C336" t="str">
            <v>Total Discounts</v>
          </cell>
          <cell r="D336">
            <v>276.42147323076915</v>
          </cell>
          <cell r="E336">
            <v>497.55865181538451</v>
          </cell>
          <cell r="F336">
            <v>718.69583039999986</v>
          </cell>
          <cell r="G336">
            <v>343.85119730769225</v>
          </cell>
          <cell r="H336">
            <v>618.932155153846</v>
          </cell>
          <cell r="I336">
            <v>894.01311299999975</v>
          </cell>
          <cell r="J336">
            <v>298.09160192307701</v>
          </cell>
          <cell r="K336">
            <v>536.56488346153856</v>
          </cell>
          <cell r="L336">
            <v>775.03816500000016</v>
          </cell>
          <cell r="M336">
            <v>260.44230392307691</v>
          </cell>
          <cell r="N336">
            <v>468.79614706153842</v>
          </cell>
          <cell r="O336">
            <v>677.14999019999993</v>
          </cell>
          <cell r="P336">
            <v>125.89245115384617</v>
          </cell>
          <cell r="Q336">
            <v>226.60641207692311</v>
          </cell>
          <cell r="R336">
            <v>327.32037300000002</v>
          </cell>
          <cell r="S336">
            <v>173.03604423076914</v>
          </cell>
          <cell r="T336">
            <v>311.46487961538446</v>
          </cell>
          <cell r="U336">
            <v>449.89371499999976</v>
          </cell>
          <cell r="V336">
            <v>183.61588115384626</v>
          </cell>
          <cell r="W336">
            <v>330.50858607692328</v>
          </cell>
          <cell r="X336">
            <v>477.40129100000024</v>
          </cell>
          <cell r="Y336">
            <v>148.40930499999999</v>
          </cell>
          <cell r="Z336">
            <v>267.13674900000001</v>
          </cell>
          <cell r="AA336">
            <v>385.864193</v>
          </cell>
          <cell r="AB336">
            <v>402.31392438461535</v>
          </cell>
          <cell r="AC336">
            <v>724.16506389230767</v>
          </cell>
          <cell r="AD336">
            <v>1046.0162034</v>
          </cell>
          <cell r="AE336">
            <v>516.88724153846135</v>
          </cell>
          <cell r="AF336">
            <v>930.39703476923046</v>
          </cell>
          <cell r="AG336">
            <v>1343.9068279999995</v>
          </cell>
          <cell r="AH336">
            <v>481.70748307692327</v>
          </cell>
          <cell r="AI336">
            <v>867.07346953846184</v>
          </cell>
          <cell r="AJ336">
            <v>1252.4394560000005</v>
          </cell>
          <cell r="AK336">
            <v>408.85160892307692</v>
          </cell>
          <cell r="AL336">
            <v>735.93289606153849</v>
          </cell>
          <cell r="AM336">
            <v>1063.0141831999999</v>
          </cell>
        </row>
        <row r="337">
          <cell r="C337" t="str">
            <v xml:space="preserve">Net Sales    </v>
          </cell>
          <cell r="D337">
            <v>6998.010833230469</v>
          </cell>
          <cell r="E337">
            <v>12596.419499814845</v>
          </cell>
          <cell r="F337">
            <v>18194.82816639922</v>
          </cell>
          <cell r="G337">
            <v>8650.2655626091819</v>
          </cell>
          <cell r="H337">
            <v>15570.478012696527</v>
          </cell>
          <cell r="I337">
            <v>22490.690462783874</v>
          </cell>
          <cell r="J337">
            <v>7389.3178678827298</v>
          </cell>
          <cell r="K337">
            <v>13300.772162188914</v>
          </cell>
          <cell r="L337">
            <v>19212.226456495096</v>
          </cell>
          <cell r="M337">
            <v>6334.7023887877685</v>
          </cell>
          <cell r="N337">
            <v>11402.464299817984</v>
          </cell>
          <cell r="O337">
            <v>16470.226210848199</v>
          </cell>
          <cell r="P337">
            <v>2586.7082230769233</v>
          </cell>
          <cell r="Q337">
            <v>4656.0748015384615</v>
          </cell>
          <cell r="R337">
            <v>6725.4413800000002</v>
          </cell>
          <cell r="S337">
            <v>3335.734761538462</v>
          </cell>
          <cell r="T337">
            <v>6004.3225707692309</v>
          </cell>
          <cell r="U337">
            <v>8672.9103800000012</v>
          </cell>
          <cell r="V337">
            <v>3477.8132230769229</v>
          </cell>
          <cell r="W337">
            <v>6260.0638015384611</v>
          </cell>
          <cell r="X337">
            <v>9042.3143799999998</v>
          </cell>
          <cell r="Y337">
            <v>2956.803561538462</v>
          </cell>
          <cell r="Z337">
            <v>5322.2464107692322</v>
          </cell>
          <cell r="AA337">
            <v>7687.6892600000019</v>
          </cell>
          <cell r="AB337">
            <v>9584.7190563073927</v>
          </cell>
          <cell r="AC337">
            <v>17252.494301353305</v>
          </cell>
          <cell r="AD337">
            <v>24920.26954639922</v>
          </cell>
          <cell r="AE337">
            <v>11986.000324147644</v>
          </cell>
          <cell r="AF337">
            <v>21574.80058346576</v>
          </cell>
          <cell r="AG337">
            <v>31163.600842783875</v>
          </cell>
          <cell r="AH337">
            <v>10867.131090959652</v>
          </cell>
          <cell r="AI337">
            <v>19560.835963727375</v>
          </cell>
          <cell r="AJ337">
            <v>28254.540836495096</v>
          </cell>
          <cell r="AK337">
            <v>9291.505950326231</v>
          </cell>
          <cell r="AL337">
            <v>16724.710710587216</v>
          </cell>
          <cell r="AM337">
            <v>24157.915470848202</v>
          </cell>
        </row>
        <row r="338">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row>
        <row r="339">
          <cell r="C339" t="str">
            <v>Cost of Sales</v>
          </cell>
          <cell r="D339">
            <v>5712.8468300644436</v>
          </cell>
          <cell r="E339">
            <v>10283.124294115998</v>
          </cell>
          <cell r="F339">
            <v>14853.401758167554</v>
          </cell>
          <cell r="G339">
            <v>7143.6168954276563</v>
          </cell>
          <cell r="H339">
            <v>12858.510411769781</v>
          </cell>
          <cell r="I339">
            <v>18573.403928111908</v>
          </cell>
          <cell r="J339">
            <v>6049.173717222463</v>
          </cell>
          <cell r="K339">
            <v>10888.512691000433</v>
          </cell>
          <cell r="L339">
            <v>15727.851664778404</v>
          </cell>
          <cell r="M339">
            <v>5208.7614137395703</v>
          </cell>
          <cell r="N339">
            <v>9375.7705447312255</v>
          </cell>
          <cell r="O339">
            <v>13542.779675722883</v>
          </cell>
          <cell r="P339">
            <v>2261.1540472209363</v>
          </cell>
          <cell r="Q339">
            <v>4070.0772849976856</v>
          </cell>
          <cell r="R339">
            <v>5879.000522774435</v>
          </cell>
          <cell r="S339">
            <v>2907.7115798617288</v>
          </cell>
          <cell r="T339">
            <v>5233.8808437511116</v>
          </cell>
          <cell r="U339">
            <v>7560.0501076404944</v>
          </cell>
          <cell r="V339">
            <v>3048.2733364272863</v>
          </cell>
          <cell r="W339">
            <v>5486.8920055691151</v>
          </cell>
          <cell r="X339">
            <v>7925.5106747109439</v>
          </cell>
          <cell r="Y339">
            <v>2554.9692825086158</v>
          </cell>
          <cell r="Z339">
            <v>4598.944708515508</v>
          </cell>
          <cell r="AA339">
            <v>6642.920134522401</v>
          </cell>
          <cell r="AB339">
            <v>7974.0008772853798</v>
          </cell>
          <cell r="AC339">
            <v>14353.201579113684</v>
          </cell>
          <cell r="AD339">
            <v>20732.402280941991</v>
          </cell>
          <cell r="AE339">
            <v>10051.328475289385</v>
          </cell>
          <cell r="AF339">
            <v>18092.391255520892</v>
          </cell>
          <cell r="AG339">
            <v>26133.454035752402</v>
          </cell>
          <cell r="AH339">
            <v>9097.4470536497502</v>
          </cell>
          <cell r="AI339">
            <v>16375.404696569549</v>
          </cell>
          <cell r="AJ339">
            <v>23653.362339489348</v>
          </cell>
          <cell r="AK339">
            <v>7763.7306962481862</v>
          </cell>
          <cell r="AL339">
            <v>13974.715253246733</v>
          </cell>
          <cell r="AM339">
            <v>20185.699810245285</v>
          </cell>
        </row>
        <row r="340">
          <cell r="C340" t="str">
            <v>Less COS IC</v>
          </cell>
          <cell r="D340">
            <v>3771.8401076923078</v>
          </cell>
          <cell r="E340">
            <v>6789.3121938461536</v>
          </cell>
          <cell r="F340">
            <v>9806.7842799999999</v>
          </cell>
          <cell r="G340">
            <v>4882.7106423076921</v>
          </cell>
          <cell r="H340">
            <v>8788.8791561538455</v>
          </cell>
          <cell r="I340">
            <v>12695.04767</v>
          </cell>
          <cell r="J340">
            <v>3872.3288153846147</v>
          </cell>
          <cell r="K340">
            <v>6970.1918676923069</v>
          </cell>
          <cell r="L340">
            <v>10068.054919999999</v>
          </cell>
          <cell r="M340">
            <v>3503.8421807692303</v>
          </cell>
          <cell r="N340">
            <v>6306.9159253846146</v>
          </cell>
          <cell r="O340">
            <v>9109.989669999999</v>
          </cell>
          <cell r="P340">
            <v>0</v>
          </cell>
          <cell r="Q340">
            <v>0</v>
          </cell>
          <cell r="R340">
            <v>0</v>
          </cell>
          <cell r="S340">
            <v>0</v>
          </cell>
          <cell r="T340">
            <v>0</v>
          </cell>
          <cell r="U340">
            <v>0</v>
          </cell>
          <cell r="V340">
            <v>0</v>
          </cell>
          <cell r="W340">
            <v>0</v>
          </cell>
          <cell r="X340">
            <v>0</v>
          </cell>
          <cell r="Y340">
            <v>0</v>
          </cell>
          <cell r="Z340">
            <v>0</v>
          </cell>
          <cell r="AA340">
            <v>0</v>
          </cell>
          <cell r="AB340">
            <v>3771.8401076923078</v>
          </cell>
          <cell r="AC340">
            <v>6789.3121938461536</v>
          </cell>
          <cell r="AD340">
            <v>9806.7842799999999</v>
          </cell>
          <cell r="AE340">
            <v>4882.7106423076921</v>
          </cell>
          <cell r="AF340">
            <v>8788.8791561538455</v>
          </cell>
          <cell r="AG340">
            <v>12695.04767</v>
          </cell>
          <cell r="AH340">
            <v>3872.3288153846147</v>
          </cell>
          <cell r="AI340">
            <v>6970.1918676923069</v>
          </cell>
          <cell r="AJ340">
            <v>10068.054919999999</v>
          </cell>
          <cell r="AK340">
            <v>3503.8421807692303</v>
          </cell>
          <cell r="AL340">
            <v>6306.9159253846146</v>
          </cell>
          <cell r="AM340">
            <v>9109.989669999999</v>
          </cell>
        </row>
        <row r="341">
          <cell r="C341" t="str">
            <v>Plus COS Intl Distributors</v>
          </cell>
          <cell r="D341">
            <v>3681.8401076923078</v>
          </cell>
          <cell r="E341">
            <v>6627.3121938461536</v>
          </cell>
          <cell r="F341">
            <v>9572.7842799999999</v>
          </cell>
          <cell r="G341">
            <v>4792.7106423076921</v>
          </cell>
          <cell r="H341">
            <v>8626.8791561538455</v>
          </cell>
          <cell r="I341">
            <v>12461.04767</v>
          </cell>
          <cell r="J341">
            <v>3782.3288153846147</v>
          </cell>
          <cell r="K341">
            <v>6808.1918676923069</v>
          </cell>
          <cell r="L341">
            <v>9834.0549199999987</v>
          </cell>
          <cell r="M341">
            <v>3413.8421807692303</v>
          </cell>
          <cell r="N341">
            <v>6144.9159253846146</v>
          </cell>
          <cell r="O341">
            <v>8875.989669999999</v>
          </cell>
          <cell r="P341">
            <v>0</v>
          </cell>
          <cell r="Q341">
            <v>0</v>
          </cell>
          <cell r="R341">
            <v>0</v>
          </cell>
          <cell r="S341">
            <v>0</v>
          </cell>
          <cell r="T341">
            <v>0</v>
          </cell>
          <cell r="U341">
            <v>0</v>
          </cell>
          <cell r="V341">
            <v>0</v>
          </cell>
          <cell r="W341">
            <v>0</v>
          </cell>
          <cell r="X341">
            <v>0</v>
          </cell>
          <cell r="Y341">
            <v>0</v>
          </cell>
          <cell r="Z341">
            <v>0</v>
          </cell>
          <cell r="AA341">
            <v>0</v>
          </cell>
          <cell r="AB341">
            <v>3681.8401076923078</v>
          </cell>
          <cell r="AC341">
            <v>6627.3121938461536</v>
          </cell>
          <cell r="AD341">
            <v>9572.7842799999999</v>
          </cell>
          <cell r="AE341">
            <v>4792.7106423076921</v>
          </cell>
          <cell r="AF341">
            <v>8626.8791561538455</v>
          </cell>
          <cell r="AG341">
            <v>12461.04767</v>
          </cell>
          <cell r="AH341">
            <v>3782.3288153846147</v>
          </cell>
          <cell r="AI341">
            <v>6808.1918676923069</v>
          </cell>
          <cell r="AJ341">
            <v>9834.0549199999987</v>
          </cell>
          <cell r="AK341">
            <v>3413.8421807692303</v>
          </cell>
          <cell r="AL341">
            <v>6144.9159253846146</v>
          </cell>
          <cell r="AM341">
            <v>8875.989669999999</v>
          </cell>
        </row>
        <row r="342">
          <cell r="C342" t="str">
            <v>MBTP Adj</v>
          </cell>
          <cell r="D342">
            <v>19.053028335109698</v>
          </cell>
          <cell r="E342">
            <v>34.295451003197456</v>
          </cell>
          <cell r="F342">
            <v>49.537873671285212</v>
          </cell>
          <cell r="G342">
            <v>103.44403514779864</v>
          </cell>
          <cell r="H342">
            <v>186.19926326603758</v>
          </cell>
          <cell r="I342">
            <v>268.95449138427648</v>
          </cell>
          <cell r="J342">
            <v>-2.1351815314275475</v>
          </cell>
          <cell r="K342">
            <v>-3.8433267565695788</v>
          </cell>
          <cell r="L342">
            <v>-5.55147198171161</v>
          </cell>
          <cell r="M342">
            <v>-15.360432289103461</v>
          </cell>
          <cell r="N342">
            <v>-27.648778120386233</v>
          </cell>
          <cell r="O342">
            <v>-39.937123951669008</v>
          </cell>
          <cell r="P342">
            <v>219.72380632817266</v>
          </cell>
          <cell r="Q342">
            <v>395.50285139071082</v>
          </cell>
          <cell r="R342">
            <v>571.28189645324892</v>
          </cell>
          <cell r="S342">
            <v>275.28577496178809</v>
          </cell>
          <cell r="T342">
            <v>495.51439493121853</v>
          </cell>
          <cell r="U342">
            <v>715.74301490064897</v>
          </cell>
          <cell r="V342">
            <v>311.31266969532652</v>
          </cell>
          <cell r="W342">
            <v>560.36280545158775</v>
          </cell>
          <cell r="X342">
            <v>809.41294120784892</v>
          </cell>
          <cell r="Y342">
            <v>225.94169268912276</v>
          </cell>
          <cell r="Z342">
            <v>406.69504684042096</v>
          </cell>
          <cell r="AA342">
            <v>587.44840099171915</v>
          </cell>
          <cell r="AB342">
            <v>238.77683466328236</v>
          </cell>
          <cell r="AC342">
            <v>429.79830239390827</v>
          </cell>
          <cell r="AD342">
            <v>620.8197701245341</v>
          </cell>
          <cell r="AE342">
            <v>378.72981010958677</v>
          </cell>
          <cell r="AF342">
            <v>681.71365819725611</v>
          </cell>
          <cell r="AG342">
            <v>984.69750628492545</v>
          </cell>
          <cell r="AH342">
            <v>309.177488163899</v>
          </cell>
          <cell r="AI342">
            <v>556.51947869501817</v>
          </cell>
          <cell r="AJ342">
            <v>803.86146922613727</v>
          </cell>
          <cell r="AK342">
            <v>210.58126040001929</v>
          </cell>
          <cell r="AL342">
            <v>379.04626872003473</v>
          </cell>
          <cell r="AM342">
            <v>547.51127704005012</v>
          </cell>
        </row>
        <row r="343">
          <cell r="C343" t="str">
            <v>Cost of Sales (with MBTP adjm)</v>
          </cell>
          <cell r="D343">
            <v>5603.7938017293354</v>
          </cell>
          <cell r="E343">
            <v>10086.828843112802</v>
          </cell>
          <cell r="F343">
            <v>14569.86388449627</v>
          </cell>
          <cell r="G343">
            <v>6950.1728602798576</v>
          </cell>
          <cell r="H343">
            <v>12510.311148503744</v>
          </cell>
          <cell r="I343">
            <v>18070.449436727631</v>
          </cell>
          <cell r="J343">
            <v>5961.3088987538895</v>
          </cell>
          <cell r="K343">
            <v>10730.356017757002</v>
          </cell>
          <cell r="L343">
            <v>15499.403136760113</v>
          </cell>
          <cell r="M343">
            <v>5134.1218460286736</v>
          </cell>
          <cell r="N343">
            <v>9241.4193228516124</v>
          </cell>
          <cell r="O343">
            <v>13348.716799674552</v>
          </cell>
          <cell r="P343">
            <v>2041.4302408927635</v>
          </cell>
          <cell r="Q343">
            <v>3674.5744336069747</v>
          </cell>
          <cell r="R343">
            <v>5307.7186263211861</v>
          </cell>
          <cell r="S343">
            <v>2632.4258048999404</v>
          </cell>
          <cell r="T343">
            <v>4738.3664488198929</v>
          </cell>
          <cell r="U343">
            <v>6844.3070927398458</v>
          </cell>
          <cell r="V343">
            <v>2736.9606667319595</v>
          </cell>
          <cell r="W343">
            <v>4926.5292001175267</v>
          </cell>
          <cell r="X343">
            <v>7116.0977335030939</v>
          </cell>
          <cell r="Y343">
            <v>2329.0275898194927</v>
          </cell>
          <cell r="Z343">
            <v>4192.2496616750868</v>
          </cell>
          <cell r="AA343">
            <v>6055.4717335306814</v>
          </cell>
          <cell r="AB343">
            <v>7645.2240426220988</v>
          </cell>
          <cell r="AC343">
            <v>13761.403276719777</v>
          </cell>
          <cell r="AD343">
            <v>19877.582510817454</v>
          </cell>
          <cell r="AE343">
            <v>9582.5986651797975</v>
          </cell>
          <cell r="AF343">
            <v>17248.677597323636</v>
          </cell>
          <cell r="AG343">
            <v>24914.756529467479</v>
          </cell>
          <cell r="AH343">
            <v>8698.2695654858489</v>
          </cell>
          <cell r="AI343">
            <v>15656.885217874529</v>
          </cell>
          <cell r="AJ343">
            <v>22615.500870263208</v>
          </cell>
          <cell r="AK343">
            <v>7463.1494358481668</v>
          </cell>
          <cell r="AL343">
            <v>13433.668984526699</v>
          </cell>
          <cell r="AM343">
            <v>19404.188533205233</v>
          </cell>
        </row>
        <row r="344">
          <cell r="C344" t="str">
            <v>Product Coverage</v>
          </cell>
          <cell r="D344">
            <v>22.852461329295473</v>
          </cell>
          <cell r="E344">
            <v>41.134430392731858</v>
          </cell>
          <cell r="F344">
            <v>59.416399456168236</v>
          </cell>
          <cell r="G344">
            <v>24.407443723284121</v>
          </cell>
          <cell r="H344">
            <v>43.933398701911415</v>
          </cell>
          <cell r="I344">
            <v>63.459353680538712</v>
          </cell>
          <cell r="J344">
            <v>24.612169235858037</v>
          </cell>
          <cell r="K344">
            <v>44.301904624544463</v>
          </cell>
          <cell r="L344">
            <v>63.991640013230892</v>
          </cell>
          <cell r="M344">
            <v>19.424857014165791</v>
          </cell>
          <cell r="N344">
            <v>34.964742625498424</v>
          </cell>
          <cell r="O344">
            <v>50.50462823683106</v>
          </cell>
          <cell r="P344">
            <v>4.1137135153846156</v>
          </cell>
          <cell r="Q344">
            <v>7.4046843276923084</v>
          </cell>
          <cell r="R344">
            <v>10.695655140000001</v>
          </cell>
          <cell r="S344">
            <v>5.0320735153846146</v>
          </cell>
          <cell r="T344">
            <v>9.0577323276923067</v>
          </cell>
          <cell r="U344">
            <v>13.083391139999998</v>
          </cell>
          <cell r="V344">
            <v>5.7215104384615376</v>
          </cell>
          <cell r="W344">
            <v>10.298718789230769</v>
          </cell>
          <cell r="X344">
            <v>14.875927139999998</v>
          </cell>
          <cell r="Y344">
            <v>4.3083683769230774</v>
          </cell>
          <cell r="Z344">
            <v>7.7550630784615393</v>
          </cell>
          <cell r="AA344">
            <v>11.201757780000001</v>
          </cell>
          <cell r="AB344">
            <v>26.96617484468009</v>
          </cell>
          <cell r="AC344">
            <v>48.539114720424166</v>
          </cell>
          <cell r="AD344">
            <v>70.112054596168235</v>
          </cell>
          <cell r="AE344">
            <v>29.439517238668735</v>
          </cell>
          <cell r="AF344">
            <v>52.991131029603721</v>
          </cell>
          <cell r="AG344">
            <v>76.542744820538715</v>
          </cell>
          <cell r="AH344">
            <v>30.333679674319576</v>
          </cell>
          <cell r="AI344">
            <v>54.600623413775232</v>
          </cell>
          <cell r="AJ344">
            <v>78.867567153230894</v>
          </cell>
          <cell r="AK344">
            <v>23.733225391088869</v>
          </cell>
          <cell r="AL344">
            <v>42.719805703959963</v>
          </cell>
          <cell r="AM344">
            <v>61.706386016831061</v>
          </cell>
        </row>
        <row r="345">
          <cell r="C345" t="str">
            <v>Gross Margin</v>
          </cell>
          <cell r="D345">
            <v>1371.3645701718387</v>
          </cell>
          <cell r="E345">
            <v>2468.4562263093103</v>
          </cell>
          <cell r="F345">
            <v>3565.5478824467818</v>
          </cell>
          <cell r="G345">
            <v>1675.6852586060418</v>
          </cell>
          <cell r="H345">
            <v>3016.2334654908746</v>
          </cell>
          <cell r="I345">
            <v>4356.7816723757078</v>
          </cell>
          <cell r="J345">
            <v>1403.3967998929816</v>
          </cell>
          <cell r="K345">
            <v>2526.1142398073662</v>
          </cell>
          <cell r="L345">
            <v>3648.8316797217503</v>
          </cell>
          <cell r="M345">
            <v>1181.1556857449289</v>
          </cell>
          <cell r="N345">
            <v>2126.0802343408714</v>
          </cell>
          <cell r="O345">
            <v>3071.0047829368136</v>
          </cell>
          <cell r="P345">
            <v>541.16426866877498</v>
          </cell>
          <cell r="Q345">
            <v>974.09568360379478</v>
          </cell>
          <cell r="R345">
            <v>1407.0270985388147</v>
          </cell>
          <cell r="S345">
            <v>698.27688312313683</v>
          </cell>
          <cell r="T345">
            <v>1256.8983896216459</v>
          </cell>
          <cell r="U345">
            <v>1815.519896120155</v>
          </cell>
          <cell r="V345">
            <v>735.13104590650164</v>
          </cell>
          <cell r="W345">
            <v>1323.2358826317031</v>
          </cell>
          <cell r="X345">
            <v>1911.3407193569046</v>
          </cell>
          <cell r="Y345">
            <v>623.46760334204623</v>
          </cell>
          <cell r="Z345">
            <v>1122.2416860156829</v>
          </cell>
          <cell r="AA345">
            <v>1621.0157686893197</v>
          </cell>
          <cell r="AB345">
            <v>1912.5288388406138</v>
          </cell>
          <cell r="AC345">
            <v>3442.5519099131052</v>
          </cell>
          <cell r="AD345">
            <v>4972.574980985597</v>
          </cell>
          <cell r="AE345">
            <v>2373.9621417291787</v>
          </cell>
          <cell r="AF345">
            <v>4273.1318551125205</v>
          </cell>
          <cell r="AG345">
            <v>6172.3015684958627</v>
          </cell>
          <cell r="AH345">
            <v>2138.5278457994832</v>
          </cell>
          <cell r="AI345">
            <v>3849.3501224390693</v>
          </cell>
          <cell r="AJ345">
            <v>5560.172399078655</v>
          </cell>
          <cell r="AK345">
            <v>1804.6232890869751</v>
          </cell>
          <cell r="AL345">
            <v>3248.3219203565541</v>
          </cell>
          <cell r="AM345">
            <v>4692.0205516261331</v>
          </cell>
        </row>
        <row r="346">
          <cell r="C346" t="str">
            <v>Gross Margin (%)</v>
          </cell>
          <cell r="D346">
            <v>0.18582366891541799</v>
          </cell>
          <cell r="E346">
            <v>0.37164733783083603</v>
          </cell>
          <cell r="F346">
            <v>0.55747100674625405</v>
          </cell>
          <cell r="G346">
            <v>0.18883419966139958</v>
          </cell>
          <cell r="H346">
            <v>0.37766839932279928</v>
          </cell>
          <cell r="I346">
            <v>0.56650259898419897</v>
          </cell>
          <cell r="J346">
            <v>0.18133980843615932</v>
          </cell>
          <cell r="K346">
            <v>0.36267961687231842</v>
          </cell>
          <cell r="L346">
            <v>0.54401942530847758</v>
          </cell>
          <cell r="M346">
            <v>0.1735554328586523</v>
          </cell>
          <cell r="N346">
            <v>0.34711086571730432</v>
          </cell>
          <cell r="O346">
            <v>0.52066629857595637</v>
          </cell>
          <cell r="P346">
            <v>0.20674406443549237</v>
          </cell>
          <cell r="Q346">
            <v>0.41348812887098463</v>
          </cell>
          <cell r="R346">
            <v>0.62023219330647694</v>
          </cell>
          <cell r="S346">
            <v>0.20838439615076507</v>
          </cell>
          <cell r="T346">
            <v>0.41676879230152991</v>
          </cell>
          <cell r="U346">
            <v>0.62515318845229473</v>
          </cell>
          <cell r="V346">
            <v>0.20966065688595309</v>
          </cell>
          <cell r="W346">
            <v>0.41932131377190629</v>
          </cell>
          <cell r="X346">
            <v>0.62898197065785943</v>
          </cell>
          <cell r="Y346">
            <v>0.20794936847431797</v>
          </cell>
          <cell r="Z346">
            <v>0.41589873694863577</v>
          </cell>
          <cell r="AA346">
            <v>0.62384810542295355</v>
          </cell>
          <cell r="AB346">
            <v>0.39256773335091033</v>
          </cell>
          <cell r="AC346">
            <v>0.78513546670182066</v>
          </cell>
          <cell r="AD346">
            <v>1.177703200052731</v>
          </cell>
          <cell r="AE346">
            <v>0.39721859581216468</v>
          </cell>
          <cell r="AF346">
            <v>0.79443719162432913</v>
          </cell>
          <cell r="AG346">
            <v>1.1916557874364937</v>
          </cell>
          <cell r="AH346">
            <v>0.39100046532211241</v>
          </cell>
          <cell r="AI346">
            <v>0.78200093064422471</v>
          </cell>
          <cell r="AJ346">
            <v>1.173001395966337</v>
          </cell>
          <cell r="AK346">
            <v>0.38150480133297027</v>
          </cell>
          <cell r="AL346">
            <v>0.76300960266594009</v>
          </cell>
          <cell r="AM346">
            <v>1.1445144039989099</v>
          </cell>
        </row>
        <row r="347">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row>
        <row r="348">
          <cell r="C348" t="str">
            <v>Selling Expense</v>
          </cell>
          <cell r="D348">
            <v>512.01913373792615</v>
          </cell>
          <cell r="E348">
            <v>921.63444072826724</v>
          </cell>
          <cell r="F348">
            <v>1331.2497477186082</v>
          </cell>
          <cell r="G348">
            <v>545.49095433575565</v>
          </cell>
          <cell r="H348">
            <v>981.88371780436</v>
          </cell>
          <cell r="I348">
            <v>1418.2764812729645</v>
          </cell>
          <cell r="J348">
            <v>560.01388611672155</v>
          </cell>
          <cell r="K348">
            <v>1008.0249950100988</v>
          </cell>
          <cell r="L348">
            <v>1456.036103903476</v>
          </cell>
          <cell r="M348">
            <v>539.77083110032231</v>
          </cell>
          <cell r="N348">
            <v>971.58749598058023</v>
          </cell>
          <cell r="O348">
            <v>1403.4041608608381</v>
          </cell>
          <cell r="P348">
            <v>60.853294444955438</v>
          </cell>
          <cell r="Q348">
            <v>109.53593000091979</v>
          </cell>
          <cell r="R348">
            <v>158.21856555688413</v>
          </cell>
          <cell r="S348">
            <v>64.971422887178349</v>
          </cell>
          <cell r="T348">
            <v>116.94856119692103</v>
          </cell>
          <cell r="U348">
            <v>168.9256995066637</v>
          </cell>
          <cell r="V348">
            <v>68.601305181124033</v>
          </cell>
          <cell r="W348">
            <v>123.48234932602327</v>
          </cell>
          <cell r="X348">
            <v>178.36339347092252</v>
          </cell>
          <cell r="Y348">
            <v>66.494715141442157</v>
          </cell>
          <cell r="Z348">
            <v>119.69048725459588</v>
          </cell>
          <cell r="AA348">
            <v>172.8862593677496</v>
          </cell>
          <cell r="AB348">
            <v>572.87242818288155</v>
          </cell>
          <cell r="AC348">
            <v>1031.170370729187</v>
          </cell>
          <cell r="AD348">
            <v>1489.4683132754924</v>
          </cell>
          <cell r="AE348">
            <v>610.46237722293404</v>
          </cell>
          <cell r="AF348">
            <v>1098.832279001281</v>
          </cell>
          <cell r="AG348">
            <v>1587.2021807796282</v>
          </cell>
          <cell r="AH348">
            <v>628.61519129784563</v>
          </cell>
          <cell r="AI348">
            <v>1131.5073443361221</v>
          </cell>
          <cell r="AJ348">
            <v>1634.3994973743986</v>
          </cell>
          <cell r="AK348">
            <v>606.26554624176447</v>
          </cell>
          <cell r="AL348">
            <v>1091.2779832351762</v>
          </cell>
          <cell r="AM348">
            <v>1576.2904202285877</v>
          </cell>
        </row>
        <row r="349">
          <cell r="C349" t="str">
            <v>Administrative Expense</v>
          </cell>
          <cell r="D349">
            <v>5.8963176578780612</v>
          </cell>
          <cell r="E349">
            <v>10.61337178418051</v>
          </cell>
          <cell r="F349">
            <v>15.330425910482958</v>
          </cell>
          <cell r="G349">
            <v>5.8963176578780612</v>
          </cell>
          <cell r="H349">
            <v>10.61337178418051</v>
          </cell>
          <cell r="I349">
            <v>15.330425910482958</v>
          </cell>
          <cell r="J349">
            <v>5.8963176578780612</v>
          </cell>
          <cell r="K349">
            <v>10.61337178418051</v>
          </cell>
          <cell r="L349">
            <v>15.330425910482958</v>
          </cell>
          <cell r="M349">
            <v>5.8963176578780612</v>
          </cell>
          <cell r="N349">
            <v>10.61337178418051</v>
          </cell>
          <cell r="O349">
            <v>15.330425910482958</v>
          </cell>
          <cell r="P349">
            <v>0.83445157289116989</v>
          </cell>
          <cell r="Q349">
            <v>1.5020128312041057</v>
          </cell>
          <cell r="R349">
            <v>2.1695740895170417</v>
          </cell>
          <cell r="S349">
            <v>0.83445157289116989</v>
          </cell>
          <cell r="T349">
            <v>1.5020128312041057</v>
          </cell>
          <cell r="U349">
            <v>2.1695740895170417</v>
          </cell>
          <cell r="V349">
            <v>0.83445157289116989</v>
          </cell>
          <cell r="W349">
            <v>1.5020128312041057</v>
          </cell>
          <cell r="X349">
            <v>2.1695740895170417</v>
          </cell>
          <cell r="Y349">
            <v>0.83445157289116989</v>
          </cell>
          <cell r="Z349">
            <v>1.5020128312041057</v>
          </cell>
          <cell r="AA349">
            <v>2.1695740895170417</v>
          </cell>
          <cell r="AB349">
            <v>6.7307692307692308</v>
          </cell>
          <cell r="AC349">
            <v>12.115384615384615</v>
          </cell>
          <cell r="AD349">
            <v>17.5</v>
          </cell>
          <cell r="AE349">
            <v>6.7307692307692308</v>
          </cell>
          <cell r="AF349">
            <v>12.115384615384615</v>
          </cell>
          <cell r="AG349">
            <v>17.5</v>
          </cell>
          <cell r="AH349">
            <v>6.7307692307692308</v>
          </cell>
          <cell r="AI349">
            <v>12.115384615384615</v>
          </cell>
          <cell r="AJ349">
            <v>17.5</v>
          </cell>
          <cell r="AK349">
            <v>6.7307692307692308</v>
          </cell>
          <cell r="AL349">
            <v>12.115384615384615</v>
          </cell>
          <cell r="AM349">
            <v>17.5</v>
          </cell>
        </row>
        <row r="350">
          <cell r="C350" t="str">
            <v>R&amp;E Expense</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row>
        <row r="351">
          <cell r="C351" t="str">
            <v>Total SAR</v>
          </cell>
          <cell r="D351">
            <v>517.91545139580421</v>
          </cell>
          <cell r="E351">
            <v>932.24781251244769</v>
          </cell>
          <cell r="F351">
            <v>1346.5801736290912</v>
          </cell>
          <cell r="G351">
            <v>551.38727199363359</v>
          </cell>
          <cell r="H351">
            <v>992.49708958854046</v>
          </cell>
          <cell r="I351">
            <v>1433.6069071834472</v>
          </cell>
          <cell r="J351">
            <v>565.91020377459961</v>
          </cell>
          <cell r="K351">
            <v>1018.6383667942794</v>
          </cell>
          <cell r="L351">
            <v>1471.3665298139592</v>
          </cell>
          <cell r="M351">
            <v>545.66714875820037</v>
          </cell>
          <cell r="N351">
            <v>982.20086776476069</v>
          </cell>
          <cell r="O351">
            <v>1418.7345867713211</v>
          </cell>
          <cell r="P351">
            <v>61.687746017846607</v>
          </cell>
          <cell r="Q351">
            <v>111.03794283212389</v>
          </cell>
          <cell r="R351">
            <v>160.38813964640116</v>
          </cell>
          <cell r="S351">
            <v>65.805874460069518</v>
          </cell>
          <cell r="T351">
            <v>118.45057402812513</v>
          </cell>
          <cell r="U351">
            <v>171.09527359618073</v>
          </cell>
          <cell r="V351">
            <v>69.435756754015202</v>
          </cell>
          <cell r="W351">
            <v>124.98436215722737</v>
          </cell>
          <cell r="X351">
            <v>180.53296756043954</v>
          </cell>
          <cell r="Y351">
            <v>67.329166714333326</v>
          </cell>
          <cell r="Z351">
            <v>121.19250008579999</v>
          </cell>
          <cell r="AA351">
            <v>175.05583345726666</v>
          </cell>
          <cell r="AB351">
            <v>579.60319741365083</v>
          </cell>
          <cell r="AC351">
            <v>1043.2857553445715</v>
          </cell>
          <cell r="AD351">
            <v>1506.9683132754924</v>
          </cell>
          <cell r="AE351">
            <v>617.19314645370309</v>
          </cell>
          <cell r="AF351">
            <v>1110.9476636166655</v>
          </cell>
          <cell r="AG351">
            <v>1604.702180779628</v>
          </cell>
          <cell r="AH351">
            <v>635.3459605286148</v>
          </cell>
          <cell r="AI351">
            <v>1143.6227289515068</v>
          </cell>
          <cell r="AJ351">
            <v>1651.8994973743988</v>
          </cell>
          <cell r="AK351">
            <v>612.99631547253375</v>
          </cell>
          <cell r="AL351">
            <v>1103.3933678505607</v>
          </cell>
          <cell r="AM351">
            <v>1593.7904202285877</v>
          </cell>
        </row>
        <row r="352">
          <cell r="C352" t="str">
            <v>% of Sales</v>
          </cell>
          <cell r="D352">
            <v>7.6625703842249898E-2</v>
          </cell>
          <cell r="E352">
            <v>0.1532514076844998</v>
          </cell>
          <cell r="F352">
            <v>0.22987711152674972</v>
          </cell>
          <cell r="G352">
            <v>7.297252326584136E-2</v>
          </cell>
          <cell r="H352">
            <v>0.14594504653168272</v>
          </cell>
          <cell r="I352">
            <v>0.21891756979752408</v>
          </cell>
          <cell r="J352">
            <v>8.0893005361571999E-2</v>
          </cell>
          <cell r="K352">
            <v>0.16178601072314402</v>
          </cell>
          <cell r="L352">
            <v>0.24267901608471604</v>
          </cell>
          <cell r="M352">
            <v>8.661309472201334E-2</v>
          </cell>
          <cell r="N352">
            <v>0.17322618944402671</v>
          </cell>
          <cell r="O352">
            <v>0.25983928416604007</v>
          </cell>
          <cell r="P352">
            <v>1.0253718854036319E-2</v>
          </cell>
          <cell r="Q352">
            <v>2.0507437708072639E-2</v>
          </cell>
          <cell r="R352">
            <v>3.0761156562108958E-2</v>
          </cell>
          <cell r="S352">
            <v>9.854853222665088E-3</v>
          </cell>
          <cell r="T352">
            <v>1.9709706445330176E-2</v>
          </cell>
          <cell r="U352">
            <v>2.9564559667995267E-2</v>
          </cell>
          <cell r="V352">
            <v>1.0540114352640967E-2</v>
          </cell>
          <cell r="W352">
            <v>2.1080228705281936E-2</v>
          </cell>
          <cell r="X352">
            <v>3.1620343057922905E-2</v>
          </cell>
          <cell r="Y352">
            <v>1.2023250585217448E-2</v>
          </cell>
          <cell r="Z352">
            <v>2.4046501170434897E-2</v>
          </cell>
          <cell r="AA352">
            <v>3.6069751755652343E-2</v>
          </cell>
          <cell r="AB352">
            <v>8.6879422696286221E-2</v>
          </cell>
          <cell r="AC352">
            <v>0.17375884539257244</v>
          </cell>
          <cell r="AD352">
            <v>0.2606382680888587</v>
          </cell>
          <cell r="AE352">
            <v>8.2827376488506452E-2</v>
          </cell>
          <cell r="AF352">
            <v>0.1656547529770129</v>
          </cell>
          <cell r="AG352">
            <v>0.24848212946551934</v>
          </cell>
          <cell r="AH352">
            <v>9.143311971421296E-2</v>
          </cell>
          <cell r="AI352">
            <v>0.18286623942842595</v>
          </cell>
          <cell r="AJ352">
            <v>0.27429935914263892</v>
          </cell>
          <cell r="AK352">
            <v>9.8636345307230783E-2</v>
          </cell>
          <cell r="AL352">
            <v>0.19727269061446159</v>
          </cell>
          <cell r="AM352">
            <v>0.29590903592169243</v>
          </cell>
        </row>
        <row r="353">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row>
        <row r="354">
          <cell r="C354" t="str">
            <v>JV Earnings/(Loss)</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row>
        <row r="355">
          <cell r="C355" t="str">
            <v>Other Income/(Expense)</v>
          </cell>
          <cell r="D355">
            <v>-11.471766445364443</v>
          </cell>
          <cell r="E355">
            <v>-20.649179601655995</v>
          </cell>
          <cell r="F355">
            <v>-29.826592757947548</v>
          </cell>
          <cell r="G355">
            <v>-11.471766445364445</v>
          </cell>
          <cell r="H355">
            <v>-20.649179601656002</v>
          </cell>
          <cell r="I355">
            <v>-29.826592757947559</v>
          </cell>
          <cell r="J355">
            <v>-11.471766445364445</v>
          </cell>
          <cell r="K355">
            <v>-20.649179601656002</v>
          </cell>
          <cell r="L355">
            <v>-29.826592757947559</v>
          </cell>
          <cell r="M355">
            <v>-11.471766445364445</v>
          </cell>
          <cell r="N355">
            <v>-20.649179601656002</v>
          </cell>
          <cell r="O355">
            <v>-29.826592757947559</v>
          </cell>
          <cell r="P355">
            <v>53.599939522287521</v>
          </cell>
          <cell r="Q355">
            <v>96.47989114011753</v>
          </cell>
          <cell r="R355">
            <v>139.35984275794755</v>
          </cell>
          <cell r="S355">
            <v>61.263401060749061</v>
          </cell>
          <cell r="T355">
            <v>110.27412190934831</v>
          </cell>
          <cell r="U355">
            <v>159.28484275794756</v>
          </cell>
          <cell r="V355">
            <v>52.80532413767213</v>
          </cell>
          <cell r="W355">
            <v>95.049583447809837</v>
          </cell>
          <cell r="X355">
            <v>137.29384275794754</v>
          </cell>
          <cell r="Y355">
            <v>48.289939522287519</v>
          </cell>
          <cell r="Z355">
            <v>86.921891140117538</v>
          </cell>
          <cell r="AA355">
            <v>125.55384275794755</v>
          </cell>
          <cell r="AB355">
            <v>42.128173076923076</v>
          </cell>
          <cell r="AC355">
            <v>75.830711538461543</v>
          </cell>
          <cell r="AD355">
            <v>109.53325</v>
          </cell>
          <cell r="AE355">
            <v>49.791634615384616</v>
          </cell>
          <cell r="AF355">
            <v>89.624942307692308</v>
          </cell>
          <cell r="AG355">
            <v>129.45824999999999</v>
          </cell>
          <cell r="AH355">
            <v>41.333557692307686</v>
          </cell>
          <cell r="AI355">
            <v>74.400403846153836</v>
          </cell>
          <cell r="AJ355">
            <v>107.46724999999998</v>
          </cell>
          <cell r="AK355">
            <v>36.818173076923074</v>
          </cell>
          <cell r="AL355">
            <v>66.272711538461536</v>
          </cell>
          <cell r="AM355">
            <v>95.727249999999998</v>
          </cell>
        </row>
        <row r="356">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row>
        <row r="357">
          <cell r="C357" t="str">
            <v>PBIT</v>
          </cell>
          <cell r="D357">
            <v>841.97735233066999</v>
          </cell>
          <cell r="E357">
            <v>1515.5592341952065</v>
          </cell>
          <cell r="F357">
            <v>2189.1411160597427</v>
          </cell>
          <cell r="G357">
            <v>1112.8262201670439</v>
          </cell>
          <cell r="H357">
            <v>2003.0871963006784</v>
          </cell>
          <cell r="I357">
            <v>2893.3481724343133</v>
          </cell>
          <cell r="J357">
            <v>826.0148296730174</v>
          </cell>
          <cell r="K357">
            <v>1486.8266934114304</v>
          </cell>
          <cell r="L357">
            <v>2147.6385571498431</v>
          </cell>
          <cell r="M357">
            <v>624.01677054136417</v>
          </cell>
          <cell r="N357">
            <v>1123.2301869744547</v>
          </cell>
          <cell r="O357">
            <v>1622.4436034075452</v>
          </cell>
          <cell r="P357">
            <v>533.07646217321587</v>
          </cell>
          <cell r="Q357">
            <v>959.53763191178837</v>
          </cell>
          <cell r="R357">
            <v>1385.998801650361</v>
          </cell>
          <cell r="S357">
            <v>693.73440972381638</v>
          </cell>
          <cell r="T357">
            <v>1248.721937502869</v>
          </cell>
          <cell r="U357">
            <v>1803.7094652819214</v>
          </cell>
          <cell r="V357">
            <v>718.50061329015853</v>
          </cell>
          <cell r="W357">
            <v>1293.3011039222856</v>
          </cell>
          <cell r="X357">
            <v>1868.1015945544127</v>
          </cell>
          <cell r="Y357">
            <v>604.42837615000053</v>
          </cell>
          <cell r="Z357">
            <v>1087.9710770700005</v>
          </cell>
          <cell r="AA357">
            <v>1571.5137779900006</v>
          </cell>
          <cell r="AB357">
            <v>1375.0538145038859</v>
          </cell>
          <cell r="AC357">
            <v>2475.0968661069946</v>
          </cell>
          <cell r="AD357">
            <v>3575.1399177101039</v>
          </cell>
          <cell r="AE357">
            <v>1806.5606298908601</v>
          </cell>
          <cell r="AF357">
            <v>3251.8091338035474</v>
          </cell>
          <cell r="AG357">
            <v>4697.0576377162342</v>
          </cell>
          <cell r="AH357">
            <v>1544.5154429631759</v>
          </cell>
          <cell r="AI357">
            <v>2780.127797333716</v>
          </cell>
          <cell r="AJ357">
            <v>4015.7401517042558</v>
          </cell>
          <cell r="AK357">
            <v>1228.4451466913647</v>
          </cell>
          <cell r="AL357">
            <v>2211.2012640444555</v>
          </cell>
          <cell r="AM357">
            <v>3193.9573813975458</v>
          </cell>
        </row>
        <row r="358">
          <cell r="C358" t="str">
            <v>PBIT Margin (%)</v>
          </cell>
          <cell r="D358">
            <v>0.10720803746788257</v>
          </cell>
          <cell r="E358">
            <v>0.21441607493576514</v>
          </cell>
          <cell r="F358">
            <v>0.32162411240364774</v>
          </cell>
          <cell r="G358">
            <v>0.11416179260248918</v>
          </cell>
          <cell r="H358">
            <v>0.22832358520497842</v>
          </cell>
          <cell r="I358">
            <v>0.34248537780746768</v>
          </cell>
          <cell r="J358">
            <v>9.8666138819363244E-2</v>
          </cell>
          <cell r="K358">
            <v>0.19733227763872627</v>
          </cell>
          <cell r="L358">
            <v>0.29599841645808928</v>
          </cell>
          <cell r="M358">
            <v>8.4911074288765431E-2</v>
          </cell>
          <cell r="N358">
            <v>0.16982214857753059</v>
          </cell>
          <cell r="O358">
            <v>0.25473322286629574</v>
          </cell>
          <cell r="P358">
            <v>0.19594696209087434</v>
          </cell>
          <cell r="Q358">
            <v>0.39189392418174857</v>
          </cell>
          <cell r="R358">
            <v>0.58784088627262276</v>
          </cell>
          <cell r="S358">
            <v>0.19809344098278914</v>
          </cell>
          <cell r="T358">
            <v>0.39618688196557805</v>
          </cell>
          <cell r="U358">
            <v>0.59428032294836697</v>
          </cell>
          <cell r="V358">
            <v>0.19871605811976054</v>
          </cell>
          <cell r="W358">
            <v>0.39743211623952118</v>
          </cell>
          <cell r="X358">
            <v>0.5961481743592818</v>
          </cell>
          <cell r="Y358">
            <v>0.19542480245672264</v>
          </cell>
          <cell r="Z358">
            <v>0.39084960491344511</v>
          </cell>
          <cell r="AA358">
            <v>0.58627440737016756</v>
          </cell>
          <cell r="AB358">
            <v>0.30315499955875691</v>
          </cell>
          <cell r="AC358">
            <v>0.60630999911751371</v>
          </cell>
          <cell r="AD358">
            <v>0.90946499867627051</v>
          </cell>
          <cell r="AE358">
            <v>0.31225523358527829</v>
          </cell>
          <cell r="AF358">
            <v>0.62451046717055647</v>
          </cell>
          <cell r="AG358">
            <v>0.93676570075583465</v>
          </cell>
          <cell r="AH358">
            <v>0.29738219693912377</v>
          </cell>
          <cell r="AI358">
            <v>0.59476439387824742</v>
          </cell>
          <cell r="AJ358">
            <v>0.89214659081737113</v>
          </cell>
          <cell r="AK358">
            <v>0.2803358767454881</v>
          </cell>
          <cell r="AL358">
            <v>0.56067175349097575</v>
          </cell>
          <cell r="AM358">
            <v>0.8410076302364633</v>
          </cell>
        </row>
      </sheetData>
      <sheetData sheetId="21" refreshError="1"/>
      <sheetData sheetId="22" refreshError="1"/>
      <sheetData sheetId="23" refreshError="1">
        <row r="2">
          <cell r="G2" t="str">
            <v>SEA2007</v>
          </cell>
          <cell r="H2" t="str">
            <v>Jan</v>
          </cell>
          <cell r="I2" t="str">
            <v>Feb</v>
          </cell>
          <cell r="J2" t="str">
            <v>Mar</v>
          </cell>
          <cell r="K2" t="str">
            <v>Apr</v>
          </cell>
          <cell r="L2" t="str">
            <v>May</v>
          </cell>
          <cell r="M2" t="str">
            <v>Jun</v>
          </cell>
          <cell r="N2" t="str">
            <v>Jul</v>
          </cell>
          <cell r="O2" t="str">
            <v>Aug</v>
          </cell>
          <cell r="P2" t="str">
            <v>Sep</v>
          </cell>
          <cell r="Q2" t="str">
            <v>Oct</v>
          </cell>
          <cell r="R2" t="str">
            <v>Nov</v>
          </cell>
          <cell r="S2" t="str">
            <v>Dec</v>
          </cell>
          <cell r="T2" t="str">
            <v>Jan</v>
          </cell>
          <cell r="U2" t="str">
            <v>Feb</v>
          </cell>
          <cell r="V2" t="str">
            <v>Mar</v>
          </cell>
          <cell r="W2" t="str">
            <v>Apr</v>
          </cell>
          <cell r="X2" t="str">
            <v>May</v>
          </cell>
          <cell r="Y2" t="str">
            <v>Jun</v>
          </cell>
          <cell r="Z2" t="str">
            <v>Jul</v>
          </cell>
          <cell r="AA2" t="str">
            <v>Aug</v>
          </cell>
          <cell r="AB2" t="str">
            <v>Sep</v>
          </cell>
          <cell r="AC2" t="str">
            <v>Oct</v>
          </cell>
          <cell r="AD2" t="str">
            <v>Nov</v>
          </cell>
          <cell r="AE2" t="str">
            <v>Dec</v>
          </cell>
          <cell r="AF2" t="str">
            <v>Jan</v>
          </cell>
          <cell r="AG2" t="str">
            <v>Feb</v>
          </cell>
          <cell r="AH2" t="str">
            <v>Mar</v>
          </cell>
          <cell r="AI2" t="str">
            <v>Apr</v>
          </cell>
          <cell r="AJ2" t="str">
            <v>May</v>
          </cell>
          <cell r="AK2" t="str">
            <v>Jun</v>
          </cell>
          <cell r="AL2" t="str">
            <v>Jul</v>
          </cell>
          <cell r="AM2" t="str">
            <v>Aug</v>
          </cell>
          <cell r="AN2" t="str">
            <v>Sep</v>
          </cell>
          <cell r="AO2" t="str">
            <v>Oct</v>
          </cell>
          <cell r="AP2" t="str">
            <v>Nov</v>
          </cell>
          <cell r="AQ2" t="str">
            <v>Dec</v>
          </cell>
        </row>
        <row r="3">
          <cell r="G3" t="str">
            <v>PGBU Custodial Gross Sales</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G4" t="str">
            <v>Gross Sales - External</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G5" t="str">
            <v>Gross Sales Intercompany</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G6" t="str">
            <v>Less Net Sales IC</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7">
          <cell r="G7" t="str">
            <v>Add Back IC Sales Eliminated outside of PGBU results</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row>
        <row r="8">
          <cell r="G8" t="str">
            <v>Plus Net Sales Intl Distributors</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9">
          <cell r="G9" t="str">
            <v xml:space="preserve">Gross Sales    </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row>
        <row r="10">
          <cell r="G10" t="str">
            <v>Discounts</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G11" t="str">
            <v>009 PG Discount Addback</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G12" t="str">
            <v>Total Discounts</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3">
          <cell r="G13" t="str">
            <v xml:space="preserve">Net Sales    </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row>
        <row r="14">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row>
        <row r="15">
          <cell r="G15" t="str">
            <v>Cost of Sales</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G16" t="str">
            <v>Less COS IC</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G17" t="str">
            <v>Plus COS Intl Distributors</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8">
          <cell r="G18" t="str">
            <v>MBTP Adj</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row>
        <row r="19">
          <cell r="G19" t="str">
            <v>Cost of Sales (with MBTP adjm)</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G20" t="str">
            <v>Product Coverage</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row>
        <row r="21">
          <cell r="G21" t="str">
            <v>Gross Margin</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row>
        <row r="22">
          <cell r="G22" t="str">
            <v>Gross Margin (%)</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4">
          <cell r="G24" t="str">
            <v>Selling Expense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row>
        <row r="25">
          <cell r="G25" t="str">
            <v>Administrative Expense</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G26" t="str">
            <v>R&amp;E Expense</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row>
        <row r="27">
          <cell r="G27" t="str">
            <v>Total SAR</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G28" t="str">
            <v>% of Sales</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row>
        <row r="29">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G30" t="str">
            <v>JV Earnings/(Loss)</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G31" t="str">
            <v>Other Income/(Expense)</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row>
        <row r="32">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row>
        <row r="33">
          <cell r="G33" t="str">
            <v>PBIT</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G34" t="str">
            <v>PBIT Margin (%)</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row>
        <row r="38">
          <cell r="G38" t="str">
            <v>SEA2007AOP</v>
          </cell>
          <cell r="H38" t="str">
            <v>Jan</v>
          </cell>
          <cell r="I38" t="str">
            <v>Feb</v>
          </cell>
          <cell r="J38" t="str">
            <v>Mar</v>
          </cell>
          <cell r="K38" t="str">
            <v>Apr</v>
          </cell>
          <cell r="L38" t="str">
            <v>May</v>
          </cell>
          <cell r="M38" t="str">
            <v>Jun</v>
          </cell>
          <cell r="N38" t="str">
            <v>Jul</v>
          </cell>
          <cell r="O38" t="str">
            <v>Aug</v>
          </cell>
          <cell r="P38" t="str">
            <v>Sep</v>
          </cell>
          <cell r="Q38" t="str">
            <v>Oct</v>
          </cell>
          <cell r="R38" t="str">
            <v>Nov</v>
          </cell>
          <cell r="S38" t="str">
            <v>Dec</v>
          </cell>
          <cell r="T38" t="str">
            <v>Jan</v>
          </cell>
          <cell r="U38" t="str">
            <v>Feb</v>
          </cell>
          <cell r="V38" t="str">
            <v>Mar</v>
          </cell>
          <cell r="W38" t="str">
            <v>Apr</v>
          </cell>
          <cell r="X38" t="str">
            <v>May</v>
          </cell>
          <cell r="Y38" t="str">
            <v>Jun</v>
          </cell>
          <cell r="Z38" t="str">
            <v>Jul</v>
          </cell>
          <cell r="AA38" t="str">
            <v>Aug</v>
          </cell>
          <cell r="AB38" t="str">
            <v>Sep</v>
          </cell>
          <cell r="AC38" t="str">
            <v>Oct</v>
          </cell>
          <cell r="AD38" t="str">
            <v>Nov</v>
          </cell>
          <cell r="AE38" t="str">
            <v>Dec</v>
          </cell>
          <cell r="AF38" t="str">
            <v>Jan</v>
          </cell>
          <cell r="AG38" t="str">
            <v>Feb</v>
          </cell>
          <cell r="AH38" t="str">
            <v>Mar</v>
          </cell>
          <cell r="AI38" t="str">
            <v>Apr</v>
          </cell>
          <cell r="AJ38" t="str">
            <v>May</v>
          </cell>
          <cell r="AK38" t="str">
            <v>Jun</v>
          </cell>
          <cell r="AL38" t="str">
            <v>Jul</v>
          </cell>
          <cell r="AM38" t="str">
            <v>Aug</v>
          </cell>
          <cell r="AN38" t="str">
            <v>Sep</v>
          </cell>
          <cell r="AO38" t="str">
            <v>Oct</v>
          </cell>
          <cell r="AP38" t="str">
            <v>Nov</v>
          </cell>
          <cell r="AQ38" t="str">
            <v>Dec</v>
          </cell>
        </row>
        <row r="39">
          <cell r="G39" t="str">
            <v>PGBU Custodial Gross Sales</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row>
        <row r="40">
          <cell r="G40" t="str">
            <v>Gross Sales - External</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row>
        <row r="41">
          <cell r="G41" t="str">
            <v>Gross Sales Intercompany</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G42" t="str">
            <v>Less Net Sales IC</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row>
        <row r="43">
          <cell r="G43" t="str">
            <v>Add Back IC Sales Eliminated outside of PGBU results</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G44" t="str">
            <v>Plus Net Sales Intl Distributors</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G45" t="str">
            <v xml:space="preserve">Gross Sales    </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G46" t="str">
            <v>Discounts</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row>
        <row r="47">
          <cell r="G47" t="str">
            <v>009 PG Discount Addback</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G48" t="str">
            <v>Total Discounts</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row>
        <row r="49">
          <cell r="G49" t="str">
            <v xml:space="preserve">Net Sales    </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row>
        <row r="51">
          <cell r="G51" t="str">
            <v>Cost of Sales</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row>
        <row r="52">
          <cell r="G52" t="str">
            <v>Less COS IC</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row>
        <row r="53">
          <cell r="G53" t="str">
            <v>Plus COS Intl Distributors</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G54" t="str">
            <v>MBTP Adj</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row>
        <row r="55">
          <cell r="G55" t="str">
            <v>Cost of Sales (with MBTP adjm)</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row>
        <row r="56">
          <cell r="G56" t="str">
            <v>Product Coverage</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row>
        <row r="57">
          <cell r="G57" t="str">
            <v>Gross Margin</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G58" t="str">
            <v>Gross Margin (%)</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row>
        <row r="59">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row>
        <row r="60">
          <cell r="G60" t="str">
            <v>Selling Expense</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row>
        <row r="61">
          <cell r="G61" t="str">
            <v>Administrative Expense</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G62" t="str">
            <v>R&amp;E Expense</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row>
        <row r="63">
          <cell r="G63" t="str">
            <v>Total SAR</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G64" t="str">
            <v>% of Sales</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G66" t="str">
            <v>JV Earnings/(Loss)</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row>
        <row r="67">
          <cell r="G67" t="str">
            <v>Other Income/(Expense)</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row>
        <row r="68">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row>
        <row r="69">
          <cell r="G69" t="str">
            <v>PBIT</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G70" t="str">
            <v>PBIT Margin (%)</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row>
        <row r="74">
          <cell r="G74" t="str">
            <v>SEA2006</v>
          </cell>
          <cell r="H74" t="str">
            <v>Jan</v>
          </cell>
          <cell r="I74" t="str">
            <v>Feb</v>
          </cell>
          <cell r="J74" t="str">
            <v>Mar</v>
          </cell>
          <cell r="K74" t="str">
            <v>Apr</v>
          </cell>
          <cell r="L74" t="str">
            <v>May</v>
          </cell>
          <cell r="M74" t="str">
            <v>Jun</v>
          </cell>
          <cell r="N74" t="str">
            <v>Jul</v>
          </cell>
          <cell r="O74" t="str">
            <v>Aug</v>
          </cell>
          <cell r="P74" t="str">
            <v>Sep</v>
          </cell>
          <cell r="Q74" t="str">
            <v>Oct</v>
          </cell>
          <cell r="R74" t="str">
            <v>Nov</v>
          </cell>
          <cell r="S74" t="str">
            <v>Dec</v>
          </cell>
          <cell r="T74" t="str">
            <v>Jan</v>
          </cell>
          <cell r="U74" t="str">
            <v>Feb</v>
          </cell>
          <cell r="V74" t="str">
            <v>Mar</v>
          </cell>
          <cell r="W74" t="str">
            <v>Apr</v>
          </cell>
          <cell r="X74" t="str">
            <v>May</v>
          </cell>
          <cell r="Y74" t="str">
            <v>Jun</v>
          </cell>
          <cell r="Z74" t="str">
            <v>Jul</v>
          </cell>
          <cell r="AA74" t="str">
            <v>Aug</v>
          </cell>
          <cell r="AB74" t="str">
            <v>Sep</v>
          </cell>
          <cell r="AC74" t="str">
            <v>Oct</v>
          </cell>
          <cell r="AD74" t="str">
            <v>Nov</v>
          </cell>
          <cell r="AE74" t="str">
            <v>Dec</v>
          </cell>
          <cell r="AF74" t="str">
            <v>Jan</v>
          </cell>
          <cell r="AG74" t="str">
            <v>Feb</v>
          </cell>
          <cell r="AH74" t="str">
            <v>Mar</v>
          </cell>
          <cell r="AI74" t="str">
            <v>Apr</v>
          </cell>
          <cell r="AJ74" t="str">
            <v>May</v>
          </cell>
          <cell r="AK74" t="str">
            <v>Jun</v>
          </cell>
          <cell r="AL74" t="str">
            <v>Jul</v>
          </cell>
          <cell r="AM74" t="str">
            <v>Aug</v>
          </cell>
          <cell r="AN74" t="str">
            <v>Sep</v>
          </cell>
          <cell r="AO74" t="str">
            <v>Oct</v>
          </cell>
          <cell r="AP74" t="str">
            <v>Nov</v>
          </cell>
          <cell r="AQ74" t="str">
            <v>Dec</v>
          </cell>
        </row>
        <row r="75">
          <cell r="G75" t="str">
            <v>PGBU Custodial Gross Sales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G76" t="str">
            <v>Gross Sales - External</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G77" t="str">
            <v>Gross Sales Intercompany</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G78" t="str">
            <v>Less Net Sales IC</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row>
        <row r="79">
          <cell r="G79" t="str">
            <v>Add Back IC Sales Eliminated outside of PGBU results</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row>
        <row r="80">
          <cell r="G80" t="str">
            <v>Plus Net Sales Intl Distributors</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row>
        <row r="81">
          <cell r="G81" t="str">
            <v xml:space="preserve">Gross Sales    </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G82" t="str">
            <v>Discounts</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row>
        <row r="83">
          <cell r="G83" t="str">
            <v>009 PG Discount Addback</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row>
        <row r="84">
          <cell r="G84" t="str">
            <v>Total Discounts</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G85" t="str">
            <v xml:space="preserve">Net Sales    </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G87" t="str">
            <v>Cost of Sales</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row>
        <row r="88">
          <cell r="G88" t="str">
            <v>Less COS IC</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row>
        <row r="89">
          <cell r="G89" t="str">
            <v>Plus COS Intl Distributors</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G90" t="str">
            <v>MBTP Adj</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row>
        <row r="91">
          <cell r="G91" t="str">
            <v>Cost of Sales (with MBTP adjm)</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row>
        <row r="92">
          <cell r="G92" t="str">
            <v>Product Coverage</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row>
        <row r="93">
          <cell r="G93" t="str">
            <v>Gross Margin</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G94" t="str">
            <v>Gross Margin (%)</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row>
        <row r="96">
          <cell r="G96" t="str">
            <v>Selling Expense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row>
        <row r="97">
          <cell r="G97" t="str">
            <v>Administrative Expense</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G98" t="str">
            <v>R&amp;E Expense</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row>
        <row r="99">
          <cell r="G99" t="str">
            <v>Total SAR</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G100" t="str">
            <v>% of Sales</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G102" t="str">
            <v>JV Earnings/(Loss)</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row>
        <row r="103">
          <cell r="G103" t="str">
            <v>Other Income/(Expense)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row>
        <row r="105">
          <cell r="G105" t="str">
            <v>PBIT</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G106" t="str">
            <v>PBIT Margin (%)</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row>
        <row r="110">
          <cell r="G110" t="str">
            <v>SEA2005</v>
          </cell>
          <cell r="H110" t="str">
            <v>Jan</v>
          </cell>
          <cell r="I110" t="str">
            <v>Feb</v>
          </cell>
          <cell r="J110" t="str">
            <v>Mar</v>
          </cell>
          <cell r="K110" t="str">
            <v>Apr</v>
          </cell>
          <cell r="L110" t="str">
            <v>May</v>
          </cell>
          <cell r="M110" t="str">
            <v>Jun</v>
          </cell>
          <cell r="N110" t="str">
            <v>Jul</v>
          </cell>
          <cell r="O110" t="str">
            <v>Aug</v>
          </cell>
          <cell r="P110" t="str">
            <v>Sep</v>
          </cell>
          <cell r="Q110" t="str">
            <v>Oct</v>
          </cell>
          <cell r="R110" t="str">
            <v>Nov</v>
          </cell>
          <cell r="S110" t="str">
            <v>Dec</v>
          </cell>
          <cell r="T110" t="str">
            <v>Jan</v>
          </cell>
          <cell r="U110" t="str">
            <v>Feb</v>
          </cell>
          <cell r="V110" t="str">
            <v>Mar</v>
          </cell>
          <cell r="W110" t="str">
            <v>Apr</v>
          </cell>
          <cell r="X110" t="str">
            <v>May</v>
          </cell>
          <cell r="Y110" t="str">
            <v>Jun</v>
          </cell>
          <cell r="Z110" t="str">
            <v>Jul</v>
          </cell>
          <cell r="AA110" t="str">
            <v>Aug</v>
          </cell>
          <cell r="AB110" t="str">
            <v>Sep</v>
          </cell>
          <cell r="AC110" t="str">
            <v>Oct</v>
          </cell>
          <cell r="AD110" t="str">
            <v>Nov</v>
          </cell>
          <cell r="AE110" t="str">
            <v>Dec</v>
          </cell>
          <cell r="AF110" t="str">
            <v>Jan</v>
          </cell>
          <cell r="AG110" t="str">
            <v>Feb</v>
          </cell>
          <cell r="AH110" t="str">
            <v>Mar</v>
          </cell>
          <cell r="AI110" t="str">
            <v>Apr</v>
          </cell>
          <cell r="AJ110" t="str">
            <v>May</v>
          </cell>
          <cell r="AK110" t="str">
            <v>Jun</v>
          </cell>
          <cell r="AL110" t="str">
            <v>Jul</v>
          </cell>
          <cell r="AM110" t="str">
            <v>Aug</v>
          </cell>
          <cell r="AN110" t="str">
            <v>Sep</v>
          </cell>
          <cell r="AO110" t="str">
            <v>Oct</v>
          </cell>
          <cell r="AP110" t="str">
            <v>Nov</v>
          </cell>
          <cell r="AQ110" t="str">
            <v>Dec</v>
          </cell>
        </row>
        <row r="111">
          <cell r="G111" t="str">
            <v>PGBU Custodial Gross Sales</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row>
        <row r="112">
          <cell r="G112" t="str">
            <v>Gross Sales - External</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row>
        <row r="113">
          <cell r="G113" t="str">
            <v>Gross Sales Intercompany</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G114" t="str">
            <v>Less Net Sales IC</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G115" t="str">
            <v>Add Back IC Sales Eliminated outside of PGBU results</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row>
        <row r="116">
          <cell r="G116" t="str">
            <v>Plus Net Sales Intl Distributors</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row>
        <row r="117">
          <cell r="G117" t="str">
            <v xml:space="preserve">Gross Sales    </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G118" t="str">
            <v>Discounts</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row>
        <row r="119">
          <cell r="G119" t="str">
            <v>009 PG Discount Addback</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row>
        <row r="120">
          <cell r="G120" t="str">
            <v>Total Discounts</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row>
        <row r="121">
          <cell r="G121" t="str">
            <v xml:space="preserve">Net Sales    </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row>
        <row r="123">
          <cell r="G123" t="str">
            <v>Cost of Sales</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row>
        <row r="124">
          <cell r="G124" t="str">
            <v>Less COS IC</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row>
        <row r="125">
          <cell r="G125" t="str">
            <v>Plus COS Intl Distributors</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G126" t="str">
            <v>MBTP Adj</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row>
        <row r="127">
          <cell r="G127" t="str">
            <v>Cost of Sales (with MBTP adjm)</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G128" t="str">
            <v>Product Coverage</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G129" t="str">
            <v>Gross Margin</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G130" t="str">
            <v>Gross Margin (%)</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row>
        <row r="131">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G132" t="str">
            <v>Selling Expense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row>
        <row r="133">
          <cell r="G133" t="str">
            <v>Administrative Expense</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G134" t="str">
            <v>R&amp;E Expense</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row>
        <row r="135">
          <cell r="G135" t="str">
            <v>Total SAR</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row>
        <row r="136">
          <cell r="G136" t="str">
            <v>% of Sales</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row>
        <row r="137">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G138" t="str">
            <v>JV Earnings/(Loss)</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row>
        <row r="139">
          <cell r="G139" t="str">
            <v>Other Income/(Expense)</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row>
        <row r="140">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row>
        <row r="141">
          <cell r="G141" t="str">
            <v>PBIT</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G142" t="str">
            <v>PBIT Margin (%)</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row>
        <row r="146">
          <cell r="G146" t="str">
            <v>SEA2007YTD</v>
          </cell>
          <cell r="H146" t="str">
            <v>Jan</v>
          </cell>
          <cell r="I146" t="str">
            <v>Feb</v>
          </cell>
          <cell r="J146" t="str">
            <v>Mar</v>
          </cell>
          <cell r="K146" t="str">
            <v>Apr</v>
          </cell>
          <cell r="L146" t="str">
            <v>May</v>
          </cell>
          <cell r="M146" t="str">
            <v>Jun</v>
          </cell>
          <cell r="N146" t="str">
            <v>Jul</v>
          </cell>
          <cell r="O146" t="str">
            <v>Aug</v>
          </cell>
          <cell r="P146" t="str">
            <v>Sep</v>
          </cell>
          <cell r="Q146" t="str">
            <v>Oct</v>
          </cell>
          <cell r="R146" t="str">
            <v>Nov</v>
          </cell>
          <cell r="S146" t="str">
            <v>Dec</v>
          </cell>
          <cell r="T146" t="str">
            <v>Jan</v>
          </cell>
          <cell r="U146" t="str">
            <v>Feb</v>
          </cell>
          <cell r="V146" t="str">
            <v>Mar</v>
          </cell>
          <cell r="W146" t="str">
            <v>Apr</v>
          </cell>
          <cell r="X146" t="str">
            <v>May</v>
          </cell>
          <cell r="Y146" t="str">
            <v>Jun</v>
          </cell>
          <cell r="Z146" t="str">
            <v>Jul</v>
          </cell>
          <cell r="AA146" t="str">
            <v>Aug</v>
          </cell>
          <cell r="AB146" t="str">
            <v>Sep</v>
          </cell>
          <cell r="AC146" t="str">
            <v>Oct</v>
          </cell>
          <cell r="AD146" t="str">
            <v>Nov</v>
          </cell>
          <cell r="AE146" t="str">
            <v>Dec</v>
          </cell>
          <cell r="AF146" t="str">
            <v>Jan</v>
          </cell>
          <cell r="AG146" t="str">
            <v>Feb</v>
          </cell>
          <cell r="AH146" t="str">
            <v>Mar</v>
          </cell>
          <cell r="AI146" t="str">
            <v>Apr</v>
          </cell>
          <cell r="AJ146" t="str">
            <v>May</v>
          </cell>
          <cell r="AK146" t="str">
            <v>Jun</v>
          </cell>
          <cell r="AL146" t="str">
            <v>Jul</v>
          </cell>
          <cell r="AM146" t="str">
            <v>Aug</v>
          </cell>
          <cell r="AN146" t="str">
            <v>Sep</v>
          </cell>
          <cell r="AO146" t="str">
            <v>Oct</v>
          </cell>
          <cell r="AP146" t="str">
            <v>Nov</v>
          </cell>
          <cell r="AQ146" t="str">
            <v>Dec</v>
          </cell>
        </row>
        <row r="147">
          <cell r="G147" t="str">
            <v>PGBU Custodial Gross Sales</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G148" t="str">
            <v>Gross Sales - External</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row>
        <row r="149">
          <cell r="G149" t="str">
            <v>Gross Sales Intercompany</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row>
        <row r="150">
          <cell r="G150" t="str">
            <v>Less Net Sales IC</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row>
        <row r="151">
          <cell r="G151" t="str">
            <v>Add Back IC Sales Eliminated outside of PGBU results</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row>
        <row r="152">
          <cell r="G152" t="str">
            <v>Plus Net Sales Intl Distributors</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row>
        <row r="153">
          <cell r="G153" t="str">
            <v xml:space="preserve">Gross Sales    </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row>
        <row r="154">
          <cell r="G154" t="str">
            <v>Discounts</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row>
        <row r="155">
          <cell r="G155" t="str">
            <v>009 PG Discount Addback</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row>
        <row r="156">
          <cell r="G156" t="str">
            <v>Total Discounts</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row>
        <row r="157">
          <cell r="G157" t="str">
            <v xml:space="preserve">Net Sales    </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row>
        <row r="158">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G159" t="str">
            <v>Cost of Sales</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row>
        <row r="160">
          <cell r="G160" t="str">
            <v>Less COS IC</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row>
        <row r="161">
          <cell r="G161" t="str">
            <v>Plus COS Intl Distributors</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G162" t="str">
            <v>MBTP Adj</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row>
        <row r="163">
          <cell r="G163" t="str">
            <v>Cost of Sales (with MBTP adjm)</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row>
        <row r="164">
          <cell r="G164" t="str">
            <v>Product Coverage</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row>
        <row r="165">
          <cell r="G165" t="str">
            <v>Gross Margin</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G166" t="str">
            <v>Gross Margin (%)</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row>
        <row r="167">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row>
        <row r="168">
          <cell r="G168" t="str">
            <v>Selling Expense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row>
        <row r="169">
          <cell r="G169" t="str">
            <v>Administrative Expense</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G170" t="str">
            <v>R&amp;E Expense</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G171" t="str">
            <v>Total SAR</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row>
        <row r="172">
          <cell r="G172" t="str">
            <v>% of Sales</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row>
        <row r="173">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row>
        <row r="174">
          <cell r="G174" t="str">
            <v>JV Earnings/(Loss)</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row>
        <row r="175">
          <cell r="G175" t="str">
            <v>Other Income/(Expense)</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row>
        <row r="176">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row>
        <row r="177">
          <cell r="G177" t="str">
            <v>PBIT</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row>
        <row r="178">
          <cell r="G178" t="str">
            <v>PBIT Margin (%)</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row>
        <row r="254">
          <cell r="G254" t="str">
            <v>SEA2005YTD</v>
          </cell>
          <cell r="H254" t="str">
            <v>Jan</v>
          </cell>
          <cell r="I254" t="str">
            <v>Feb</v>
          </cell>
          <cell r="J254" t="str">
            <v>Mar</v>
          </cell>
          <cell r="K254" t="str">
            <v>Apr</v>
          </cell>
          <cell r="L254" t="str">
            <v>May</v>
          </cell>
          <cell r="M254" t="str">
            <v>Jun</v>
          </cell>
          <cell r="N254" t="str">
            <v>Jul</v>
          </cell>
          <cell r="O254" t="str">
            <v>Aug</v>
          </cell>
          <cell r="P254" t="str">
            <v>Sep</v>
          </cell>
          <cell r="Q254" t="str">
            <v>Oct</v>
          </cell>
          <cell r="R254" t="str">
            <v>Nov</v>
          </cell>
          <cell r="S254" t="str">
            <v>Dec</v>
          </cell>
          <cell r="T254" t="str">
            <v>Jan</v>
          </cell>
          <cell r="U254" t="str">
            <v>Feb</v>
          </cell>
          <cell r="V254" t="str">
            <v>Mar</v>
          </cell>
          <cell r="W254" t="str">
            <v>Apr</v>
          </cell>
          <cell r="X254" t="str">
            <v>May</v>
          </cell>
          <cell r="Y254" t="str">
            <v>Jun</v>
          </cell>
          <cell r="Z254" t="str">
            <v>Jul</v>
          </cell>
          <cell r="AA254" t="str">
            <v>Aug</v>
          </cell>
          <cell r="AB254" t="str">
            <v>Sep</v>
          </cell>
          <cell r="AC254" t="str">
            <v>Oct</v>
          </cell>
          <cell r="AD254" t="str">
            <v>Nov</v>
          </cell>
          <cell r="AE254" t="str">
            <v>Dec</v>
          </cell>
          <cell r="AF254" t="str">
            <v>Jan</v>
          </cell>
          <cell r="AG254" t="str">
            <v>Feb</v>
          </cell>
          <cell r="AH254" t="str">
            <v>Mar</v>
          </cell>
          <cell r="AI254" t="str">
            <v>Apr</v>
          </cell>
          <cell r="AJ254" t="str">
            <v>May</v>
          </cell>
          <cell r="AK254" t="str">
            <v>Jun</v>
          </cell>
          <cell r="AL254" t="str">
            <v>Jul</v>
          </cell>
          <cell r="AM254" t="str">
            <v>Aug</v>
          </cell>
          <cell r="AN254" t="str">
            <v>Sep</v>
          </cell>
          <cell r="AO254" t="str">
            <v>Oct</v>
          </cell>
          <cell r="AP254" t="str">
            <v>Nov</v>
          </cell>
          <cell r="AQ254" t="str">
            <v>Dec</v>
          </cell>
        </row>
        <row r="255">
          <cell r="G255" t="str">
            <v>PGBU Custodial Gross Sales</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row>
        <row r="256">
          <cell r="G256" t="str">
            <v>Gross Sales - External</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row>
        <row r="257">
          <cell r="G257" t="str">
            <v>Gross Sales Intercompany</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row>
        <row r="258">
          <cell r="G258" t="str">
            <v>Less Net Sales IC</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row>
        <row r="259">
          <cell r="G259" t="str">
            <v>Add Back IC Sales Eliminated outside of PGBU results</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row>
        <row r="260">
          <cell r="G260" t="str">
            <v>Plus Net Sales Intl Distributors</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row>
        <row r="261">
          <cell r="G261" t="str">
            <v xml:space="preserve">Gross Sales    </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row>
        <row r="262">
          <cell r="G262" t="str">
            <v>Discounts</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row>
        <row r="263">
          <cell r="G263" t="str">
            <v>009 PG Discount Addback</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row>
        <row r="264">
          <cell r="G264" t="str">
            <v>Total Discounts</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row>
        <row r="265">
          <cell r="G265" t="str">
            <v xml:space="preserve">Net Sales    </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row>
        <row r="266">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row>
        <row r="267">
          <cell r="G267" t="str">
            <v>Cost of Sales</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row>
        <row r="268">
          <cell r="G268" t="str">
            <v>Less COS IC</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row>
        <row r="269">
          <cell r="G269" t="str">
            <v>Plus COS Intl Distributors</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row>
        <row r="270">
          <cell r="G270" t="str">
            <v>MBTP Adj</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row>
        <row r="271">
          <cell r="G271" t="str">
            <v>Cost of Sales (with MBTP adjm)</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row>
        <row r="272">
          <cell r="G272" t="str">
            <v>Product Coverage</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row>
        <row r="273">
          <cell r="G273" t="str">
            <v>Gross Margin</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row>
        <row r="274">
          <cell r="G274" t="str">
            <v>Gross Margin (%)</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row>
        <row r="275">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row>
        <row r="276">
          <cell r="G276" t="str">
            <v>Selling Expense</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row>
        <row r="277">
          <cell r="G277" t="str">
            <v>Administrative Expense</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row>
        <row r="278">
          <cell r="G278" t="str">
            <v>R&amp;E Expense</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row>
        <row r="279">
          <cell r="G279" t="str">
            <v>Total SAR</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row>
        <row r="280">
          <cell r="G280" t="str">
            <v>% of Sales</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row>
        <row r="281">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row>
        <row r="282">
          <cell r="G282" t="str">
            <v>JV Earnings/(Loss)</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row>
        <row r="283">
          <cell r="G283" t="str">
            <v>Other Income/(Expense)</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row>
        <row r="284">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row>
        <row r="285">
          <cell r="G285" t="str">
            <v>PBIT</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row>
        <row r="286">
          <cell r="G286" t="str">
            <v>PBIT Margin (%)</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row>
        <row r="290">
          <cell r="G290" t="str">
            <v>SEA2007QTD</v>
          </cell>
          <cell r="H290" t="str">
            <v>Jan</v>
          </cell>
          <cell r="I290" t="str">
            <v>Feb</v>
          </cell>
          <cell r="J290" t="str">
            <v>Mar</v>
          </cell>
          <cell r="K290" t="str">
            <v>Apr</v>
          </cell>
          <cell r="L290" t="str">
            <v>May</v>
          </cell>
          <cell r="M290" t="str">
            <v>Jun</v>
          </cell>
          <cell r="N290" t="str">
            <v>Jul</v>
          </cell>
          <cell r="O290" t="str">
            <v>Aug</v>
          </cell>
          <cell r="P290" t="str">
            <v>Sep</v>
          </cell>
          <cell r="Q290" t="str">
            <v>Oct</v>
          </cell>
          <cell r="R290" t="str">
            <v>Nov</v>
          </cell>
          <cell r="S290" t="str">
            <v>Dec</v>
          </cell>
          <cell r="T290" t="str">
            <v>Jan</v>
          </cell>
          <cell r="U290" t="str">
            <v>Feb</v>
          </cell>
          <cell r="V290" t="str">
            <v>Mar</v>
          </cell>
          <cell r="W290" t="str">
            <v>Apr</v>
          </cell>
          <cell r="X290" t="str">
            <v>May</v>
          </cell>
          <cell r="Y290" t="str">
            <v>Jun</v>
          </cell>
          <cell r="Z290" t="str">
            <v>Jul</v>
          </cell>
          <cell r="AA290" t="str">
            <v>Aug</v>
          </cell>
          <cell r="AB290" t="str">
            <v>Sep</v>
          </cell>
          <cell r="AC290" t="str">
            <v>Oct</v>
          </cell>
          <cell r="AD290" t="str">
            <v>Nov</v>
          </cell>
          <cell r="AE290" t="str">
            <v>Dec</v>
          </cell>
          <cell r="AF290" t="str">
            <v>Jan</v>
          </cell>
          <cell r="AG290" t="str">
            <v>Feb</v>
          </cell>
          <cell r="AH290" t="str">
            <v>Mar</v>
          </cell>
          <cell r="AI290" t="str">
            <v>Apr</v>
          </cell>
          <cell r="AJ290" t="str">
            <v>May</v>
          </cell>
          <cell r="AK290" t="str">
            <v>Jun</v>
          </cell>
          <cell r="AL290" t="str">
            <v>Jul</v>
          </cell>
          <cell r="AM290" t="str">
            <v>Aug</v>
          </cell>
          <cell r="AN290" t="str">
            <v>Sep</v>
          </cell>
          <cell r="AO290" t="str">
            <v>Oct</v>
          </cell>
          <cell r="AP290" t="str">
            <v>Nov</v>
          </cell>
          <cell r="AQ290" t="str">
            <v>Dec</v>
          </cell>
        </row>
        <row r="291">
          <cell r="G291" t="str">
            <v>PGBU Custodial Gross Sales</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row>
        <row r="292">
          <cell r="G292" t="str">
            <v>Gross Sales - External</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row>
        <row r="293">
          <cell r="G293" t="str">
            <v>Gross Sales Intercompany</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row>
        <row r="294">
          <cell r="G294" t="str">
            <v>Less Net Sales IC</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row>
        <row r="295">
          <cell r="G295" t="str">
            <v>Add Back IC Sales Eliminated outside of PGBU results</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row>
        <row r="296">
          <cell r="G296" t="str">
            <v>Plus Net Sales Intl Distributors</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row>
        <row r="297">
          <cell r="G297" t="str">
            <v xml:space="preserve">Gross Sales    </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G298" t="str">
            <v>Discounts</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row>
        <row r="299">
          <cell r="G299" t="str">
            <v>009 PG Discount Addback</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row>
        <row r="300">
          <cell r="G300" t="str">
            <v>Total Discounts</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row>
        <row r="301">
          <cell r="G301" t="str">
            <v xml:space="preserve">Net Sales    </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row>
        <row r="303">
          <cell r="G303" t="str">
            <v>Cost of Sales</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row>
        <row r="304">
          <cell r="G304" t="str">
            <v>Less COS IC</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row>
        <row r="305">
          <cell r="G305" t="str">
            <v>Plus COS Intl Distributors</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G306" t="str">
            <v>MBTP Adj</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row>
        <row r="307">
          <cell r="G307" t="str">
            <v>Cost of Sales (with MBTP adjm)</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row>
        <row r="308">
          <cell r="G308" t="str">
            <v>Product Coverage</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row>
        <row r="309">
          <cell r="G309" t="str">
            <v>Gross Margin</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G310" t="str">
            <v>Gross Margin (%)</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row>
        <row r="311">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row>
        <row r="312">
          <cell r="G312" t="str">
            <v>Selling Expense</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row>
        <row r="313">
          <cell r="G313" t="str">
            <v>Administrative Expense</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G314" t="str">
            <v>R&amp;E Expense</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row>
        <row r="315">
          <cell r="G315" t="str">
            <v>Total SAR</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row>
        <row r="316">
          <cell r="G316" t="str">
            <v>% of Sales</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row>
        <row r="317">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G318" t="str">
            <v>JV Earnings/(Loss)</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row>
        <row r="319">
          <cell r="G319" t="str">
            <v>Other Income/(Expense)</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row>
        <row r="320">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row>
        <row r="321">
          <cell r="G321" t="str">
            <v>PBIT</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G322" t="str">
            <v>PBIT Margin (%)</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row>
        <row r="326">
          <cell r="G326" t="str">
            <v>SEA2007QTDAOP</v>
          </cell>
          <cell r="H326" t="str">
            <v>Jan</v>
          </cell>
          <cell r="I326" t="str">
            <v>Feb</v>
          </cell>
          <cell r="J326" t="str">
            <v>Mar</v>
          </cell>
          <cell r="K326" t="str">
            <v>Apr</v>
          </cell>
          <cell r="L326" t="str">
            <v>May</v>
          </cell>
          <cell r="M326" t="str">
            <v>Jun</v>
          </cell>
          <cell r="N326" t="str">
            <v>Jul</v>
          </cell>
          <cell r="O326" t="str">
            <v>Aug</v>
          </cell>
          <cell r="P326" t="str">
            <v>Sep</v>
          </cell>
          <cell r="Q326" t="str">
            <v>Oct</v>
          </cell>
          <cell r="R326" t="str">
            <v>Nov</v>
          </cell>
          <cell r="S326" t="str">
            <v>Dec</v>
          </cell>
          <cell r="T326" t="str">
            <v>Jan</v>
          </cell>
          <cell r="U326" t="str">
            <v>Feb</v>
          </cell>
          <cell r="V326" t="str">
            <v>Mar</v>
          </cell>
          <cell r="W326" t="str">
            <v>Apr</v>
          </cell>
          <cell r="X326" t="str">
            <v>May</v>
          </cell>
          <cell r="Y326" t="str">
            <v>Jun</v>
          </cell>
          <cell r="Z326" t="str">
            <v>Jul</v>
          </cell>
          <cell r="AA326" t="str">
            <v>Aug</v>
          </cell>
          <cell r="AB326" t="str">
            <v>Sep</v>
          </cell>
          <cell r="AC326" t="str">
            <v>Oct</v>
          </cell>
          <cell r="AD326" t="str">
            <v>Nov</v>
          </cell>
          <cell r="AE326" t="str">
            <v>Dec</v>
          </cell>
          <cell r="AF326" t="str">
            <v>Jan</v>
          </cell>
          <cell r="AG326" t="str">
            <v>Feb</v>
          </cell>
          <cell r="AH326" t="str">
            <v>Mar</v>
          </cell>
          <cell r="AI326" t="str">
            <v>Apr</v>
          </cell>
          <cell r="AJ326" t="str">
            <v>May</v>
          </cell>
          <cell r="AK326" t="str">
            <v>Jun</v>
          </cell>
          <cell r="AL326" t="str">
            <v>Jul</v>
          </cell>
          <cell r="AM326" t="str">
            <v>Aug</v>
          </cell>
          <cell r="AN326" t="str">
            <v>Sep</v>
          </cell>
          <cell r="AO326" t="str">
            <v>Oct</v>
          </cell>
          <cell r="AP326" t="str">
            <v>Nov</v>
          </cell>
          <cell r="AQ326" t="str">
            <v>Dec</v>
          </cell>
        </row>
        <row r="327">
          <cell r="G327" t="str">
            <v>PGBU Custodial Gross Sales</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row>
        <row r="328">
          <cell r="G328" t="str">
            <v>Gross Sales - External</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row>
        <row r="329">
          <cell r="G329" t="str">
            <v>Gross Sales Intercompany</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G330" t="str">
            <v>Less Net Sales IC</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row>
        <row r="331">
          <cell r="G331" t="str">
            <v>Add Back IC Sales Eliminated outside of PGBU results</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row>
        <row r="332">
          <cell r="G332" t="str">
            <v>Plus Net Sales Intl Distributors</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row>
        <row r="333">
          <cell r="G333" t="str">
            <v xml:space="preserve">Gross Sales    </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G334" t="str">
            <v>Discounts</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row>
        <row r="335">
          <cell r="G335" t="str">
            <v>009 PG Discount Addback</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row>
        <row r="336">
          <cell r="G336" t="str">
            <v>Total Discounts</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row>
        <row r="337">
          <cell r="G337" t="str">
            <v xml:space="preserve">Net Sales    </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row>
        <row r="339">
          <cell r="G339" t="str">
            <v>Cost of Sales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row>
        <row r="340">
          <cell r="G340" t="str">
            <v>Less COS IC</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row>
        <row r="341">
          <cell r="G341" t="str">
            <v>Plus COS Intl Distributors</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G342" t="str">
            <v>MBTP Adj</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row>
        <row r="343">
          <cell r="G343" t="str">
            <v>Cost of Sales (with MBTP adjm)</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row>
        <row r="344">
          <cell r="G344" t="str">
            <v>Product Coverage</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row>
        <row r="345">
          <cell r="G345" t="str">
            <v>Gross Margin</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G346" t="str">
            <v>Gross Margin (%)</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row>
        <row r="347">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row>
        <row r="348">
          <cell r="G348" t="str">
            <v>Selling Expense</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row>
        <row r="349">
          <cell r="G349" t="str">
            <v>Administrative Expense</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G350" t="str">
            <v>R&amp;E Expense</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row>
        <row r="351">
          <cell r="G351" t="str">
            <v>Total SAR</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row>
        <row r="352">
          <cell r="G352" t="str">
            <v>% of Sales</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row>
        <row r="353">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G354" t="str">
            <v>JV Earnings/(Loss)</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row>
        <row r="355">
          <cell r="G355" t="str">
            <v>Other Income/(Expense)</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row>
        <row r="356">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row>
        <row r="357">
          <cell r="G357" t="str">
            <v>PBIT</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G358" t="str">
            <v>PBIT Margin (%)</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row>
        <row r="362">
          <cell r="G362" t="str">
            <v>SEA2006QTD</v>
          </cell>
          <cell r="H362" t="str">
            <v>Jan</v>
          </cell>
          <cell r="I362" t="str">
            <v>Feb</v>
          </cell>
          <cell r="J362" t="str">
            <v>Mar</v>
          </cell>
          <cell r="K362" t="str">
            <v>Apr</v>
          </cell>
          <cell r="L362" t="str">
            <v>May</v>
          </cell>
          <cell r="M362" t="str">
            <v>Jun</v>
          </cell>
          <cell r="N362" t="str">
            <v>Jul</v>
          </cell>
          <cell r="O362" t="str">
            <v>Aug</v>
          </cell>
          <cell r="P362" t="str">
            <v>Sep</v>
          </cell>
          <cell r="Q362" t="str">
            <v>Oct</v>
          </cell>
          <cell r="R362" t="str">
            <v>Nov</v>
          </cell>
          <cell r="S362" t="str">
            <v>Dec</v>
          </cell>
          <cell r="T362" t="str">
            <v>Jan</v>
          </cell>
          <cell r="U362" t="str">
            <v>Feb</v>
          </cell>
          <cell r="V362" t="str">
            <v>Mar</v>
          </cell>
          <cell r="W362" t="str">
            <v>Apr</v>
          </cell>
          <cell r="X362" t="str">
            <v>May</v>
          </cell>
          <cell r="Y362" t="str">
            <v>Jun</v>
          </cell>
          <cell r="Z362" t="str">
            <v>Jul</v>
          </cell>
          <cell r="AA362" t="str">
            <v>Aug</v>
          </cell>
          <cell r="AB362" t="str">
            <v>Sep</v>
          </cell>
          <cell r="AC362" t="str">
            <v>Oct</v>
          </cell>
          <cell r="AD362" t="str">
            <v>Nov</v>
          </cell>
          <cell r="AE362" t="str">
            <v>Dec</v>
          </cell>
          <cell r="AF362" t="str">
            <v>Jan</v>
          </cell>
          <cell r="AG362" t="str">
            <v>Feb</v>
          </cell>
          <cell r="AH362" t="str">
            <v>Mar</v>
          </cell>
          <cell r="AI362" t="str">
            <v>Apr</v>
          </cell>
          <cell r="AJ362" t="str">
            <v>May</v>
          </cell>
          <cell r="AK362" t="str">
            <v>Jun</v>
          </cell>
          <cell r="AL362" t="str">
            <v>Jul</v>
          </cell>
          <cell r="AM362" t="str">
            <v>Aug</v>
          </cell>
          <cell r="AN362" t="str">
            <v>Sep</v>
          </cell>
          <cell r="AO362" t="str">
            <v>Oct</v>
          </cell>
          <cell r="AP362" t="str">
            <v>Nov</v>
          </cell>
          <cell r="AQ362" t="str">
            <v>Dec</v>
          </cell>
        </row>
        <row r="363">
          <cell r="G363" t="str">
            <v>PGBU Custodial Gross Sales</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row>
        <row r="364">
          <cell r="G364" t="str">
            <v>Gross Sales - External</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row>
        <row r="365">
          <cell r="G365" t="str">
            <v>Gross Sales Intercompany</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G366" t="str">
            <v>Less Net Sales IC</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row>
        <row r="367">
          <cell r="G367" t="str">
            <v>Add Back IC Sales Eliminated outside of PGBU results</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row>
        <row r="368">
          <cell r="G368" t="str">
            <v>Plus Net Sales Intl Distributors</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row>
        <row r="369">
          <cell r="G369" t="str">
            <v xml:space="preserve">Gross Sales    </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G370" t="str">
            <v>Discounts</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row>
        <row r="371">
          <cell r="G371" t="str">
            <v>009 PG Discount Addback</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row>
        <row r="372">
          <cell r="G372" t="str">
            <v>Total Discounts</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row>
        <row r="373">
          <cell r="G373" t="str">
            <v xml:space="preserve">Net Sales    </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row>
        <row r="375">
          <cell r="G375" t="str">
            <v>Cost of Sales</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row>
        <row r="376">
          <cell r="G376" t="str">
            <v>Less COS IC</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row>
        <row r="377">
          <cell r="G377" t="str">
            <v>Plus COS Intl Distributors</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G378" t="str">
            <v>MBTP Adj</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row>
        <row r="379">
          <cell r="G379" t="str">
            <v>Cost of Sales (with MBTP adjm)</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row>
        <row r="380">
          <cell r="G380" t="str">
            <v>Product Coverage</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row>
        <row r="381">
          <cell r="G381" t="str">
            <v>Gross Margin</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G382" t="str">
            <v>Gross Margin (%)</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row>
        <row r="383">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row>
        <row r="384">
          <cell r="G384" t="str">
            <v>Selling Expense</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row>
        <row r="385">
          <cell r="G385" t="str">
            <v>Administrative Expense</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G386" t="str">
            <v>R&amp;E Expense</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row>
        <row r="387">
          <cell r="G387" t="str">
            <v>Total SAR</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row>
        <row r="388">
          <cell r="G388" t="str">
            <v>% of Sales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row>
        <row r="389">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G390" t="str">
            <v>JV Earnings/(Loss)</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row>
        <row r="391">
          <cell r="G391" t="str">
            <v>Other Income/(Expense)</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row>
        <row r="392">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row>
        <row r="393">
          <cell r="G393" t="str">
            <v>PBIT</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G394" t="str">
            <v>PBIT Margin (%)</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row>
        <row r="398">
          <cell r="G398" t="str">
            <v>SEA2005QTD</v>
          </cell>
          <cell r="H398" t="str">
            <v>Jan</v>
          </cell>
          <cell r="I398" t="str">
            <v>Feb</v>
          </cell>
          <cell r="J398" t="str">
            <v>Mar</v>
          </cell>
          <cell r="K398" t="str">
            <v>Apr</v>
          </cell>
          <cell r="L398" t="str">
            <v>May</v>
          </cell>
          <cell r="M398" t="str">
            <v>Jun</v>
          </cell>
          <cell r="N398" t="str">
            <v>Jul</v>
          </cell>
          <cell r="O398" t="str">
            <v>Aug</v>
          </cell>
          <cell r="P398" t="str">
            <v>Sep</v>
          </cell>
          <cell r="Q398" t="str">
            <v>Oct</v>
          </cell>
          <cell r="R398" t="str">
            <v>Nov</v>
          </cell>
          <cell r="S398" t="str">
            <v>Dec</v>
          </cell>
          <cell r="T398" t="str">
            <v>Jan</v>
          </cell>
          <cell r="U398" t="str">
            <v>Feb</v>
          </cell>
          <cell r="V398" t="str">
            <v>Mar</v>
          </cell>
          <cell r="W398" t="str">
            <v>Apr</v>
          </cell>
          <cell r="X398" t="str">
            <v>May</v>
          </cell>
          <cell r="Y398" t="str">
            <v>Jun</v>
          </cell>
          <cell r="Z398" t="str">
            <v>Jul</v>
          </cell>
          <cell r="AA398" t="str">
            <v>Aug</v>
          </cell>
          <cell r="AB398" t="str">
            <v>Sep</v>
          </cell>
          <cell r="AC398" t="str">
            <v>Oct</v>
          </cell>
          <cell r="AD398" t="str">
            <v>Nov</v>
          </cell>
          <cell r="AE398" t="str">
            <v>Dec</v>
          </cell>
          <cell r="AF398" t="str">
            <v>Jan</v>
          </cell>
          <cell r="AG398" t="str">
            <v>Feb</v>
          </cell>
          <cell r="AH398" t="str">
            <v>Mar</v>
          </cell>
          <cell r="AI398" t="str">
            <v>Apr</v>
          </cell>
          <cell r="AJ398" t="str">
            <v>May</v>
          </cell>
          <cell r="AK398" t="str">
            <v>Jun</v>
          </cell>
          <cell r="AL398" t="str">
            <v>Jul</v>
          </cell>
          <cell r="AM398" t="str">
            <v>Aug</v>
          </cell>
          <cell r="AN398" t="str">
            <v>Sep</v>
          </cell>
          <cell r="AO398" t="str">
            <v>Oct</v>
          </cell>
          <cell r="AP398" t="str">
            <v>Nov</v>
          </cell>
          <cell r="AQ398" t="str">
            <v>Dec</v>
          </cell>
        </row>
        <row r="399">
          <cell r="G399" t="str">
            <v>PGBU Custodial Gross Sales</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row>
        <row r="400">
          <cell r="G400" t="str">
            <v>Gross Sales - External</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row>
        <row r="401">
          <cell r="G401" t="str">
            <v>Gross Sales Intercompany</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G402" t="str">
            <v>Less Net Sales IC</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row>
        <row r="403">
          <cell r="G403" t="str">
            <v>Add Back IC Sales Eliminated outside of PGBU results</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row>
        <row r="404">
          <cell r="G404" t="str">
            <v>Plus Net Sales Intl Distributors</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row>
        <row r="405">
          <cell r="G405" t="str">
            <v xml:space="preserve">Gross Sales    </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G406" t="str">
            <v>Discounts</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row>
        <row r="407">
          <cell r="G407" t="str">
            <v>009 PG Discount Addback</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row>
        <row r="408">
          <cell r="G408" t="str">
            <v>Total Discounts</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row>
        <row r="409">
          <cell r="G409" t="str">
            <v xml:space="preserve">Net Sales    </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row>
        <row r="411">
          <cell r="G411" t="str">
            <v>Cost of Sales</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row>
        <row r="412">
          <cell r="G412" t="str">
            <v>Less COS IC</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row>
        <row r="413">
          <cell r="G413" t="str">
            <v>Plus COS Intl Distributors</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G414" t="str">
            <v>MBTP Adj</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row>
        <row r="415">
          <cell r="G415" t="str">
            <v>Cost of Sales (with MBTP adjm)</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row>
        <row r="416">
          <cell r="G416" t="str">
            <v>Product Coverage</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row>
        <row r="417">
          <cell r="G417" t="str">
            <v>Gross Margin</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G418" t="str">
            <v>Gross Margin (%)</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row>
        <row r="419">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row>
        <row r="420">
          <cell r="G420" t="str">
            <v>Selling Expense</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row>
        <row r="421">
          <cell r="G421" t="str">
            <v>Administrative Expense</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G422" t="str">
            <v>R&amp;E Expense</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row>
        <row r="423">
          <cell r="G423" t="str">
            <v>Total SAR</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row>
        <row r="424">
          <cell r="G424" t="str">
            <v>% of Sales</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row>
        <row r="425">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G426" t="str">
            <v>JV Earnings/(Loss)</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row>
        <row r="427">
          <cell r="G427" t="str">
            <v>Other Income/(Expense)</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row>
        <row r="428">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row>
        <row r="429">
          <cell r="G429" t="str">
            <v>PBIT</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G430" t="str">
            <v>PBIT Margin (%)</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row>
        <row r="434">
          <cell r="G434" t="str">
            <v>Range Name: SEA2008AOP (i.e. Budget)</v>
          </cell>
          <cell r="H434" t="str">
            <v>Jan</v>
          </cell>
          <cell r="I434" t="str">
            <v>Feb</v>
          </cell>
          <cell r="J434" t="str">
            <v>Mar</v>
          </cell>
          <cell r="K434" t="str">
            <v>Apr</v>
          </cell>
          <cell r="L434" t="str">
            <v>May</v>
          </cell>
          <cell r="M434" t="str">
            <v>Jun</v>
          </cell>
          <cell r="N434" t="str">
            <v>Jul</v>
          </cell>
          <cell r="O434" t="str">
            <v>Aug</v>
          </cell>
          <cell r="P434" t="str">
            <v>Sep</v>
          </cell>
          <cell r="Q434" t="str">
            <v>Oct</v>
          </cell>
          <cell r="R434" t="str">
            <v>Nov</v>
          </cell>
          <cell r="S434" t="str">
            <v>Dec</v>
          </cell>
          <cell r="T434" t="str">
            <v>Jan</v>
          </cell>
          <cell r="U434" t="str">
            <v>Feb</v>
          </cell>
          <cell r="V434" t="str">
            <v>Mar</v>
          </cell>
          <cell r="W434" t="str">
            <v>Apr</v>
          </cell>
          <cell r="X434" t="str">
            <v>May</v>
          </cell>
          <cell r="Y434" t="str">
            <v>Jun</v>
          </cell>
          <cell r="Z434" t="str">
            <v>Jul</v>
          </cell>
          <cell r="AA434" t="str">
            <v>Aug</v>
          </cell>
          <cell r="AB434" t="str">
            <v>Sep</v>
          </cell>
          <cell r="AC434" t="str">
            <v>Oct</v>
          </cell>
          <cell r="AD434" t="str">
            <v>Nov</v>
          </cell>
          <cell r="AE434" t="str">
            <v>Dec</v>
          </cell>
          <cell r="AF434" t="str">
            <v>Jan</v>
          </cell>
          <cell r="AG434" t="str">
            <v>Feb</v>
          </cell>
          <cell r="AH434" t="str">
            <v>Mar</v>
          </cell>
          <cell r="AI434" t="str">
            <v>Apr</v>
          </cell>
          <cell r="AJ434" t="str">
            <v>May</v>
          </cell>
          <cell r="AK434" t="str">
            <v>Jun</v>
          </cell>
          <cell r="AL434" t="str">
            <v>Jul</v>
          </cell>
          <cell r="AM434" t="str">
            <v>Aug</v>
          </cell>
          <cell r="AN434" t="str">
            <v>Sep</v>
          </cell>
          <cell r="AO434" t="str">
            <v>Oct</v>
          </cell>
          <cell r="AP434" t="str">
            <v>Nov</v>
          </cell>
          <cell r="AQ434" t="str">
            <v>Dec</v>
          </cell>
        </row>
        <row r="435">
          <cell r="G435" t="str">
            <v>PGBU Custodial Gross Sales</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row>
        <row r="436">
          <cell r="G436" t="str">
            <v>Gross Sales - External</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row>
        <row r="437">
          <cell r="G437" t="str">
            <v>Gross Sales Intercompany</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G438" t="str">
            <v>Less Net Sales IC</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row>
        <row r="439">
          <cell r="G439" t="str">
            <v>Add Back IC Sales Eliminated outside of PGBU results</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row>
        <row r="440">
          <cell r="G440" t="str">
            <v>Plus Net Sales Intl Distributors</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row>
        <row r="441">
          <cell r="G441" t="str">
            <v xml:space="preserve">Gross Sales    </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G442" t="str">
            <v>Discounts</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row>
        <row r="443">
          <cell r="G443" t="str">
            <v>009 PG Discount Addback</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row>
        <row r="444">
          <cell r="G444" t="str">
            <v>Total Discounts</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row>
        <row r="445">
          <cell r="G445" t="str">
            <v xml:space="preserve">Net Sales    </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row>
        <row r="447">
          <cell r="G447" t="str">
            <v>Cost of Sales</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row>
        <row r="448">
          <cell r="G448" t="str">
            <v>Less COS IC</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row>
        <row r="449">
          <cell r="G449" t="str">
            <v>Plus COS Intl Distributors</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G450" t="str">
            <v>MBTP Adj</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row>
        <row r="451">
          <cell r="G451" t="str">
            <v>Cost of Sales (with MBTP adjm)</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row>
        <row r="452">
          <cell r="G452" t="str">
            <v>Product Coverage</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row>
        <row r="453">
          <cell r="G453" t="str">
            <v>Gross Margin</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G454" t="str">
            <v>Gross Margin (%)</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row>
        <row r="455">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row>
        <row r="456">
          <cell r="G456" t="str">
            <v>Selling Expense</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row>
        <row r="457">
          <cell r="G457" t="str">
            <v>Administrative Expense</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G458" t="str">
            <v>R&amp;E Expense</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row>
        <row r="459">
          <cell r="G459" t="str">
            <v>Total SAR</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row>
        <row r="460">
          <cell r="G460" t="str">
            <v>% of Sales</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row>
        <row r="461">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G462" t="str">
            <v>JV Earnings/(Loss)</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row>
        <row r="463">
          <cell r="G463" t="str">
            <v>Other Income/(Expense)</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row>
        <row r="464">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row>
        <row r="465">
          <cell r="G465" t="str">
            <v>PBIT</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G466" t="str">
            <v>PBIT Margin (%)</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row>
        <row r="470">
          <cell r="G470" t="str">
            <v>Range Name: SEA2008QTDAOP (i.e. Budget)</v>
          </cell>
          <cell r="H470" t="str">
            <v>Jan</v>
          </cell>
          <cell r="I470" t="str">
            <v>Feb</v>
          </cell>
          <cell r="J470" t="str">
            <v>Mar</v>
          </cell>
          <cell r="K470" t="str">
            <v>Apr</v>
          </cell>
          <cell r="L470" t="str">
            <v>May</v>
          </cell>
          <cell r="M470" t="str">
            <v>Jun</v>
          </cell>
          <cell r="N470" t="str">
            <v>Jul</v>
          </cell>
          <cell r="O470" t="str">
            <v>Aug</v>
          </cell>
          <cell r="P470" t="str">
            <v>Sep</v>
          </cell>
          <cell r="Q470" t="str">
            <v>Oct</v>
          </cell>
          <cell r="R470" t="str">
            <v>Nov</v>
          </cell>
          <cell r="S470" t="str">
            <v>Dec</v>
          </cell>
          <cell r="T470" t="str">
            <v>Jan</v>
          </cell>
          <cell r="U470" t="str">
            <v>Feb</v>
          </cell>
          <cell r="V470" t="str">
            <v>Mar</v>
          </cell>
          <cell r="W470" t="str">
            <v>Apr</v>
          </cell>
          <cell r="X470" t="str">
            <v>May</v>
          </cell>
          <cell r="Y470" t="str">
            <v>Jun</v>
          </cell>
          <cell r="Z470" t="str">
            <v>Jul</v>
          </cell>
          <cell r="AA470" t="str">
            <v>Aug</v>
          </cell>
          <cell r="AB470" t="str">
            <v>Sep</v>
          </cell>
          <cell r="AC470" t="str">
            <v>Oct</v>
          </cell>
          <cell r="AD470" t="str">
            <v>Nov</v>
          </cell>
          <cell r="AE470" t="str">
            <v>Dec</v>
          </cell>
          <cell r="AF470" t="str">
            <v>Jan</v>
          </cell>
          <cell r="AG470" t="str">
            <v>Feb</v>
          </cell>
          <cell r="AH470" t="str">
            <v>Mar</v>
          </cell>
          <cell r="AI470" t="str">
            <v>Apr</v>
          </cell>
          <cell r="AJ470" t="str">
            <v>May</v>
          </cell>
          <cell r="AK470" t="str">
            <v>Jun</v>
          </cell>
          <cell r="AL470" t="str">
            <v>Jul</v>
          </cell>
          <cell r="AM470" t="str">
            <v>Aug</v>
          </cell>
          <cell r="AN470" t="str">
            <v>Sep</v>
          </cell>
          <cell r="AO470" t="str">
            <v>Oct</v>
          </cell>
          <cell r="AP470" t="str">
            <v>Nov</v>
          </cell>
          <cell r="AQ470" t="str">
            <v>Dec</v>
          </cell>
        </row>
        <row r="471">
          <cell r="G471" t="str">
            <v>PGBU Custodial Gross Sales</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row>
        <row r="472">
          <cell r="G472" t="str">
            <v>Gross Sales - External</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row>
        <row r="473">
          <cell r="G473" t="str">
            <v>Gross Sales Intercompany</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row>
        <row r="474">
          <cell r="G474" t="str">
            <v>Less Net Sales IC</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row>
        <row r="475">
          <cell r="G475" t="str">
            <v>Add Back IC Sales Eliminated outside of PGBU results</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row>
        <row r="476">
          <cell r="G476" t="str">
            <v>Plus Net Sales Intl Distributors</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row>
        <row r="477">
          <cell r="G477" t="str">
            <v xml:space="preserve">Gross Sales    </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row>
        <row r="478">
          <cell r="G478" t="str">
            <v>Discounts</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row>
        <row r="479">
          <cell r="G479" t="str">
            <v>009 PG Discount Addback</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row>
        <row r="480">
          <cell r="G480" t="str">
            <v>Total Discounts</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row>
        <row r="481">
          <cell r="G481" t="str">
            <v xml:space="preserve">Net Sales    </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row>
        <row r="482">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row>
        <row r="483">
          <cell r="G483" t="str">
            <v>Cost of Sales</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row>
        <row r="484">
          <cell r="G484" t="str">
            <v>Less COS IC</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row>
        <row r="485">
          <cell r="G485" t="str">
            <v>Plus COS Intl Distributors</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row>
        <row r="486">
          <cell r="G486" t="str">
            <v>MBTP Adj</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row>
        <row r="487">
          <cell r="G487" t="str">
            <v>Cost of Sales (with MBTP adjm)</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row>
        <row r="488">
          <cell r="G488" t="str">
            <v>Product Coverage</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row>
        <row r="489">
          <cell r="G489" t="str">
            <v>Gross Margin</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row>
        <row r="490">
          <cell r="G490" t="str">
            <v>Gross Margin (%)</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row>
        <row r="491">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row>
        <row r="492">
          <cell r="G492" t="str">
            <v>Selling Expense</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row>
        <row r="493">
          <cell r="G493" t="str">
            <v>Administrative Expense</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row>
        <row r="494">
          <cell r="G494" t="str">
            <v>R&amp;E Expense</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row>
        <row r="495">
          <cell r="G495" t="str">
            <v>Total SAR</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row>
        <row r="496">
          <cell r="G496" t="str">
            <v>% of Sales</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row>
        <row r="497">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row>
        <row r="498">
          <cell r="G498" t="str">
            <v>JV Earnings/(Loss)</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row>
        <row r="499">
          <cell r="G499" t="str">
            <v>Other Income/(Expense)</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row>
        <row r="500">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row>
        <row r="501">
          <cell r="G501" t="str">
            <v>PBIT</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row>
        <row r="502">
          <cell r="G502" t="str">
            <v>PBIT Margin (%)</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row>
        <row r="506">
          <cell r="G506" t="str">
            <v>Range Name: SEA2008YTDAOP (i.e. Budget)</v>
          </cell>
          <cell r="H506" t="str">
            <v>Jan</v>
          </cell>
          <cell r="I506" t="str">
            <v>Feb</v>
          </cell>
          <cell r="J506" t="str">
            <v>Mar</v>
          </cell>
          <cell r="K506" t="str">
            <v>Apr</v>
          </cell>
          <cell r="L506" t="str">
            <v>May</v>
          </cell>
          <cell r="M506" t="str">
            <v>Jun</v>
          </cell>
          <cell r="N506" t="str">
            <v>Jul</v>
          </cell>
          <cell r="O506" t="str">
            <v>Aug</v>
          </cell>
          <cell r="P506" t="str">
            <v>Sep</v>
          </cell>
          <cell r="Q506" t="str">
            <v>Oct</v>
          </cell>
          <cell r="R506" t="str">
            <v>Nov</v>
          </cell>
          <cell r="S506" t="str">
            <v>Dec</v>
          </cell>
          <cell r="T506" t="str">
            <v>Jan</v>
          </cell>
          <cell r="U506" t="str">
            <v>Feb</v>
          </cell>
          <cell r="V506" t="str">
            <v>Mar</v>
          </cell>
          <cell r="W506" t="str">
            <v>Apr</v>
          </cell>
          <cell r="X506" t="str">
            <v>May</v>
          </cell>
          <cell r="Y506" t="str">
            <v>Jun</v>
          </cell>
          <cell r="Z506" t="str">
            <v>Jul</v>
          </cell>
          <cell r="AA506" t="str">
            <v>Aug</v>
          </cell>
          <cell r="AB506" t="str">
            <v>Sep</v>
          </cell>
          <cell r="AC506" t="str">
            <v>Oct</v>
          </cell>
          <cell r="AD506" t="str">
            <v>Nov</v>
          </cell>
          <cell r="AE506" t="str">
            <v>Dec</v>
          </cell>
          <cell r="AF506" t="str">
            <v>Jan</v>
          </cell>
          <cell r="AG506" t="str">
            <v>Feb</v>
          </cell>
          <cell r="AH506" t="str">
            <v>Mar</v>
          </cell>
          <cell r="AI506" t="str">
            <v>Apr</v>
          </cell>
          <cell r="AJ506" t="str">
            <v>May</v>
          </cell>
          <cell r="AK506" t="str">
            <v>Jun</v>
          </cell>
          <cell r="AL506" t="str">
            <v>Jul</v>
          </cell>
          <cell r="AM506" t="str">
            <v>Aug</v>
          </cell>
          <cell r="AN506" t="str">
            <v>Sep</v>
          </cell>
          <cell r="AO506" t="str">
            <v>Oct</v>
          </cell>
          <cell r="AP506" t="str">
            <v>Nov</v>
          </cell>
          <cell r="AQ506" t="str">
            <v>Dec</v>
          </cell>
        </row>
        <row r="507">
          <cell r="G507" t="str">
            <v>PGBU Custodial Gross Sales</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row>
        <row r="508">
          <cell r="G508" t="str">
            <v>Gross Sales - External</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row>
        <row r="509">
          <cell r="G509" t="str">
            <v>Gross Sales Intercompany</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G510" t="str">
            <v>Less Net Sales IC</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row>
        <row r="511">
          <cell r="G511" t="str">
            <v>Add Back IC Sales Eliminated outside of PGBU results</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row>
        <row r="512">
          <cell r="G512" t="str">
            <v>Plus Net Sales Intl Distributors</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row>
        <row r="513">
          <cell r="G513" t="str">
            <v xml:space="preserve">Gross Sales    </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G514" t="str">
            <v>Discounts</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row>
        <row r="515">
          <cell r="G515" t="str">
            <v>009 PG Discount Addback</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row>
        <row r="516">
          <cell r="G516" t="str">
            <v>Total Discounts</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row>
        <row r="517">
          <cell r="G517" t="str">
            <v xml:space="preserve">Net Sales    </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row>
        <row r="519">
          <cell r="G519" t="str">
            <v>Cost of Sales</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row>
        <row r="520">
          <cell r="G520" t="str">
            <v>Less COS IC</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row>
        <row r="521">
          <cell r="G521" t="str">
            <v>Plus COS Intl Distributors</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G522" t="str">
            <v>MBTP Adj</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row>
        <row r="523">
          <cell r="G523" t="str">
            <v>Cost of Sales (with MBTP adjm)</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row>
        <row r="524">
          <cell r="G524" t="str">
            <v>Product Coverage</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row>
        <row r="525">
          <cell r="G525" t="str">
            <v>Gross Margin</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G526" t="str">
            <v>Gross Margin (%)</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row>
        <row r="527">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row>
        <row r="528">
          <cell r="G528" t="str">
            <v>Selling Expense</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row>
        <row r="529">
          <cell r="G529" t="str">
            <v>Administrative Expense</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G530" t="str">
            <v>R&amp;E Expense</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row>
        <row r="531">
          <cell r="G531" t="str">
            <v>Total SAR</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row>
        <row r="532">
          <cell r="G532" t="str">
            <v>% of Sales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row>
        <row r="533">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G534" t="str">
            <v>JV Earnings/(Loss)</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row>
        <row r="535">
          <cell r="G535" t="str">
            <v>Other Income/(Expense)</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row>
        <row r="536">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row>
        <row r="537">
          <cell r="G537" t="str">
            <v>PBIT</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G538" t="str">
            <v>PBIT Margin (%)</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row>
        <row r="542">
          <cell r="G542" t="str">
            <v>Range Name: SEA2008AOP (i.e. Budget)</v>
          </cell>
          <cell r="H542" t="str">
            <v>Jan</v>
          </cell>
          <cell r="I542" t="str">
            <v>Feb</v>
          </cell>
          <cell r="J542" t="str">
            <v>Mar</v>
          </cell>
          <cell r="K542" t="str">
            <v>Apr</v>
          </cell>
          <cell r="L542" t="str">
            <v>May</v>
          </cell>
          <cell r="M542" t="str">
            <v>Jun</v>
          </cell>
          <cell r="N542" t="str">
            <v>Jul</v>
          </cell>
          <cell r="O542" t="str">
            <v>Aug</v>
          </cell>
          <cell r="P542" t="str">
            <v>Sep</v>
          </cell>
          <cell r="Q542" t="str">
            <v>Oct</v>
          </cell>
          <cell r="R542" t="str">
            <v>Nov</v>
          </cell>
          <cell r="S542" t="str">
            <v>Dec</v>
          </cell>
          <cell r="T542" t="str">
            <v>Jan</v>
          </cell>
          <cell r="U542" t="str">
            <v>Feb</v>
          </cell>
          <cell r="V542" t="str">
            <v>Mar</v>
          </cell>
          <cell r="W542" t="str">
            <v>Apr</v>
          </cell>
          <cell r="X542" t="str">
            <v>May</v>
          </cell>
          <cell r="Y542" t="str">
            <v>Jun</v>
          </cell>
          <cell r="Z542" t="str">
            <v>Jul</v>
          </cell>
          <cell r="AA542" t="str">
            <v>Aug</v>
          </cell>
          <cell r="AB542" t="str">
            <v>Sep</v>
          </cell>
          <cell r="AC542" t="str">
            <v>Oct</v>
          </cell>
          <cell r="AD542" t="str">
            <v>Nov</v>
          </cell>
          <cell r="AE542" t="str">
            <v>Dec</v>
          </cell>
          <cell r="AF542" t="str">
            <v>Jan</v>
          </cell>
          <cell r="AG542" t="str">
            <v>Feb</v>
          </cell>
          <cell r="AH542" t="str">
            <v>Mar</v>
          </cell>
          <cell r="AI542" t="str">
            <v>Apr</v>
          </cell>
          <cell r="AJ542" t="str">
            <v>May</v>
          </cell>
          <cell r="AK542" t="str">
            <v>Jun</v>
          </cell>
          <cell r="AL542" t="str">
            <v>Jul</v>
          </cell>
          <cell r="AM542" t="str">
            <v>Aug</v>
          </cell>
          <cell r="AN542" t="str">
            <v>Sep</v>
          </cell>
          <cell r="AO542" t="str">
            <v>Oct</v>
          </cell>
          <cell r="AP542" t="str">
            <v>Nov</v>
          </cell>
          <cell r="AQ542" t="str">
            <v>Dec</v>
          </cell>
        </row>
        <row r="543">
          <cell r="G543" t="str">
            <v>PGBU Custodial Gross Sales</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row>
        <row r="544">
          <cell r="G544" t="str">
            <v>Gross Sales - External</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row>
        <row r="545">
          <cell r="G545" t="str">
            <v>Gross Sales Intercompany</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G546" t="str">
            <v>Less Net Sales IC</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row>
        <row r="547">
          <cell r="G547" t="str">
            <v>Add Back IC Sales Eliminated outside of PGBU results</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row>
        <row r="548">
          <cell r="G548" t="str">
            <v>Plus Net Sales Intl Distributors</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row>
        <row r="549">
          <cell r="G549" t="str">
            <v xml:space="preserve">Gross Sales    </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G550" t="str">
            <v>Discounts</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row>
        <row r="551">
          <cell r="G551" t="str">
            <v>009 PG Discount Addback</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row>
        <row r="552">
          <cell r="G552" t="str">
            <v>Total Discounts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row>
        <row r="553">
          <cell r="G553" t="str">
            <v xml:space="preserve">Net Sales    </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row>
        <row r="555">
          <cell r="G555" t="str">
            <v>Cost of Sales</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row>
        <row r="556">
          <cell r="G556" t="str">
            <v>Less COS IC</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row>
        <row r="557">
          <cell r="G557" t="str">
            <v>Plus COS Intl Distributors</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G558" t="str">
            <v>MBTP Adj</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row>
        <row r="559">
          <cell r="G559" t="str">
            <v>Cost of Sales (with MBTP adjm)</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row>
        <row r="560">
          <cell r="G560" t="str">
            <v>Product Coverage</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row>
        <row r="561">
          <cell r="G561" t="str">
            <v>Gross Margin</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G562" t="str">
            <v>Gross Margin (%)</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row>
        <row r="563">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row>
        <row r="564">
          <cell r="G564" t="str">
            <v>Selling Expense</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row>
        <row r="565">
          <cell r="G565" t="str">
            <v>Administrative Expense</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G566" t="str">
            <v>R&amp;E Expense</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row>
        <row r="567">
          <cell r="G567" t="str">
            <v>Total SAR</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row>
        <row r="568">
          <cell r="G568" t="str">
            <v>% of Sales</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row>
        <row r="569">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G570" t="str">
            <v>JV Earnings/(Loss)</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row>
        <row r="571">
          <cell r="G571" t="str">
            <v>Other Income/(Expense)</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row>
        <row r="572">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row>
        <row r="573">
          <cell r="G573" t="str">
            <v>PBIT</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G574" t="str">
            <v>PBIT Margin (%)</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row>
        <row r="578">
          <cell r="G578" t="str">
            <v>Range Name: SEA2008QTDAOP (i.e. Budget)</v>
          </cell>
          <cell r="H578" t="str">
            <v>Jan</v>
          </cell>
          <cell r="I578" t="str">
            <v>Feb</v>
          </cell>
          <cell r="J578" t="str">
            <v>Mar</v>
          </cell>
          <cell r="K578" t="str">
            <v>Apr</v>
          </cell>
          <cell r="L578" t="str">
            <v>May</v>
          </cell>
          <cell r="M578" t="str">
            <v>Jun</v>
          </cell>
          <cell r="N578" t="str">
            <v>Jul</v>
          </cell>
          <cell r="O578" t="str">
            <v>Aug</v>
          </cell>
          <cell r="P578" t="str">
            <v>Sep</v>
          </cell>
          <cell r="Q578" t="str">
            <v>Oct</v>
          </cell>
          <cell r="R578" t="str">
            <v>Nov</v>
          </cell>
          <cell r="S578" t="str">
            <v>Dec</v>
          </cell>
          <cell r="T578" t="str">
            <v>Jan</v>
          </cell>
          <cell r="U578" t="str">
            <v>Feb</v>
          </cell>
          <cell r="V578" t="str">
            <v>Mar</v>
          </cell>
          <cell r="W578" t="str">
            <v>Apr</v>
          </cell>
          <cell r="X578" t="str">
            <v>May</v>
          </cell>
          <cell r="Y578" t="str">
            <v>Jun</v>
          </cell>
          <cell r="Z578" t="str">
            <v>Jul</v>
          </cell>
          <cell r="AA578" t="str">
            <v>Aug</v>
          </cell>
          <cell r="AB578" t="str">
            <v>Sep</v>
          </cell>
          <cell r="AC578" t="str">
            <v>Oct</v>
          </cell>
          <cell r="AD578" t="str">
            <v>Nov</v>
          </cell>
          <cell r="AE578" t="str">
            <v>Dec</v>
          </cell>
          <cell r="AF578" t="str">
            <v>Jan</v>
          </cell>
          <cell r="AG578" t="str">
            <v>Feb</v>
          </cell>
          <cell r="AH578" t="str">
            <v>Mar</v>
          </cell>
          <cell r="AI578" t="str">
            <v>Apr</v>
          </cell>
          <cell r="AJ578" t="str">
            <v>May</v>
          </cell>
          <cell r="AK578" t="str">
            <v>Jun</v>
          </cell>
          <cell r="AL578" t="str">
            <v>Jul</v>
          </cell>
          <cell r="AM578" t="str">
            <v>Aug</v>
          </cell>
          <cell r="AN578" t="str">
            <v>Sep</v>
          </cell>
          <cell r="AO578" t="str">
            <v>Oct</v>
          </cell>
          <cell r="AP578" t="str">
            <v>Nov</v>
          </cell>
          <cell r="AQ578" t="str">
            <v>Dec</v>
          </cell>
        </row>
        <row r="579">
          <cell r="G579" t="str">
            <v>PGBU Custodial Gross Sales</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G580" t="str">
            <v>Gross Sales - External</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row>
        <row r="581">
          <cell r="G581" t="str">
            <v>Gross Sales Intercompany</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row>
        <row r="582">
          <cell r="G582" t="str">
            <v>Less Net Sales IC</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row>
        <row r="583">
          <cell r="G583" t="str">
            <v>Add Back IC Sales Eliminated outside of PGBU results</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G584" t="str">
            <v>Plus Net Sales Intl Distributors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row>
        <row r="585">
          <cell r="G585" t="str">
            <v xml:space="preserve">Gross Sales    </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row>
        <row r="586">
          <cell r="G586" t="str">
            <v>Discounts</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row>
        <row r="587">
          <cell r="G587" t="str">
            <v>009 PG Discount Addback</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G588" t="str">
            <v>Total Discounts</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row>
        <row r="589">
          <cell r="G589" t="str">
            <v xml:space="preserve">Net Sales    </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row>
        <row r="590">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row>
        <row r="591">
          <cell r="G591" t="str">
            <v>Cost of Sales</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G592" t="str">
            <v>Less COS IC</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row>
        <row r="593">
          <cell r="G593" t="str">
            <v>Plus COS Intl Distributors</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row>
        <row r="594">
          <cell r="G594" t="str">
            <v>MBTP Adj</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row>
        <row r="595">
          <cell r="G595" t="str">
            <v>Cost of Sales (with MBTP adjm)</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G596" t="str">
            <v>Product Coverage</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row>
        <row r="597">
          <cell r="G597" t="str">
            <v>Gross Margin</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row>
        <row r="598">
          <cell r="G598" t="str">
            <v>Gross Margin (%)</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row>
        <row r="599">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G600" t="str">
            <v>Selling Expense</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row>
        <row r="601">
          <cell r="G601" t="str">
            <v>Administrative Expense</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row>
        <row r="602">
          <cell r="G602" t="str">
            <v>R&amp;E Expense</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row>
        <row r="603">
          <cell r="G603" t="str">
            <v>Total SAR</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G604" t="str">
            <v>% of Sales</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row>
        <row r="605">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row>
        <row r="606">
          <cell r="G606" t="str">
            <v>JV Earnings/(Loss)</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row>
        <row r="607">
          <cell r="G607" t="str">
            <v>Other Income/(Expense)</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row>
        <row r="609">
          <cell r="G609" t="str">
            <v>PBIT</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row>
        <row r="610">
          <cell r="G610" t="str">
            <v>PBIT Margin (%)</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row>
      </sheetData>
      <sheetData sheetId="24" refreshError="1">
        <row r="38">
          <cell r="G38" t="str">
            <v>SP2007AOP</v>
          </cell>
          <cell r="H38" t="str">
            <v>Jan</v>
          </cell>
          <cell r="I38" t="str">
            <v>Feb</v>
          </cell>
          <cell r="J38" t="str">
            <v>Mar</v>
          </cell>
          <cell r="K38" t="str">
            <v>Apr</v>
          </cell>
          <cell r="L38" t="str">
            <v>May</v>
          </cell>
          <cell r="M38" t="str">
            <v>Jun</v>
          </cell>
          <cell r="N38" t="str">
            <v>Jul</v>
          </cell>
          <cell r="O38" t="str">
            <v>Aug</v>
          </cell>
          <cell r="P38" t="str">
            <v>Sep</v>
          </cell>
          <cell r="Q38" t="str">
            <v>Oct</v>
          </cell>
          <cell r="R38" t="str">
            <v>Nov</v>
          </cell>
          <cell r="S38" t="str">
            <v>Dec</v>
          </cell>
          <cell r="T38" t="str">
            <v>Jan</v>
          </cell>
          <cell r="U38" t="str">
            <v>Feb</v>
          </cell>
          <cell r="V38" t="str">
            <v>Mar</v>
          </cell>
          <cell r="W38" t="str">
            <v>Apr</v>
          </cell>
          <cell r="X38" t="str">
            <v>May</v>
          </cell>
          <cell r="Y38" t="str">
            <v>Jun</v>
          </cell>
          <cell r="Z38" t="str">
            <v>Jul</v>
          </cell>
          <cell r="AA38" t="str">
            <v>Aug</v>
          </cell>
          <cell r="AB38" t="str">
            <v>Sep</v>
          </cell>
          <cell r="AC38" t="str">
            <v>Oct</v>
          </cell>
          <cell r="AD38" t="str">
            <v>Nov</v>
          </cell>
          <cell r="AE38" t="str">
            <v>Dec</v>
          </cell>
          <cell r="AF38" t="str">
            <v>Jan</v>
          </cell>
          <cell r="AG38" t="str">
            <v>Feb</v>
          </cell>
          <cell r="AH38" t="str">
            <v>Mar</v>
          </cell>
          <cell r="AI38" t="str">
            <v>Apr</v>
          </cell>
          <cell r="AJ38" t="str">
            <v>May</v>
          </cell>
          <cell r="AK38" t="str">
            <v>Jun</v>
          </cell>
          <cell r="AL38" t="str">
            <v>Jul</v>
          </cell>
          <cell r="AM38" t="str">
            <v>Aug</v>
          </cell>
          <cell r="AN38" t="str">
            <v>Sep</v>
          </cell>
          <cell r="AO38" t="str">
            <v>Oct</v>
          </cell>
          <cell r="AP38" t="str">
            <v>Nov</v>
          </cell>
          <cell r="AQ38" t="str">
            <v>Dec</v>
          </cell>
        </row>
        <row r="39">
          <cell r="G39" t="str">
            <v>PGBU Custodial Gross Sales</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row>
        <row r="40">
          <cell r="G40" t="str">
            <v>Gross Sales - External</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row>
        <row r="41">
          <cell r="G41" t="str">
            <v>Gross Sales Intercompany</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G42" t="str">
            <v>Less Net Sales IC</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row>
        <row r="43">
          <cell r="G43" t="str">
            <v>Add Back IC Sales Eliminated outside of PGBU results</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G44" t="str">
            <v>Plus Net Sales Intl Distributors</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G45" t="str">
            <v xml:space="preserve">Gross Sales    </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G46" t="str">
            <v>Discounts</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row>
        <row r="47">
          <cell r="G47" t="str">
            <v>009 PG Discount Addback</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G48" t="str">
            <v>Total Discounts</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row>
        <row r="49">
          <cell r="G49" t="str">
            <v xml:space="preserve">Net Sales    </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row>
        <row r="51">
          <cell r="G51" t="str">
            <v>Cost of Sales</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row>
        <row r="52">
          <cell r="G52" t="str">
            <v>Less COS IC</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row>
        <row r="53">
          <cell r="G53" t="str">
            <v>Plus COS Intl Distributors</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G54" t="str">
            <v>MBTP Adj</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row>
        <row r="55">
          <cell r="G55" t="str">
            <v>Cost of Sales (with MBTP adjm)</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row>
        <row r="56">
          <cell r="G56" t="str">
            <v>Product Coverage</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row>
        <row r="57">
          <cell r="G57" t="str">
            <v>Gross Margin</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G58" t="str">
            <v>Gross Margin (%)</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row>
        <row r="59">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row>
        <row r="60">
          <cell r="G60" t="str">
            <v>Selling Expense</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row>
        <row r="61">
          <cell r="G61" t="str">
            <v>Administrative Expense</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G62" t="str">
            <v>R&amp;E Expense</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row>
        <row r="63">
          <cell r="G63" t="str">
            <v>Total SAR</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G64" t="str">
            <v>% of Sales</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G66" t="str">
            <v>JV Earnings/(Loss)</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row>
        <row r="67">
          <cell r="G67" t="str">
            <v>Other Income/(Expense)</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row>
        <row r="68">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row>
        <row r="69">
          <cell r="G69" t="str">
            <v>PBIT</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G70" t="str">
            <v>PBIT Margin (%)</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row>
        <row r="74">
          <cell r="G74" t="str">
            <v>SP2006</v>
          </cell>
          <cell r="H74" t="str">
            <v>Jan</v>
          </cell>
          <cell r="I74" t="str">
            <v>Feb</v>
          </cell>
          <cell r="J74" t="str">
            <v>Mar</v>
          </cell>
          <cell r="K74" t="str">
            <v>Apr</v>
          </cell>
          <cell r="L74" t="str">
            <v>May</v>
          </cell>
          <cell r="M74" t="str">
            <v>Jun</v>
          </cell>
          <cell r="N74" t="str">
            <v>Jul</v>
          </cell>
          <cell r="O74" t="str">
            <v>Aug</v>
          </cell>
          <cell r="P74" t="str">
            <v>Sep</v>
          </cell>
          <cell r="Q74" t="str">
            <v>Oct</v>
          </cell>
          <cell r="R74" t="str">
            <v>Nov</v>
          </cell>
          <cell r="S74" t="str">
            <v>Dec</v>
          </cell>
          <cell r="T74" t="str">
            <v>Jan</v>
          </cell>
          <cell r="U74" t="str">
            <v>Feb</v>
          </cell>
          <cell r="V74" t="str">
            <v>Mar</v>
          </cell>
          <cell r="W74" t="str">
            <v>Apr</v>
          </cell>
          <cell r="X74" t="str">
            <v>May</v>
          </cell>
          <cell r="Y74" t="str">
            <v>Jun</v>
          </cell>
          <cell r="Z74" t="str">
            <v>Jul</v>
          </cell>
          <cell r="AA74" t="str">
            <v>Aug</v>
          </cell>
          <cell r="AB74" t="str">
            <v>Sep</v>
          </cell>
          <cell r="AC74" t="str">
            <v>Oct</v>
          </cell>
          <cell r="AD74" t="str">
            <v>Nov</v>
          </cell>
          <cell r="AE74" t="str">
            <v>Dec</v>
          </cell>
          <cell r="AF74" t="str">
            <v>Jan</v>
          </cell>
          <cell r="AG74" t="str">
            <v>Feb</v>
          </cell>
          <cell r="AH74" t="str">
            <v>Mar</v>
          </cell>
          <cell r="AI74" t="str">
            <v>Apr</v>
          </cell>
          <cell r="AJ74" t="str">
            <v>May</v>
          </cell>
          <cell r="AK74" t="str">
            <v>Jun</v>
          </cell>
          <cell r="AL74" t="str">
            <v>Jul</v>
          </cell>
          <cell r="AM74" t="str">
            <v>Aug</v>
          </cell>
          <cell r="AN74" t="str">
            <v>Sep</v>
          </cell>
          <cell r="AO74" t="str">
            <v>Oct</v>
          </cell>
          <cell r="AP74" t="str">
            <v>Nov</v>
          </cell>
          <cell r="AQ74" t="str">
            <v>Dec</v>
          </cell>
        </row>
        <row r="75">
          <cell r="G75" t="str">
            <v>PGBU Custodial Gross Sales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G76" t="str">
            <v>Gross Sales - External</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G77" t="str">
            <v>Gross Sales Intercompany</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G78" t="str">
            <v>Less Net Sales IC</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row>
        <row r="79">
          <cell r="G79" t="str">
            <v>Add Back IC Sales Eliminated outside of PGBU results</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row>
        <row r="80">
          <cell r="G80" t="str">
            <v>Plus Net Sales Intl Distributors</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row>
        <row r="81">
          <cell r="G81" t="str">
            <v xml:space="preserve">Gross Sales    </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G82" t="str">
            <v>Discounts</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row>
        <row r="83">
          <cell r="G83" t="str">
            <v>009 PG Discount Addback</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row>
        <row r="84">
          <cell r="G84" t="str">
            <v>Total Discounts</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G85" t="str">
            <v xml:space="preserve">Net Sales    </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G87" t="str">
            <v>Cost of Sales</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row>
        <row r="88">
          <cell r="G88" t="str">
            <v>Less COS IC</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row>
        <row r="89">
          <cell r="G89" t="str">
            <v>Plus COS Intl Distributors</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G90" t="str">
            <v>MBTP Adj</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row>
        <row r="91">
          <cell r="G91" t="str">
            <v>Cost of Sales (with MBTP adjm)</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row>
        <row r="92">
          <cell r="G92" t="str">
            <v>Product Coverage</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row>
        <row r="93">
          <cell r="G93" t="str">
            <v>Gross Margin</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G94" t="str">
            <v>Gross Margin (%)</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row>
        <row r="96">
          <cell r="G96" t="str">
            <v>Selling Expense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row>
        <row r="97">
          <cell r="G97" t="str">
            <v>Administrative Expense</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G98" t="str">
            <v>R&amp;E Expense</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row>
        <row r="99">
          <cell r="G99" t="str">
            <v>Total SAR</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G100" t="str">
            <v>% of Sales</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G102" t="str">
            <v>JV Earnings/(Loss)</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row>
        <row r="103">
          <cell r="G103" t="str">
            <v>Other Income/(Expense)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row>
        <row r="105">
          <cell r="G105" t="str">
            <v>PBIT</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G106" t="str">
            <v>PBIT Margin (%)</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row>
        <row r="110">
          <cell r="G110" t="str">
            <v>SP2005</v>
          </cell>
          <cell r="H110" t="str">
            <v>Jan</v>
          </cell>
          <cell r="I110" t="str">
            <v>Feb</v>
          </cell>
          <cell r="J110" t="str">
            <v>Mar</v>
          </cell>
          <cell r="K110" t="str">
            <v>Apr</v>
          </cell>
          <cell r="L110" t="str">
            <v>May</v>
          </cell>
          <cell r="M110" t="str">
            <v>Jun</v>
          </cell>
          <cell r="N110" t="str">
            <v>Jul</v>
          </cell>
          <cell r="O110" t="str">
            <v>Aug</v>
          </cell>
          <cell r="P110" t="str">
            <v>Sep</v>
          </cell>
          <cell r="Q110" t="str">
            <v>Oct</v>
          </cell>
          <cell r="R110" t="str">
            <v>Nov</v>
          </cell>
          <cell r="S110" t="str">
            <v>Dec</v>
          </cell>
          <cell r="T110" t="str">
            <v>Jan</v>
          </cell>
          <cell r="U110" t="str">
            <v>Feb</v>
          </cell>
          <cell r="V110" t="str">
            <v>Mar</v>
          </cell>
          <cell r="W110" t="str">
            <v>Apr</v>
          </cell>
          <cell r="X110" t="str">
            <v>May</v>
          </cell>
          <cell r="Y110" t="str">
            <v>Jun</v>
          </cell>
          <cell r="Z110" t="str">
            <v>Jul</v>
          </cell>
          <cell r="AA110" t="str">
            <v>Aug</v>
          </cell>
          <cell r="AB110" t="str">
            <v>Sep</v>
          </cell>
          <cell r="AC110" t="str">
            <v>Oct</v>
          </cell>
          <cell r="AD110" t="str">
            <v>Nov</v>
          </cell>
          <cell r="AE110" t="str">
            <v>Dec</v>
          </cell>
          <cell r="AF110" t="str">
            <v>Jan</v>
          </cell>
          <cell r="AG110" t="str">
            <v>Feb</v>
          </cell>
          <cell r="AH110" t="str">
            <v>Mar</v>
          </cell>
          <cell r="AI110" t="str">
            <v>Apr</v>
          </cell>
          <cell r="AJ110" t="str">
            <v>May</v>
          </cell>
          <cell r="AK110" t="str">
            <v>Jun</v>
          </cell>
          <cell r="AL110" t="str">
            <v>Jul</v>
          </cell>
          <cell r="AM110" t="str">
            <v>Aug</v>
          </cell>
          <cell r="AN110" t="str">
            <v>Sep</v>
          </cell>
          <cell r="AO110" t="str">
            <v>Oct</v>
          </cell>
          <cell r="AP110" t="str">
            <v>Nov</v>
          </cell>
          <cell r="AQ110" t="str">
            <v>Dec</v>
          </cell>
        </row>
        <row r="111">
          <cell r="G111" t="str">
            <v>PGBU Custodial Gross Sales</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row>
        <row r="112">
          <cell r="G112" t="str">
            <v>Gross Sales - External</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row>
        <row r="113">
          <cell r="G113" t="str">
            <v>Gross Sales Intercompany</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G114" t="str">
            <v>Less Net Sales IC</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G115" t="str">
            <v>Add Back IC Sales Eliminated outside of PGBU results</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row>
        <row r="116">
          <cell r="G116" t="str">
            <v>Plus Net Sales Intl Distributors</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row>
        <row r="117">
          <cell r="G117" t="str">
            <v xml:space="preserve">Gross Sales    </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G118" t="str">
            <v>Discounts</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row>
        <row r="119">
          <cell r="G119" t="str">
            <v>009 PG Discount Addback</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row>
        <row r="120">
          <cell r="G120" t="str">
            <v>Total Discounts</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row>
        <row r="121">
          <cell r="G121" t="str">
            <v xml:space="preserve">Net Sales    </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row>
        <row r="123">
          <cell r="G123" t="str">
            <v>Cost of Sales</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row>
        <row r="124">
          <cell r="G124" t="str">
            <v>Less COS IC</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row>
        <row r="125">
          <cell r="G125" t="str">
            <v>Plus COS Intl Distributors</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G126" t="str">
            <v>MBTP Adj</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row>
        <row r="127">
          <cell r="G127" t="str">
            <v>Cost of Sales (with MBTP adjm)</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G128" t="str">
            <v>Product Coverage</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G129" t="str">
            <v>Gross Margin</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G130" t="str">
            <v>Gross Margin (%)</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row>
        <row r="131">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G132" t="str">
            <v>Selling Expense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row>
        <row r="133">
          <cell r="G133" t="str">
            <v>Administrative Expense</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G134" t="str">
            <v>R&amp;E Expense</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row>
        <row r="135">
          <cell r="G135" t="str">
            <v>Total SAR</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row>
        <row r="136">
          <cell r="G136" t="str">
            <v>% of Sales</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row>
        <row r="137">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G138" t="str">
            <v>JV Earnings/(Loss)</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row>
        <row r="139">
          <cell r="G139" t="str">
            <v>Other Income/(Expense)</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row>
        <row r="140">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row>
        <row r="141">
          <cell r="G141" t="str">
            <v>PBIT</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G142" t="str">
            <v>PBIT Margin (%)</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row>
        <row r="182">
          <cell r="G182" t="str">
            <v>SP2007YTDAOP</v>
          </cell>
          <cell r="H182" t="str">
            <v>Jan</v>
          </cell>
          <cell r="I182" t="str">
            <v>Feb</v>
          </cell>
          <cell r="J182" t="str">
            <v>Mar</v>
          </cell>
          <cell r="K182" t="str">
            <v>Apr</v>
          </cell>
          <cell r="L182" t="str">
            <v>May</v>
          </cell>
          <cell r="M182" t="str">
            <v>Jun</v>
          </cell>
          <cell r="N182" t="str">
            <v>Jul</v>
          </cell>
          <cell r="O182" t="str">
            <v>Aug</v>
          </cell>
          <cell r="P182" t="str">
            <v>Sep</v>
          </cell>
          <cell r="Q182" t="str">
            <v>Oct</v>
          </cell>
          <cell r="R182" t="str">
            <v>Nov</v>
          </cell>
          <cell r="S182" t="str">
            <v>Dec</v>
          </cell>
          <cell r="T182" t="str">
            <v>Jan</v>
          </cell>
          <cell r="U182" t="str">
            <v>Feb</v>
          </cell>
          <cell r="V182" t="str">
            <v>Mar</v>
          </cell>
          <cell r="W182" t="str">
            <v>Apr</v>
          </cell>
          <cell r="X182" t="str">
            <v>May</v>
          </cell>
          <cell r="Y182" t="str">
            <v>Jun</v>
          </cell>
          <cell r="Z182" t="str">
            <v>Jul</v>
          </cell>
          <cell r="AA182" t="str">
            <v>Aug</v>
          </cell>
          <cell r="AB182" t="str">
            <v>Sep</v>
          </cell>
          <cell r="AC182" t="str">
            <v>Oct</v>
          </cell>
          <cell r="AD182" t="str">
            <v>Nov</v>
          </cell>
          <cell r="AE182" t="str">
            <v>Dec</v>
          </cell>
          <cell r="AF182" t="str">
            <v>Jan</v>
          </cell>
          <cell r="AG182" t="str">
            <v>Feb</v>
          </cell>
          <cell r="AH182" t="str">
            <v>Mar</v>
          </cell>
          <cell r="AI182" t="str">
            <v>Apr</v>
          </cell>
          <cell r="AJ182" t="str">
            <v>May</v>
          </cell>
          <cell r="AK182" t="str">
            <v>Jun</v>
          </cell>
          <cell r="AL182" t="str">
            <v>Jul</v>
          </cell>
          <cell r="AM182" t="str">
            <v>Aug</v>
          </cell>
          <cell r="AN182" t="str">
            <v>Sep</v>
          </cell>
          <cell r="AO182" t="str">
            <v>Oct</v>
          </cell>
          <cell r="AP182" t="str">
            <v>Nov</v>
          </cell>
          <cell r="AQ182" t="str">
            <v>Dec</v>
          </cell>
        </row>
        <row r="183">
          <cell r="G183" t="str">
            <v>PGBU Custodial Gross Sales</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G184" t="str">
            <v>Gross Sales - External</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G185" t="str">
            <v>Gross Sales Intercompany</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row>
        <row r="186">
          <cell r="G186" t="str">
            <v>Less Net Sales IC</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row>
        <row r="187">
          <cell r="G187" t="str">
            <v>Add Back IC Sales Eliminated outside of PGBU results</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G188" t="str">
            <v>Plus Net Sales Intl Distributors</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row>
        <row r="189">
          <cell r="G189" t="str">
            <v xml:space="preserve">Gross Sales    </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G190" t="str">
            <v>Discounts</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row>
        <row r="191">
          <cell r="G191" t="str">
            <v>009 PG Discount Addback</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row>
        <row r="192">
          <cell r="G192" t="str">
            <v>Total Discounts</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row>
        <row r="193">
          <cell r="G193" t="str">
            <v xml:space="preserve">Net Sales    </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row>
        <row r="195">
          <cell r="G195" t="str">
            <v>Cost of Sales</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row>
        <row r="196">
          <cell r="G196" t="str">
            <v>Less COS IC</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row>
        <row r="197">
          <cell r="G197" t="str">
            <v>Plus COS Intl Distributors</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G198" t="str">
            <v>MBTP Adj</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G199" t="str">
            <v>Cost of Sales (with MBTP adjm)</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row>
        <row r="200">
          <cell r="G200" t="str">
            <v>Product Coverage</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row>
        <row r="201">
          <cell r="G201" t="str">
            <v>Gross Margin</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G202" t="str">
            <v>Gross Margin (%)</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row>
        <row r="203">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row>
        <row r="204">
          <cell r="G204" t="str">
            <v>Selling Expense</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row>
        <row r="205">
          <cell r="G205" t="str">
            <v>Administrative Expense</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row>
        <row r="206">
          <cell r="G206" t="str">
            <v>R&amp;E Expense</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row>
        <row r="207">
          <cell r="G207" t="str">
            <v>Total SAR</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row>
        <row r="208">
          <cell r="G208" t="str">
            <v>% of Sales</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row>
        <row r="209">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G210" t="str">
            <v>JV Earnings/(Loss)</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row>
        <row r="211">
          <cell r="G211" t="str">
            <v>Other Income/(Expense)</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G213" t="str">
            <v>PBIT</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G214" t="str">
            <v>PBIT Margin (%)</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row>
        <row r="218">
          <cell r="G218" t="str">
            <v>SP2006YTD</v>
          </cell>
          <cell r="H218" t="str">
            <v>Jan</v>
          </cell>
          <cell r="I218" t="str">
            <v>Feb</v>
          </cell>
          <cell r="J218" t="str">
            <v>Mar</v>
          </cell>
          <cell r="K218" t="str">
            <v>Apr</v>
          </cell>
          <cell r="L218" t="str">
            <v>May</v>
          </cell>
          <cell r="M218" t="str">
            <v>Jun</v>
          </cell>
          <cell r="N218" t="str">
            <v>Jul</v>
          </cell>
          <cell r="O218" t="str">
            <v>Aug</v>
          </cell>
          <cell r="P218" t="str">
            <v>Sep</v>
          </cell>
          <cell r="Q218" t="str">
            <v>Oct</v>
          </cell>
          <cell r="R218" t="str">
            <v>Nov</v>
          </cell>
          <cell r="S218" t="str">
            <v>Dec</v>
          </cell>
          <cell r="T218" t="str">
            <v>Jan</v>
          </cell>
          <cell r="U218" t="str">
            <v>Feb</v>
          </cell>
          <cell r="V218" t="str">
            <v>Mar</v>
          </cell>
          <cell r="W218" t="str">
            <v>Apr</v>
          </cell>
          <cell r="X218" t="str">
            <v>May</v>
          </cell>
          <cell r="Y218" t="str">
            <v>Jun</v>
          </cell>
          <cell r="Z218" t="str">
            <v>Jul</v>
          </cell>
          <cell r="AA218" t="str">
            <v>Aug</v>
          </cell>
          <cell r="AB218" t="str">
            <v>Sep</v>
          </cell>
          <cell r="AC218" t="str">
            <v>Oct</v>
          </cell>
          <cell r="AD218" t="str">
            <v>Nov</v>
          </cell>
          <cell r="AE218" t="str">
            <v>Dec</v>
          </cell>
          <cell r="AF218" t="str">
            <v>Jan</v>
          </cell>
          <cell r="AG218" t="str">
            <v>Feb</v>
          </cell>
          <cell r="AH218" t="str">
            <v>Mar</v>
          </cell>
          <cell r="AI218" t="str">
            <v>Apr</v>
          </cell>
          <cell r="AJ218" t="str">
            <v>May</v>
          </cell>
          <cell r="AK218" t="str">
            <v>Jun</v>
          </cell>
          <cell r="AL218" t="str">
            <v>Jul</v>
          </cell>
          <cell r="AM218" t="str">
            <v>Aug</v>
          </cell>
          <cell r="AN218" t="str">
            <v>Sep</v>
          </cell>
          <cell r="AO218" t="str">
            <v>Oct</v>
          </cell>
          <cell r="AP218" t="str">
            <v>Nov</v>
          </cell>
          <cell r="AQ218" t="str">
            <v>Dec</v>
          </cell>
        </row>
        <row r="219">
          <cell r="G219" t="str">
            <v>PGBU Custodial Gross Sales</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row>
        <row r="220">
          <cell r="G220" t="str">
            <v>Gross Sales - External</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row>
        <row r="221">
          <cell r="G221" t="str">
            <v>Gross Sales Intercompany</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G222" t="str">
            <v>Less Net Sales IC</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row>
        <row r="223">
          <cell r="G223" t="str">
            <v>Add Back IC Sales Eliminated outside of PGBU results</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row>
        <row r="224">
          <cell r="G224" t="str">
            <v>Plus Net Sales Intl Distributors</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row>
        <row r="225">
          <cell r="G225" t="str">
            <v xml:space="preserve">Gross Sales    </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row>
        <row r="226">
          <cell r="G226" t="str">
            <v>Discounts</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row>
        <row r="227">
          <cell r="G227" t="str">
            <v>009 PG Discount Addback</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row>
        <row r="228">
          <cell r="G228" t="str">
            <v>Total Discounts</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row>
        <row r="229">
          <cell r="G229" t="str">
            <v xml:space="preserve">Net Sales    </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row>
        <row r="230">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row>
        <row r="231">
          <cell r="G231" t="str">
            <v>Cost of Sales</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row>
        <row r="232">
          <cell r="G232" t="str">
            <v>Less COS IC</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row>
        <row r="233">
          <cell r="G233" t="str">
            <v>Plus COS Intl Distributors</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row>
        <row r="234">
          <cell r="G234" t="str">
            <v>MBTP Adj</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row>
        <row r="235">
          <cell r="G235" t="str">
            <v>Cost of Sales (with MBTP adjm)</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row>
        <row r="236">
          <cell r="G236" t="str">
            <v>Product Coverage</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row>
        <row r="237">
          <cell r="G237" t="str">
            <v>Gross Margin</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row>
        <row r="238">
          <cell r="G238" t="str">
            <v>Gross Margin (%)</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row>
        <row r="239">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row>
        <row r="240">
          <cell r="G240" t="str">
            <v>Selling Expense</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row>
        <row r="241">
          <cell r="G241" t="str">
            <v>Administrative Expense</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row>
        <row r="242">
          <cell r="G242" t="str">
            <v>R&amp;E Expense</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row>
        <row r="243">
          <cell r="G243" t="str">
            <v>Total SAR</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row>
        <row r="244">
          <cell r="G244" t="str">
            <v>% of Sales</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row>
        <row r="245">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row>
        <row r="246">
          <cell r="G246" t="str">
            <v>JV Earnings/(Loss)</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row>
        <row r="247">
          <cell r="G247" t="str">
            <v>Other Income/(Expense)</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row>
        <row r="248">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row>
        <row r="249">
          <cell r="G249" t="str">
            <v>PBIT</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G250" t="str">
            <v>PBIT Margin (%)</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row>
        <row r="290">
          <cell r="G290" t="str">
            <v>SP2007QTD</v>
          </cell>
          <cell r="H290" t="str">
            <v>Jan</v>
          </cell>
          <cell r="I290" t="str">
            <v>Feb</v>
          </cell>
          <cell r="J290" t="str">
            <v>Mar</v>
          </cell>
          <cell r="K290" t="str">
            <v>Apr</v>
          </cell>
          <cell r="L290" t="str">
            <v>May</v>
          </cell>
          <cell r="M290" t="str">
            <v>Jun</v>
          </cell>
          <cell r="N290" t="str">
            <v>Jul</v>
          </cell>
          <cell r="O290" t="str">
            <v>Aug</v>
          </cell>
          <cell r="P290" t="str">
            <v>Sep</v>
          </cell>
          <cell r="Q290" t="str">
            <v>Oct</v>
          </cell>
          <cell r="R290" t="str">
            <v>Nov</v>
          </cell>
          <cell r="S290" t="str">
            <v>Dec</v>
          </cell>
          <cell r="T290" t="str">
            <v>Jan</v>
          </cell>
          <cell r="U290" t="str">
            <v>Feb</v>
          </cell>
          <cell r="V290" t="str">
            <v>Mar</v>
          </cell>
          <cell r="W290" t="str">
            <v>Apr</v>
          </cell>
          <cell r="X290" t="str">
            <v>May</v>
          </cell>
          <cell r="Y290" t="str">
            <v>Jun</v>
          </cell>
          <cell r="Z290" t="str">
            <v>Jul</v>
          </cell>
          <cell r="AA290" t="str">
            <v>Aug</v>
          </cell>
          <cell r="AB290" t="str">
            <v>Sep</v>
          </cell>
          <cell r="AC290" t="str">
            <v>Oct</v>
          </cell>
          <cell r="AD290" t="str">
            <v>Nov</v>
          </cell>
          <cell r="AE290" t="str">
            <v>Dec</v>
          </cell>
          <cell r="AF290" t="str">
            <v>Jan</v>
          </cell>
          <cell r="AG290" t="str">
            <v>Feb</v>
          </cell>
          <cell r="AH290" t="str">
            <v>Mar</v>
          </cell>
          <cell r="AI290" t="str">
            <v>Apr</v>
          </cell>
          <cell r="AJ290" t="str">
            <v>May</v>
          </cell>
          <cell r="AK290" t="str">
            <v>Jun</v>
          </cell>
          <cell r="AL290" t="str">
            <v>Jul</v>
          </cell>
          <cell r="AM290" t="str">
            <v>Aug</v>
          </cell>
          <cell r="AN290" t="str">
            <v>Sep</v>
          </cell>
          <cell r="AO290" t="str">
            <v>Oct</v>
          </cell>
          <cell r="AP290" t="str">
            <v>Nov</v>
          </cell>
          <cell r="AQ290" t="str">
            <v>Dec</v>
          </cell>
        </row>
        <row r="291">
          <cell r="G291" t="str">
            <v>PGBU Custodial Gross Sales</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row>
        <row r="292">
          <cell r="G292" t="str">
            <v>Gross Sales - External</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row>
        <row r="293">
          <cell r="G293" t="str">
            <v>Gross Sales Intercompany</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row>
        <row r="294">
          <cell r="G294" t="str">
            <v>Less Net Sales IC</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row>
        <row r="295">
          <cell r="G295" t="str">
            <v>Add Back IC Sales Eliminated outside of PGBU results</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row>
        <row r="296">
          <cell r="G296" t="str">
            <v>Plus Net Sales Intl Distributors</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row>
        <row r="297">
          <cell r="G297" t="str">
            <v xml:space="preserve">Gross Sales    </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G298" t="str">
            <v>Discounts</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row>
        <row r="299">
          <cell r="G299" t="str">
            <v>009 PG Discount Addback</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row>
        <row r="300">
          <cell r="G300" t="str">
            <v>Total Discounts</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row>
        <row r="301">
          <cell r="G301" t="str">
            <v xml:space="preserve">Net Sales    </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row>
        <row r="303">
          <cell r="G303" t="str">
            <v>Cost of Sales</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row>
        <row r="304">
          <cell r="G304" t="str">
            <v>Less COS IC</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row>
        <row r="305">
          <cell r="G305" t="str">
            <v>Plus COS Intl Distributors</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G306" t="str">
            <v>MBTP Adj</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row>
        <row r="307">
          <cell r="G307" t="str">
            <v>Cost of Sales (with MBTP adjm)</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row>
        <row r="308">
          <cell r="G308" t="str">
            <v>Product Coverage</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row>
        <row r="309">
          <cell r="G309" t="str">
            <v>Gross Margin</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G310" t="str">
            <v>Gross Margin (%)</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row>
        <row r="311">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row>
        <row r="312">
          <cell r="G312" t="str">
            <v>Selling Expense</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row>
        <row r="313">
          <cell r="G313" t="str">
            <v>Administrative Expense</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G314" t="str">
            <v>R&amp;E Expense</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row>
        <row r="315">
          <cell r="G315" t="str">
            <v>Total SAR</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row>
        <row r="316">
          <cell r="G316" t="str">
            <v>% of Sales</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row>
        <row r="317">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G318" t="str">
            <v>JV Earnings/(Loss)</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row>
        <row r="319">
          <cell r="G319" t="str">
            <v>Other Income/(Expense)</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row>
        <row r="320">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row>
        <row r="321">
          <cell r="G321" t="str">
            <v>PBIT</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G322" t="str">
            <v>PBIT Margin (%)</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row>
        <row r="326">
          <cell r="G326" t="str">
            <v>SP2007QTDAOP</v>
          </cell>
          <cell r="H326" t="str">
            <v>Jan</v>
          </cell>
          <cell r="I326" t="str">
            <v>Feb</v>
          </cell>
          <cell r="J326" t="str">
            <v>Mar</v>
          </cell>
          <cell r="K326" t="str">
            <v>Apr</v>
          </cell>
          <cell r="L326" t="str">
            <v>May</v>
          </cell>
          <cell r="M326" t="str">
            <v>Jun</v>
          </cell>
          <cell r="N326" t="str">
            <v>Jul</v>
          </cell>
          <cell r="O326" t="str">
            <v>Aug</v>
          </cell>
          <cell r="P326" t="str">
            <v>Sep</v>
          </cell>
          <cell r="Q326" t="str">
            <v>Oct</v>
          </cell>
          <cell r="R326" t="str">
            <v>Nov</v>
          </cell>
          <cell r="S326" t="str">
            <v>Dec</v>
          </cell>
          <cell r="T326" t="str">
            <v>Jan</v>
          </cell>
          <cell r="U326" t="str">
            <v>Feb</v>
          </cell>
          <cell r="V326" t="str">
            <v>Mar</v>
          </cell>
          <cell r="W326" t="str">
            <v>Apr</v>
          </cell>
          <cell r="X326" t="str">
            <v>May</v>
          </cell>
          <cell r="Y326" t="str">
            <v>Jun</v>
          </cell>
          <cell r="Z326" t="str">
            <v>Jul</v>
          </cell>
          <cell r="AA326" t="str">
            <v>Aug</v>
          </cell>
          <cell r="AB326" t="str">
            <v>Sep</v>
          </cell>
          <cell r="AC326" t="str">
            <v>Oct</v>
          </cell>
          <cell r="AD326" t="str">
            <v>Nov</v>
          </cell>
          <cell r="AE326" t="str">
            <v>Dec</v>
          </cell>
          <cell r="AF326" t="str">
            <v>Jan</v>
          </cell>
          <cell r="AG326" t="str">
            <v>Feb</v>
          </cell>
          <cell r="AH326" t="str">
            <v>Mar</v>
          </cell>
          <cell r="AI326" t="str">
            <v>Apr</v>
          </cell>
          <cell r="AJ326" t="str">
            <v>May</v>
          </cell>
          <cell r="AK326" t="str">
            <v>Jun</v>
          </cell>
          <cell r="AL326" t="str">
            <v>Jul</v>
          </cell>
          <cell r="AM326" t="str">
            <v>Aug</v>
          </cell>
          <cell r="AN326" t="str">
            <v>Sep</v>
          </cell>
          <cell r="AO326" t="str">
            <v>Oct</v>
          </cell>
          <cell r="AP326" t="str">
            <v>Nov</v>
          </cell>
          <cell r="AQ326" t="str">
            <v>Dec</v>
          </cell>
        </row>
        <row r="327">
          <cell r="G327" t="str">
            <v>PGBU Custodial Gross Sales</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row>
        <row r="328">
          <cell r="G328" t="str">
            <v>Gross Sales - External</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row>
        <row r="329">
          <cell r="G329" t="str">
            <v>Gross Sales Intercompany</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G330" t="str">
            <v>Less Net Sales IC</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row>
        <row r="331">
          <cell r="G331" t="str">
            <v>Add Back IC Sales Eliminated outside of PGBU results</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row>
        <row r="332">
          <cell r="G332" t="str">
            <v>Plus Net Sales Intl Distributors</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row>
        <row r="333">
          <cell r="G333" t="str">
            <v xml:space="preserve">Gross Sales    </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G334" t="str">
            <v>Discounts</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row>
        <row r="335">
          <cell r="G335" t="str">
            <v>009 PG Discount Addback</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row>
        <row r="336">
          <cell r="G336" t="str">
            <v>Total Discounts</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row>
        <row r="337">
          <cell r="G337" t="str">
            <v xml:space="preserve">Net Sales    </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row>
        <row r="339">
          <cell r="G339" t="str">
            <v>Cost of Sales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row>
        <row r="340">
          <cell r="G340" t="str">
            <v>Less COS IC</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row>
        <row r="341">
          <cell r="G341" t="str">
            <v>Plus COS Intl Distributors</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G342" t="str">
            <v>MBTP Adj</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row>
        <row r="343">
          <cell r="G343" t="str">
            <v>Cost of Sales (with MBTP adjm)</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row>
        <row r="344">
          <cell r="G344" t="str">
            <v>Product Coverage</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row>
        <row r="345">
          <cell r="G345" t="str">
            <v>Gross Margin</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G346" t="str">
            <v>Gross Margin (%)</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row>
        <row r="347">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row>
        <row r="348">
          <cell r="G348" t="str">
            <v>Selling Expense</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row>
        <row r="349">
          <cell r="G349" t="str">
            <v>Administrative Expense</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G350" t="str">
            <v>R&amp;E Expense</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row>
        <row r="351">
          <cell r="G351" t="str">
            <v>Total SAR</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row>
        <row r="352">
          <cell r="G352" t="str">
            <v>% of Sales</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row>
        <row r="353">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G354" t="str">
            <v>JV Earnings/(Loss)</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row>
        <row r="355">
          <cell r="G355" t="str">
            <v>Other Income/(Expense)</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row>
        <row r="356">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row>
        <row r="357">
          <cell r="G357" t="str">
            <v>PBIT</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G358" t="str">
            <v>PBIT Margin (%)</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row>
        <row r="362">
          <cell r="G362" t="str">
            <v>SP2006QTD</v>
          </cell>
          <cell r="H362" t="str">
            <v>Jan</v>
          </cell>
          <cell r="I362" t="str">
            <v>Feb</v>
          </cell>
          <cell r="J362" t="str">
            <v>Mar</v>
          </cell>
          <cell r="K362" t="str">
            <v>Apr</v>
          </cell>
          <cell r="L362" t="str">
            <v>May</v>
          </cell>
          <cell r="M362" t="str">
            <v>Jun</v>
          </cell>
          <cell r="N362" t="str">
            <v>Jul</v>
          </cell>
          <cell r="O362" t="str">
            <v>Aug</v>
          </cell>
          <cell r="P362" t="str">
            <v>Sep</v>
          </cell>
          <cell r="Q362" t="str">
            <v>Oct</v>
          </cell>
          <cell r="R362" t="str">
            <v>Nov</v>
          </cell>
          <cell r="S362" t="str">
            <v>Dec</v>
          </cell>
          <cell r="T362" t="str">
            <v>Jan</v>
          </cell>
          <cell r="U362" t="str">
            <v>Feb</v>
          </cell>
          <cell r="V362" t="str">
            <v>Mar</v>
          </cell>
          <cell r="W362" t="str">
            <v>Apr</v>
          </cell>
          <cell r="X362" t="str">
            <v>May</v>
          </cell>
          <cell r="Y362" t="str">
            <v>Jun</v>
          </cell>
          <cell r="Z362" t="str">
            <v>Jul</v>
          </cell>
          <cell r="AA362" t="str">
            <v>Aug</v>
          </cell>
          <cell r="AB362" t="str">
            <v>Sep</v>
          </cell>
          <cell r="AC362" t="str">
            <v>Oct</v>
          </cell>
          <cell r="AD362" t="str">
            <v>Nov</v>
          </cell>
          <cell r="AE362" t="str">
            <v>Dec</v>
          </cell>
          <cell r="AF362" t="str">
            <v>Jan</v>
          </cell>
          <cell r="AG362" t="str">
            <v>Feb</v>
          </cell>
          <cell r="AH362" t="str">
            <v>Mar</v>
          </cell>
          <cell r="AI362" t="str">
            <v>Apr</v>
          </cell>
          <cell r="AJ362" t="str">
            <v>May</v>
          </cell>
          <cell r="AK362" t="str">
            <v>Jun</v>
          </cell>
          <cell r="AL362" t="str">
            <v>Jul</v>
          </cell>
          <cell r="AM362" t="str">
            <v>Aug</v>
          </cell>
          <cell r="AN362" t="str">
            <v>Sep</v>
          </cell>
          <cell r="AO362" t="str">
            <v>Oct</v>
          </cell>
          <cell r="AP362" t="str">
            <v>Nov</v>
          </cell>
          <cell r="AQ362" t="str">
            <v>Dec</v>
          </cell>
        </row>
        <row r="363">
          <cell r="G363" t="str">
            <v>PGBU Custodial Gross Sales</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row>
        <row r="364">
          <cell r="G364" t="str">
            <v>Gross Sales - External</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row>
        <row r="365">
          <cell r="G365" t="str">
            <v>Gross Sales Intercompany</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G366" t="str">
            <v>Less Net Sales IC</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row>
        <row r="367">
          <cell r="G367" t="str">
            <v>Add Back IC Sales Eliminated outside of PGBU results</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row>
        <row r="368">
          <cell r="G368" t="str">
            <v>Plus Net Sales Intl Distributors</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row>
        <row r="369">
          <cell r="G369" t="str">
            <v xml:space="preserve">Gross Sales    </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G370" t="str">
            <v>Discounts</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row>
        <row r="371">
          <cell r="G371" t="str">
            <v>009 PG Discount Addback</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row>
        <row r="372">
          <cell r="G372" t="str">
            <v>Total Discounts</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row>
        <row r="373">
          <cell r="G373" t="str">
            <v xml:space="preserve">Net Sales    </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row>
        <row r="375">
          <cell r="G375" t="str">
            <v>Cost of Sales</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row>
        <row r="376">
          <cell r="G376" t="str">
            <v>Less COS IC</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row>
        <row r="377">
          <cell r="G377" t="str">
            <v>Plus COS Intl Distributors</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G378" t="str">
            <v>MBTP Adj</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row>
        <row r="379">
          <cell r="G379" t="str">
            <v>Cost of Sales (with MBTP adjm)</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row>
        <row r="380">
          <cell r="G380" t="str">
            <v>Product Coverage</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row>
        <row r="381">
          <cell r="G381" t="str">
            <v>Gross Margin</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G382" t="str">
            <v>Gross Margin (%)</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row>
        <row r="383">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row>
        <row r="384">
          <cell r="G384" t="str">
            <v>Selling Expense</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row>
        <row r="385">
          <cell r="G385" t="str">
            <v>Administrative Expense</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G386" t="str">
            <v>R&amp;E Expense</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row>
        <row r="387">
          <cell r="G387" t="str">
            <v>Total SAR</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row>
        <row r="388">
          <cell r="G388" t="str">
            <v>% of Sales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row>
        <row r="389">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G390" t="str">
            <v>JV Earnings/(Loss)</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row>
        <row r="391">
          <cell r="G391" t="str">
            <v>Other Income/(Expense)</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row>
        <row r="392">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row>
        <row r="393">
          <cell r="G393" t="str">
            <v>PBIT</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G394" t="str">
            <v>PBIT Margin (%)</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row>
        <row r="398">
          <cell r="G398" t="str">
            <v>SP2005QTD</v>
          </cell>
          <cell r="H398" t="str">
            <v>Jan</v>
          </cell>
          <cell r="I398" t="str">
            <v>Feb</v>
          </cell>
          <cell r="J398" t="str">
            <v>Mar</v>
          </cell>
          <cell r="K398" t="str">
            <v>Apr</v>
          </cell>
          <cell r="L398" t="str">
            <v>May</v>
          </cell>
          <cell r="M398" t="str">
            <v>Jun</v>
          </cell>
          <cell r="N398" t="str">
            <v>Jul</v>
          </cell>
          <cell r="O398" t="str">
            <v>Aug</v>
          </cell>
          <cell r="P398" t="str">
            <v>Sep</v>
          </cell>
          <cell r="Q398" t="str">
            <v>Oct</v>
          </cell>
          <cell r="R398" t="str">
            <v>Nov</v>
          </cell>
          <cell r="S398" t="str">
            <v>Dec</v>
          </cell>
          <cell r="T398" t="str">
            <v>Jan</v>
          </cell>
          <cell r="U398" t="str">
            <v>Feb</v>
          </cell>
          <cell r="V398" t="str">
            <v>Mar</v>
          </cell>
          <cell r="W398" t="str">
            <v>Apr</v>
          </cell>
          <cell r="X398" t="str">
            <v>May</v>
          </cell>
          <cell r="Y398" t="str">
            <v>Jun</v>
          </cell>
          <cell r="Z398" t="str">
            <v>Jul</v>
          </cell>
          <cell r="AA398" t="str">
            <v>Aug</v>
          </cell>
          <cell r="AB398" t="str">
            <v>Sep</v>
          </cell>
          <cell r="AC398" t="str">
            <v>Oct</v>
          </cell>
          <cell r="AD398" t="str">
            <v>Nov</v>
          </cell>
          <cell r="AE398" t="str">
            <v>Dec</v>
          </cell>
          <cell r="AF398" t="str">
            <v>Jan</v>
          </cell>
          <cell r="AG398" t="str">
            <v>Feb</v>
          </cell>
          <cell r="AH398" t="str">
            <v>Mar</v>
          </cell>
          <cell r="AI398" t="str">
            <v>Apr</v>
          </cell>
          <cell r="AJ398" t="str">
            <v>May</v>
          </cell>
          <cell r="AK398" t="str">
            <v>Jun</v>
          </cell>
          <cell r="AL398" t="str">
            <v>Jul</v>
          </cell>
          <cell r="AM398" t="str">
            <v>Aug</v>
          </cell>
          <cell r="AN398" t="str">
            <v>Sep</v>
          </cell>
          <cell r="AO398" t="str">
            <v>Oct</v>
          </cell>
          <cell r="AP398" t="str">
            <v>Nov</v>
          </cell>
          <cell r="AQ398" t="str">
            <v>Dec</v>
          </cell>
        </row>
        <row r="399">
          <cell r="G399" t="str">
            <v>PGBU Custodial Gross Sales</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row>
        <row r="400">
          <cell r="G400" t="str">
            <v>Gross Sales - External</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row>
        <row r="401">
          <cell r="G401" t="str">
            <v>Gross Sales Intercompany</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G402" t="str">
            <v>Less Net Sales IC</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row>
        <row r="403">
          <cell r="G403" t="str">
            <v>Add Back IC Sales Eliminated outside of PGBU results</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row>
        <row r="404">
          <cell r="G404" t="str">
            <v>Plus Net Sales Intl Distributors</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row>
        <row r="405">
          <cell r="G405" t="str">
            <v xml:space="preserve">Gross Sales    </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G406" t="str">
            <v>Discounts</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row>
        <row r="407">
          <cell r="G407" t="str">
            <v>009 PG Discount Addback</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row>
        <row r="408">
          <cell r="G408" t="str">
            <v>Total Discounts</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row>
        <row r="409">
          <cell r="G409" t="str">
            <v xml:space="preserve">Net Sales    </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row>
        <row r="411">
          <cell r="G411" t="str">
            <v>Cost of Sales</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row>
        <row r="412">
          <cell r="G412" t="str">
            <v>Less COS IC</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row>
        <row r="413">
          <cell r="G413" t="str">
            <v>Plus COS Intl Distributors</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G414" t="str">
            <v>MBTP Adj</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row>
        <row r="415">
          <cell r="G415" t="str">
            <v>Cost of Sales (with MBTP adjm)</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row>
        <row r="416">
          <cell r="G416" t="str">
            <v>Product Coverage</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row>
        <row r="417">
          <cell r="G417" t="str">
            <v>Gross Margin</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G418" t="str">
            <v>Gross Margin (%)</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row>
        <row r="419">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row>
        <row r="420">
          <cell r="G420" t="str">
            <v>Selling Expense</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row>
        <row r="421">
          <cell r="G421" t="str">
            <v>Administrative Expense</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G422" t="str">
            <v>R&amp;E Expense</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row>
        <row r="423">
          <cell r="G423" t="str">
            <v>Total SAR</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row>
        <row r="424">
          <cell r="G424" t="str">
            <v>% of Sales</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row>
        <row r="425">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G426" t="str">
            <v>JV Earnings/(Loss)</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row>
        <row r="427">
          <cell r="G427" t="str">
            <v>Other Income/(Expense)</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row>
        <row r="428">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row>
        <row r="429">
          <cell r="G429" t="str">
            <v>PBIT</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G430" t="str">
            <v>PBIT Margin (%)</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row>
        <row r="434">
          <cell r="G434" t="str">
            <v>Range Name: SP2008AOP (i.e. Budget)</v>
          </cell>
          <cell r="H434" t="str">
            <v>Jan</v>
          </cell>
          <cell r="I434" t="str">
            <v>Feb</v>
          </cell>
          <cell r="J434" t="str">
            <v>Mar</v>
          </cell>
          <cell r="K434" t="str">
            <v>Apr</v>
          </cell>
          <cell r="L434" t="str">
            <v>May</v>
          </cell>
          <cell r="M434" t="str">
            <v>Jun</v>
          </cell>
          <cell r="N434" t="str">
            <v>Jul</v>
          </cell>
          <cell r="O434" t="str">
            <v>Aug</v>
          </cell>
          <cell r="P434" t="str">
            <v>Sep</v>
          </cell>
          <cell r="Q434" t="str">
            <v>Oct</v>
          </cell>
          <cell r="R434" t="str">
            <v>Nov</v>
          </cell>
          <cell r="S434" t="str">
            <v>Dec</v>
          </cell>
          <cell r="T434" t="str">
            <v>Jan</v>
          </cell>
          <cell r="U434" t="str">
            <v>Feb</v>
          </cell>
          <cell r="V434" t="str">
            <v>Mar</v>
          </cell>
          <cell r="W434" t="str">
            <v>Apr</v>
          </cell>
          <cell r="X434" t="str">
            <v>May</v>
          </cell>
          <cell r="Y434" t="str">
            <v>Jun</v>
          </cell>
          <cell r="Z434" t="str">
            <v>Jul</v>
          </cell>
          <cell r="AA434" t="str">
            <v>Aug</v>
          </cell>
          <cell r="AB434" t="str">
            <v>Sep</v>
          </cell>
          <cell r="AC434" t="str">
            <v>Oct</v>
          </cell>
          <cell r="AD434" t="str">
            <v>Nov</v>
          </cell>
          <cell r="AE434" t="str">
            <v>Dec</v>
          </cell>
          <cell r="AF434" t="str">
            <v>Jan</v>
          </cell>
          <cell r="AG434" t="str">
            <v>Feb</v>
          </cell>
          <cell r="AH434" t="str">
            <v>Mar</v>
          </cell>
          <cell r="AI434" t="str">
            <v>Apr</v>
          </cell>
          <cell r="AJ434" t="str">
            <v>May</v>
          </cell>
          <cell r="AK434" t="str">
            <v>Jun</v>
          </cell>
          <cell r="AL434" t="str">
            <v>Jul</v>
          </cell>
          <cell r="AM434" t="str">
            <v>Aug</v>
          </cell>
          <cell r="AN434" t="str">
            <v>Sep</v>
          </cell>
          <cell r="AO434" t="str">
            <v>Oct</v>
          </cell>
          <cell r="AP434" t="str">
            <v>Nov</v>
          </cell>
          <cell r="AQ434" t="str">
            <v>Dec</v>
          </cell>
        </row>
        <row r="435">
          <cell r="G435" t="str">
            <v>PGBU Custodial Gross Sales</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row>
        <row r="436">
          <cell r="G436" t="str">
            <v>Gross Sales - External</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row>
        <row r="437">
          <cell r="G437" t="str">
            <v>Gross Sales Intercompany</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G438" t="str">
            <v>Less Net Sales IC</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row>
        <row r="439">
          <cell r="G439" t="str">
            <v>Add Back IC Sales Eliminated outside of PGBU results</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row>
        <row r="440">
          <cell r="G440" t="str">
            <v>Plus Net Sales Intl Distributors</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row>
        <row r="441">
          <cell r="G441" t="str">
            <v xml:space="preserve">Gross Sales    </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G442" t="str">
            <v>Discounts</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row>
        <row r="443">
          <cell r="G443" t="str">
            <v>009 PG Discount Addback</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row>
        <row r="444">
          <cell r="G444" t="str">
            <v>Total Discounts</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row>
        <row r="445">
          <cell r="G445" t="str">
            <v xml:space="preserve">Net Sales    </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row>
        <row r="447">
          <cell r="G447" t="str">
            <v>Cost of Sales</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row>
        <row r="448">
          <cell r="G448" t="str">
            <v>Less COS IC</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row>
        <row r="449">
          <cell r="G449" t="str">
            <v>Plus COS Intl Distributors</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G450" t="str">
            <v>MBTP Adj</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row>
        <row r="451">
          <cell r="G451" t="str">
            <v>Cost of Sales (with MBTP adjm)</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row>
        <row r="452">
          <cell r="G452" t="str">
            <v>Product Coverage</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row>
        <row r="453">
          <cell r="G453" t="str">
            <v>Gross Margin</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G454" t="str">
            <v>Gross Margin (%)</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row>
        <row r="455">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row>
        <row r="456">
          <cell r="G456" t="str">
            <v>Selling Expense</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row>
        <row r="457">
          <cell r="G457" t="str">
            <v>Administrative Expense</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G458" t="str">
            <v>R&amp;E Expense</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row>
        <row r="459">
          <cell r="G459" t="str">
            <v>Total SAR</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row>
        <row r="460">
          <cell r="G460" t="str">
            <v>% of Sales</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row>
        <row r="461">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G462" t="str">
            <v>JV Earnings/(Loss)</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row>
        <row r="463">
          <cell r="G463" t="str">
            <v>Other Income/(Expense)</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row>
        <row r="464">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row>
        <row r="465">
          <cell r="G465" t="str">
            <v>PBIT</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G466" t="str">
            <v>PBIT Margin (%)</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row>
        <row r="506">
          <cell r="G506" t="str">
            <v>Range Name: SP2008YTDAOP (i.e. Budget)</v>
          </cell>
          <cell r="H506" t="str">
            <v>Jan</v>
          </cell>
          <cell r="I506" t="str">
            <v>Feb</v>
          </cell>
          <cell r="J506" t="str">
            <v>Mar</v>
          </cell>
          <cell r="K506" t="str">
            <v>Apr</v>
          </cell>
          <cell r="L506" t="str">
            <v>May</v>
          </cell>
          <cell r="M506" t="str">
            <v>Jun</v>
          </cell>
          <cell r="N506" t="str">
            <v>Jul</v>
          </cell>
          <cell r="O506" t="str">
            <v>Aug</v>
          </cell>
          <cell r="P506" t="str">
            <v>Sep</v>
          </cell>
          <cell r="Q506" t="str">
            <v>Oct</v>
          </cell>
          <cell r="R506" t="str">
            <v>Nov</v>
          </cell>
          <cell r="S506" t="str">
            <v>Dec</v>
          </cell>
          <cell r="T506" t="str">
            <v>Jan</v>
          </cell>
          <cell r="U506" t="str">
            <v>Feb</v>
          </cell>
          <cell r="V506" t="str">
            <v>Mar</v>
          </cell>
          <cell r="W506" t="str">
            <v>Apr</v>
          </cell>
          <cell r="X506" t="str">
            <v>May</v>
          </cell>
          <cell r="Y506" t="str">
            <v>Jun</v>
          </cell>
          <cell r="Z506" t="str">
            <v>Jul</v>
          </cell>
          <cell r="AA506" t="str">
            <v>Aug</v>
          </cell>
          <cell r="AB506" t="str">
            <v>Sep</v>
          </cell>
          <cell r="AC506" t="str">
            <v>Oct</v>
          </cell>
          <cell r="AD506" t="str">
            <v>Nov</v>
          </cell>
          <cell r="AE506" t="str">
            <v>Dec</v>
          </cell>
          <cell r="AF506" t="str">
            <v>Jan</v>
          </cell>
          <cell r="AG506" t="str">
            <v>Feb</v>
          </cell>
          <cell r="AH506" t="str">
            <v>Mar</v>
          </cell>
          <cell r="AI506" t="str">
            <v>Apr</v>
          </cell>
          <cell r="AJ506" t="str">
            <v>May</v>
          </cell>
          <cell r="AK506" t="str">
            <v>Jun</v>
          </cell>
          <cell r="AL506" t="str">
            <v>Jul</v>
          </cell>
          <cell r="AM506" t="str">
            <v>Aug</v>
          </cell>
          <cell r="AN506" t="str">
            <v>Sep</v>
          </cell>
          <cell r="AO506" t="str">
            <v>Oct</v>
          </cell>
          <cell r="AP506" t="str">
            <v>Nov</v>
          </cell>
          <cell r="AQ506" t="str">
            <v>Dec</v>
          </cell>
        </row>
        <row r="507">
          <cell r="G507" t="str">
            <v>PGBU Custodial Gross Sales</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row>
        <row r="508">
          <cell r="G508" t="str">
            <v>Gross Sales - External</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row>
        <row r="509">
          <cell r="G509" t="str">
            <v>Gross Sales Intercompany</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G510" t="str">
            <v>Less Net Sales IC</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row>
        <row r="511">
          <cell r="G511" t="str">
            <v>Add Back IC Sales Eliminated outside of PGBU results</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row>
        <row r="512">
          <cell r="G512" t="str">
            <v>Plus Net Sales Intl Distributors</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row>
        <row r="513">
          <cell r="G513" t="str">
            <v xml:space="preserve">Gross Sales    </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G514" t="str">
            <v>Discounts</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row>
        <row r="515">
          <cell r="G515" t="str">
            <v>009 PG Discount Addback</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row>
        <row r="516">
          <cell r="G516" t="str">
            <v>Total Discounts</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row>
        <row r="517">
          <cell r="G517" t="str">
            <v xml:space="preserve">Net Sales    </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row>
        <row r="519">
          <cell r="G519" t="str">
            <v>Cost of Sales</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row>
        <row r="520">
          <cell r="G520" t="str">
            <v>Less COS IC</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row>
        <row r="521">
          <cell r="G521" t="str">
            <v>Plus COS Intl Distributors</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G522" t="str">
            <v>MBTP Adj</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row>
        <row r="523">
          <cell r="G523" t="str">
            <v>Cost of Sales (with MBTP adjm)</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row>
        <row r="524">
          <cell r="G524" t="str">
            <v>Product Coverage</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row>
        <row r="525">
          <cell r="G525" t="str">
            <v>Gross Margin</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G526" t="str">
            <v>Gross Margin (%)</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row>
        <row r="527">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row>
        <row r="528">
          <cell r="G528" t="str">
            <v>Selling Expense</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row>
        <row r="529">
          <cell r="G529" t="str">
            <v>Administrative Expense</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G530" t="str">
            <v>R&amp;E Expense</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row>
        <row r="531">
          <cell r="G531" t="str">
            <v>Total SAR</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row>
        <row r="532">
          <cell r="G532" t="str">
            <v>% of Sales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row>
        <row r="533">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G534" t="str">
            <v>JV Earnings/(Loss)</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row>
        <row r="535">
          <cell r="G535" t="str">
            <v>Other Income/(Expense)</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row>
        <row r="536">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row>
        <row r="537">
          <cell r="G537" t="str">
            <v>PBIT</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G538" t="str">
            <v>PBIT Margin (%)</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row>
        <row r="542">
          <cell r="G542" t="str">
            <v>Range Name: SP2008AOP (i.e. Budget)</v>
          </cell>
          <cell r="H542" t="str">
            <v>Jan</v>
          </cell>
          <cell r="I542" t="str">
            <v>Feb</v>
          </cell>
          <cell r="J542" t="str">
            <v>Mar</v>
          </cell>
          <cell r="K542" t="str">
            <v>Apr</v>
          </cell>
          <cell r="L542" t="str">
            <v>May</v>
          </cell>
          <cell r="M542" t="str">
            <v>Jun</v>
          </cell>
          <cell r="N542" t="str">
            <v>Jul</v>
          </cell>
          <cell r="O542" t="str">
            <v>Aug</v>
          </cell>
          <cell r="P542" t="str">
            <v>Sep</v>
          </cell>
          <cell r="Q542" t="str">
            <v>Oct</v>
          </cell>
          <cell r="R542" t="str">
            <v>Nov</v>
          </cell>
          <cell r="S542" t="str">
            <v>Dec</v>
          </cell>
          <cell r="T542" t="str">
            <v>Jan</v>
          </cell>
          <cell r="U542" t="str">
            <v>Feb</v>
          </cell>
          <cell r="V542" t="str">
            <v>Mar</v>
          </cell>
          <cell r="W542" t="str">
            <v>Apr</v>
          </cell>
          <cell r="X542" t="str">
            <v>May</v>
          </cell>
          <cell r="Y542" t="str">
            <v>Jun</v>
          </cell>
          <cell r="Z542" t="str">
            <v>Jul</v>
          </cell>
          <cell r="AA542" t="str">
            <v>Aug</v>
          </cell>
          <cell r="AB542" t="str">
            <v>Sep</v>
          </cell>
          <cell r="AC542" t="str">
            <v>Oct</v>
          </cell>
          <cell r="AD542" t="str">
            <v>Nov</v>
          </cell>
          <cell r="AE542" t="str">
            <v>Dec</v>
          </cell>
          <cell r="AF542" t="str">
            <v>Jan</v>
          </cell>
          <cell r="AG542" t="str">
            <v>Feb</v>
          </cell>
          <cell r="AH542" t="str">
            <v>Mar</v>
          </cell>
          <cell r="AI542" t="str">
            <v>Apr</v>
          </cell>
          <cell r="AJ542" t="str">
            <v>May</v>
          </cell>
          <cell r="AK542" t="str">
            <v>Jun</v>
          </cell>
          <cell r="AL542" t="str">
            <v>Jul</v>
          </cell>
          <cell r="AM542" t="str">
            <v>Aug</v>
          </cell>
          <cell r="AN542" t="str">
            <v>Sep</v>
          </cell>
          <cell r="AO542" t="str">
            <v>Oct</v>
          </cell>
          <cell r="AP542" t="str">
            <v>Nov</v>
          </cell>
          <cell r="AQ542" t="str">
            <v>Dec</v>
          </cell>
        </row>
        <row r="543">
          <cell r="G543" t="str">
            <v>PGBU Custodial Gross Sales</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row>
        <row r="544">
          <cell r="G544" t="str">
            <v>Gross Sales - External</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row>
        <row r="545">
          <cell r="G545" t="str">
            <v>Gross Sales Intercompany</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G546" t="str">
            <v>Less Net Sales IC</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row>
        <row r="547">
          <cell r="G547" t="str">
            <v>Add Back IC Sales Eliminated outside of PGBU results</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row>
        <row r="548">
          <cell r="G548" t="str">
            <v>Plus Net Sales Intl Distributors</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row>
        <row r="549">
          <cell r="G549" t="str">
            <v xml:space="preserve">Gross Sales    </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G550" t="str">
            <v>Discounts</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row>
        <row r="551">
          <cell r="G551" t="str">
            <v>009 PG Discount Addback</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row>
        <row r="552">
          <cell r="G552" t="str">
            <v>Total Discounts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row>
        <row r="553">
          <cell r="G553" t="str">
            <v xml:space="preserve">Net Sales    </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row>
        <row r="555">
          <cell r="G555" t="str">
            <v>Cost of Sales</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row>
        <row r="556">
          <cell r="G556" t="str">
            <v>Less COS IC</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row>
        <row r="557">
          <cell r="G557" t="str">
            <v>Plus COS Intl Distributors</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G558" t="str">
            <v>MBTP Adj</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row>
        <row r="559">
          <cell r="G559" t="str">
            <v>Cost of Sales (with MBTP adjm)</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row>
        <row r="560">
          <cell r="G560" t="str">
            <v>Product Coverage</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row>
        <row r="561">
          <cell r="G561" t="str">
            <v>Gross Margin</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G562" t="str">
            <v>Gross Margin (%)</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row>
        <row r="563">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row>
        <row r="564">
          <cell r="G564" t="str">
            <v>Selling Expense</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row>
        <row r="565">
          <cell r="G565" t="str">
            <v>Administrative Expense</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G566" t="str">
            <v>R&amp;E Expense</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row>
        <row r="567">
          <cell r="G567" t="str">
            <v>Total SAR</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row>
        <row r="568">
          <cell r="G568" t="str">
            <v>% of Sales</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row>
        <row r="569">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G570" t="str">
            <v>JV Earnings/(Loss)</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row>
        <row r="571">
          <cell r="G571" t="str">
            <v>Other Income/(Expense)</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row>
        <row r="572">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row>
        <row r="573">
          <cell r="G573" t="str">
            <v>PBIT</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G574" t="str">
            <v>PBIT Margin (%)</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row>
        <row r="578">
          <cell r="G578" t="str">
            <v>Range Name: SP2008QTDAOP (i.e. Budget)</v>
          </cell>
          <cell r="H578" t="str">
            <v>Jan</v>
          </cell>
          <cell r="I578" t="str">
            <v>Feb</v>
          </cell>
          <cell r="J578" t="str">
            <v>Mar</v>
          </cell>
          <cell r="K578" t="str">
            <v>Apr</v>
          </cell>
          <cell r="L578" t="str">
            <v>May</v>
          </cell>
          <cell r="M578" t="str">
            <v>Jun</v>
          </cell>
          <cell r="N578" t="str">
            <v>Jul</v>
          </cell>
          <cell r="O578" t="str">
            <v>Aug</v>
          </cell>
          <cell r="P578" t="str">
            <v>Sep</v>
          </cell>
          <cell r="Q578" t="str">
            <v>Oct</v>
          </cell>
          <cell r="R578" t="str">
            <v>Nov</v>
          </cell>
          <cell r="S578" t="str">
            <v>Dec</v>
          </cell>
          <cell r="T578" t="str">
            <v>Jan</v>
          </cell>
          <cell r="U578" t="str">
            <v>Feb</v>
          </cell>
          <cell r="V578" t="str">
            <v>Mar</v>
          </cell>
          <cell r="W578" t="str">
            <v>Apr</v>
          </cell>
          <cell r="X578" t="str">
            <v>May</v>
          </cell>
          <cell r="Y578" t="str">
            <v>Jun</v>
          </cell>
          <cell r="Z578" t="str">
            <v>Jul</v>
          </cell>
          <cell r="AA578" t="str">
            <v>Aug</v>
          </cell>
          <cell r="AB578" t="str">
            <v>Sep</v>
          </cell>
          <cell r="AC578" t="str">
            <v>Oct</v>
          </cell>
          <cell r="AD578" t="str">
            <v>Nov</v>
          </cell>
          <cell r="AE578" t="str">
            <v>Dec</v>
          </cell>
          <cell r="AF578" t="str">
            <v>Jan</v>
          </cell>
          <cell r="AG578" t="str">
            <v>Feb</v>
          </cell>
          <cell r="AH578" t="str">
            <v>Mar</v>
          </cell>
          <cell r="AI578" t="str">
            <v>Apr</v>
          </cell>
          <cell r="AJ578" t="str">
            <v>May</v>
          </cell>
          <cell r="AK578" t="str">
            <v>Jun</v>
          </cell>
          <cell r="AL578" t="str">
            <v>Jul</v>
          </cell>
          <cell r="AM578" t="str">
            <v>Aug</v>
          </cell>
          <cell r="AN578" t="str">
            <v>Sep</v>
          </cell>
          <cell r="AO578" t="str">
            <v>Oct</v>
          </cell>
          <cell r="AP578" t="str">
            <v>Nov</v>
          </cell>
          <cell r="AQ578" t="str">
            <v>Dec</v>
          </cell>
        </row>
        <row r="579">
          <cell r="G579" t="str">
            <v>PGBU Custodial Gross Sales</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G580" t="str">
            <v>Gross Sales - External</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row>
        <row r="581">
          <cell r="G581" t="str">
            <v>Gross Sales Intercompany</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row>
        <row r="582">
          <cell r="G582" t="str">
            <v>Less Net Sales IC</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row>
        <row r="583">
          <cell r="G583" t="str">
            <v>Add Back IC Sales Eliminated outside of PGBU results</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G584" t="str">
            <v>Plus Net Sales Intl Distributors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row>
        <row r="585">
          <cell r="G585" t="str">
            <v xml:space="preserve">Gross Sales    </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row>
        <row r="586">
          <cell r="G586" t="str">
            <v>Discounts</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row>
        <row r="587">
          <cell r="G587" t="str">
            <v>009 PG Discount Addback</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G588" t="str">
            <v>Total Discounts</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row>
        <row r="589">
          <cell r="G589" t="str">
            <v xml:space="preserve">Net Sales    </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row>
        <row r="590">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row>
        <row r="591">
          <cell r="G591" t="str">
            <v>Cost of Sales</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G592" t="str">
            <v>Less COS IC</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row>
        <row r="593">
          <cell r="G593" t="str">
            <v>Plus COS Intl Distributors</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row>
        <row r="594">
          <cell r="G594" t="str">
            <v>MBTP Adj</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row>
        <row r="595">
          <cell r="G595" t="str">
            <v>Cost of Sales (with MBTP adjm)</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G596" t="str">
            <v>Product Coverage</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row>
        <row r="597">
          <cell r="G597" t="str">
            <v>Gross Margin</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row>
        <row r="598">
          <cell r="G598" t="str">
            <v>Gross Margin (%)</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row>
        <row r="599">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G600" t="str">
            <v>Selling Expense</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row>
        <row r="601">
          <cell r="G601" t="str">
            <v>Administrative Expense</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row>
        <row r="602">
          <cell r="G602" t="str">
            <v>R&amp;E Expense</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row>
        <row r="603">
          <cell r="G603" t="str">
            <v>Total SAR</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G604" t="str">
            <v>% of Sales</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row>
        <row r="605">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row>
        <row r="606">
          <cell r="G606" t="str">
            <v>JV Earnings/(Loss)</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row>
        <row r="607">
          <cell r="G607" t="str">
            <v>Other Income/(Expense)</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row>
        <row r="609">
          <cell r="G609" t="str">
            <v>PBIT</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row>
        <row r="610">
          <cell r="G610" t="str">
            <v>PBIT Margin (%)</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row>
        <row r="614">
          <cell r="G614" t="str">
            <v>Range Name: SP2008YTDAOP (i.e. Budget)</v>
          </cell>
          <cell r="H614" t="str">
            <v>Jan</v>
          </cell>
          <cell r="I614" t="str">
            <v>Feb</v>
          </cell>
          <cell r="J614" t="str">
            <v>Mar</v>
          </cell>
          <cell r="K614" t="str">
            <v>Apr</v>
          </cell>
          <cell r="L614" t="str">
            <v>May</v>
          </cell>
          <cell r="M614" t="str">
            <v>Jun</v>
          </cell>
          <cell r="N614" t="str">
            <v>Jul</v>
          </cell>
          <cell r="O614" t="str">
            <v>Aug</v>
          </cell>
          <cell r="P614" t="str">
            <v>Sep</v>
          </cell>
          <cell r="Q614" t="str">
            <v>Oct</v>
          </cell>
          <cell r="R614" t="str">
            <v>Nov</v>
          </cell>
          <cell r="S614" t="str">
            <v>Dec</v>
          </cell>
          <cell r="T614" t="str">
            <v>Jan</v>
          </cell>
          <cell r="U614" t="str">
            <v>Feb</v>
          </cell>
          <cell r="V614" t="str">
            <v>Mar</v>
          </cell>
          <cell r="W614" t="str">
            <v>Apr</v>
          </cell>
          <cell r="X614" t="str">
            <v>May</v>
          </cell>
          <cell r="Y614" t="str">
            <v>Jun</v>
          </cell>
          <cell r="Z614" t="str">
            <v>Jul</v>
          </cell>
          <cell r="AA614" t="str">
            <v>Aug</v>
          </cell>
          <cell r="AB614" t="str">
            <v>Sep</v>
          </cell>
          <cell r="AC614" t="str">
            <v>Oct</v>
          </cell>
          <cell r="AD614" t="str">
            <v>Nov</v>
          </cell>
          <cell r="AE614" t="str">
            <v>Dec</v>
          </cell>
          <cell r="AF614" t="str">
            <v>Jan</v>
          </cell>
          <cell r="AG614" t="str">
            <v>Feb</v>
          </cell>
          <cell r="AH614" t="str">
            <v>Mar</v>
          </cell>
          <cell r="AI614" t="str">
            <v>Apr</v>
          </cell>
          <cell r="AJ614" t="str">
            <v>May</v>
          </cell>
          <cell r="AK614" t="str">
            <v>Jun</v>
          </cell>
          <cell r="AL614" t="str">
            <v>Jul</v>
          </cell>
          <cell r="AM614" t="str">
            <v>Aug</v>
          </cell>
          <cell r="AN614" t="str">
            <v>Sep</v>
          </cell>
          <cell r="AO614" t="str">
            <v>Oct</v>
          </cell>
          <cell r="AP614" t="str">
            <v>Nov</v>
          </cell>
          <cell r="AQ614" t="str">
            <v>Dec</v>
          </cell>
        </row>
        <row r="615">
          <cell r="G615" t="str">
            <v>PGBU Custodial Gross Sales</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row>
        <row r="616">
          <cell r="G616" t="str">
            <v>Gross Sales - External</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row>
        <row r="617">
          <cell r="G617" t="str">
            <v>Gross Sales Intercompany</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row>
        <row r="618">
          <cell r="G618" t="str">
            <v>Less Net Sales IC</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row>
        <row r="619">
          <cell r="G619" t="str">
            <v>Add Back IC Sales Eliminated outside of PGBU results</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row>
        <row r="620">
          <cell r="G620" t="str">
            <v>Plus Net Sales Intl Distributors</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row>
        <row r="621">
          <cell r="G621" t="str">
            <v xml:space="preserve">Gross Sales    </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row>
        <row r="622">
          <cell r="G622" t="str">
            <v>Discounts</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row>
        <row r="623">
          <cell r="G623" t="str">
            <v>009 PG Discount Addback</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row>
        <row r="624">
          <cell r="G624" t="str">
            <v>Total Discounts</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row>
        <row r="625">
          <cell r="G625" t="str">
            <v xml:space="preserve">Net Sales    </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row>
        <row r="626">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row>
        <row r="627">
          <cell r="G627" t="str">
            <v>Cost of Sales</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row>
        <row r="628">
          <cell r="G628" t="str">
            <v>Less COS IC</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row>
        <row r="629">
          <cell r="G629" t="str">
            <v>Plus COS Intl Distributors</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row>
        <row r="630">
          <cell r="G630" t="str">
            <v>MBTP Adj</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row>
        <row r="631">
          <cell r="G631" t="str">
            <v>Cost of Sales (with MBTP adjm)</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row>
        <row r="632">
          <cell r="G632" t="str">
            <v>Product Coverage</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row>
        <row r="633">
          <cell r="G633" t="str">
            <v>Gross Margin</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row>
        <row r="634">
          <cell r="G634" t="str">
            <v>Gross Margin (%)</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row>
        <row r="635">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row>
        <row r="636">
          <cell r="G636" t="str">
            <v>Selling Expense</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row>
        <row r="637">
          <cell r="G637" t="str">
            <v>Administrative Expense</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row>
        <row r="638">
          <cell r="G638" t="str">
            <v>R&amp;E Expense</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row>
        <row r="639">
          <cell r="G639" t="str">
            <v>Total SAR</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row>
        <row r="640">
          <cell r="G640" t="str">
            <v>% of Sales</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row>
        <row r="641">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row>
        <row r="642">
          <cell r="G642" t="str">
            <v>JV Earnings/(Loss)</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row>
        <row r="643">
          <cell r="G643" t="str">
            <v>Other Income/(Expense)</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row>
        <row r="644">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row>
        <row r="645">
          <cell r="G645" t="str">
            <v>PBIT</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row>
        <row r="646">
          <cell r="G646" t="str">
            <v>PBIT Margin (%)</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row>
      </sheetData>
      <sheetData sheetId="25" refreshError="1">
        <row r="2">
          <cell r="G2" t="str">
            <v>KOR2007</v>
          </cell>
          <cell r="H2" t="str">
            <v>Jan</v>
          </cell>
          <cell r="I2" t="str">
            <v>Feb</v>
          </cell>
          <cell r="J2" t="str">
            <v>Mar</v>
          </cell>
          <cell r="K2" t="str">
            <v>Apr</v>
          </cell>
          <cell r="L2" t="str">
            <v>May</v>
          </cell>
          <cell r="M2" t="str">
            <v>Jun</v>
          </cell>
          <cell r="N2" t="str">
            <v>Jul</v>
          </cell>
          <cell r="O2" t="str">
            <v>Aug</v>
          </cell>
          <cell r="P2" t="str">
            <v>Sep</v>
          </cell>
          <cell r="Q2" t="str">
            <v>Oct</v>
          </cell>
          <cell r="R2" t="str">
            <v>Nov</v>
          </cell>
          <cell r="S2" t="str">
            <v>Dec</v>
          </cell>
          <cell r="T2" t="str">
            <v>Jan</v>
          </cell>
          <cell r="U2" t="str">
            <v>Feb</v>
          </cell>
          <cell r="V2" t="str">
            <v>Mar</v>
          </cell>
          <cell r="W2" t="str">
            <v>Apr</v>
          </cell>
          <cell r="X2" t="str">
            <v>May</v>
          </cell>
          <cell r="Y2" t="str">
            <v>Jun</v>
          </cell>
          <cell r="Z2" t="str">
            <v>Jul</v>
          </cell>
          <cell r="AA2" t="str">
            <v>Aug</v>
          </cell>
          <cell r="AB2" t="str">
            <v>Sep</v>
          </cell>
          <cell r="AC2" t="str">
            <v>Oct</v>
          </cell>
          <cell r="AD2" t="str">
            <v>Nov</v>
          </cell>
          <cell r="AE2" t="str">
            <v>Dec</v>
          </cell>
          <cell r="AF2" t="str">
            <v>Jan</v>
          </cell>
          <cell r="AG2" t="str">
            <v>Feb</v>
          </cell>
          <cell r="AH2" t="str">
            <v>Mar</v>
          </cell>
          <cell r="AI2" t="str">
            <v>Apr</v>
          </cell>
          <cell r="AJ2" t="str">
            <v>May</v>
          </cell>
          <cell r="AK2" t="str">
            <v>Jun</v>
          </cell>
          <cell r="AL2" t="str">
            <v>Jul</v>
          </cell>
          <cell r="AM2" t="str">
            <v>Aug</v>
          </cell>
          <cell r="AN2" t="str">
            <v>Sep</v>
          </cell>
          <cell r="AO2" t="str">
            <v>Oct</v>
          </cell>
          <cell r="AP2" t="str">
            <v>Nov</v>
          </cell>
          <cell r="AQ2" t="str">
            <v>Dec</v>
          </cell>
        </row>
        <row r="3">
          <cell r="G3" t="str">
            <v>PGBU Custodial Gross Sales</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G4" t="str">
            <v>Gross Sales - External</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G5" t="str">
            <v>Gross Sales Intercompany</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G6" t="str">
            <v>Less Net Sales IC</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7">
          <cell r="G7" t="str">
            <v>Add Back IC Sales Eliminated outside of PGBU results</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row>
        <row r="8">
          <cell r="G8" t="str">
            <v>Plus Net Sales Intl Distributors</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9">
          <cell r="G9" t="str">
            <v xml:space="preserve">Gross Sales    </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row>
        <row r="10">
          <cell r="G10" t="str">
            <v>Discounts</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G11" t="str">
            <v>009 PG Discount Addback</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G12" t="str">
            <v>Total Discounts</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3">
          <cell r="G13" t="str">
            <v xml:space="preserve">Net Sales    </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row>
        <row r="14">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row>
        <row r="15">
          <cell r="G15" t="str">
            <v>Cost of Sales</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G16" t="str">
            <v>Less COS IC</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G17" t="str">
            <v>Plus COS Intl Distributors</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8">
          <cell r="G18" t="str">
            <v>MBTP Adj</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row>
        <row r="19">
          <cell r="G19" t="str">
            <v>Cost of Sales (with MBTP adjm)</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G20" t="str">
            <v>Product Coverage</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row>
        <row r="21">
          <cell r="G21" t="str">
            <v>Gross Margin</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row>
        <row r="22">
          <cell r="G22" t="str">
            <v>Gross Margin (%)</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4">
          <cell r="G24" t="str">
            <v>Selling Expense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row>
        <row r="25">
          <cell r="G25" t="str">
            <v>Administrative Expense</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G26" t="str">
            <v>R&amp;E Expense</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row>
        <row r="27">
          <cell r="G27" t="str">
            <v>Total SAR</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G28" t="str">
            <v>% of Sales</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row>
        <row r="29">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G30" t="str">
            <v>JV Earnings/(Loss)</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G31" t="str">
            <v>Other Income/(Expense)</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row>
        <row r="32">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row>
        <row r="33">
          <cell r="G33" t="str">
            <v>PBIT</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G34" t="str">
            <v>PBIT Margin (%)</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row>
        <row r="38">
          <cell r="G38" t="str">
            <v>KOR2007AOP</v>
          </cell>
          <cell r="H38" t="str">
            <v>Jan</v>
          </cell>
          <cell r="I38" t="str">
            <v>Feb</v>
          </cell>
          <cell r="J38" t="str">
            <v>Mar</v>
          </cell>
          <cell r="K38" t="str">
            <v>Apr</v>
          </cell>
          <cell r="L38" t="str">
            <v>May</v>
          </cell>
          <cell r="M38" t="str">
            <v>Jun</v>
          </cell>
          <cell r="N38" t="str">
            <v>Jul</v>
          </cell>
          <cell r="O38" t="str">
            <v>Aug</v>
          </cell>
          <cell r="P38" t="str">
            <v>Sep</v>
          </cell>
          <cell r="Q38" t="str">
            <v>Oct</v>
          </cell>
          <cell r="R38" t="str">
            <v>Nov</v>
          </cell>
          <cell r="S38" t="str">
            <v>Dec</v>
          </cell>
          <cell r="T38" t="str">
            <v>Jan</v>
          </cell>
          <cell r="U38" t="str">
            <v>Feb</v>
          </cell>
          <cell r="V38" t="str">
            <v>Mar</v>
          </cell>
          <cell r="W38" t="str">
            <v>Apr</v>
          </cell>
          <cell r="X38" t="str">
            <v>May</v>
          </cell>
          <cell r="Y38" t="str">
            <v>Jun</v>
          </cell>
          <cell r="Z38" t="str">
            <v>Jul</v>
          </cell>
          <cell r="AA38" t="str">
            <v>Aug</v>
          </cell>
          <cell r="AB38" t="str">
            <v>Sep</v>
          </cell>
          <cell r="AC38" t="str">
            <v>Oct</v>
          </cell>
          <cell r="AD38" t="str">
            <v>Nov</v>
          </cell>
          <cell r="AE38" t="str">
            <v>Dec</v>
          </cell>
          <cell r="AF38" t="str">
            <v>Jan</v>
          </cell>
          <cell r="AG38" t="str">
            <v>Feb</v>
          </cell>
          <cell r="AH38" t="str">
            <v>Mar</v>
          </cell>
          <cell r="AI38" t="str">
            <v>Apr</v>
          </cell>
          <cell r="AJ38" t="str">
            <v>May</v>
          </cell>
          <cell r="AK38" t="str">
            <v>Jun</v>
          </cell>
          <cell r="AL38" t="str">
            <v>Jul</v>
          </cell>
          <cell r="AM38" t="str">
            <v>Aug</v>
          </cell>
          <cell r="AN38" t="str">
            <v>Sep</v>
          </cell>
          <cell r="AO38" t="str">
            <v>Oct</v>
          </cell>
          <cell r="AP38" t="str">
            <v>Nov</v>
          </cell>
          <cell r="AQ38" t="str">
            <v>Dec</v>
          </cell>
        </row>
        <row r="39">
          <cell r="G39" t="str">
            <v>PGBU Custodial Gross Sales</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row>
        <row r="40">
          <cell r="G40" t="str">
            <v>Gross Sales - External</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row>
        <row r="41">
          <cell r="G41" t="str">
            <v>Gross Sales Intercompany</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G42" t="str">
            <v>Less Net Sales IC</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row>
        <row r="43">
          <cell r="G43" t="str">
            <v>Add Back IC Sales Eliminated outside of PGBU results</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G44" t="str">
            <v>Plus Net Sales Intl Distributors</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G45" t="str">
            <v xml:space="preserve">Gross Sales    </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G46" t="str">
            <v>Discounts</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row>
        <row r="47">
          <cell r="G47" t="str">
            <v>009 PG Discount Addback</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G48" t="str">
            <v>Total Discounts</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row>
        <row r="49">
          <cell r="G49" t="str">
            <v xml:space="preserve">Net Sales    </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row>
        <row r="51">
          <cell r="G51" t="str">
            <v>Cost of Sales</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row>
        <row r="52">
          <cell r="G52" t="str">
            <v>Less COS IC</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row>
        <row r="53">
          <cell r="G53" t="str">
            <v>Plus COS Intl Distributors</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G54" t="str">
            <v>MBTP Adj</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row>
        <row r="55">
          <cell r="G55" t="str">
            <v>Cost of Sales (with MBTP adjm)</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row>
        <row r="56">
          <cell r="G56" t="str">
            <v>Product Coverage</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row>
        <row r="57">
          <cell r="G57" t="str">
            <v>Gross Margin</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G58" t="str">
            <v>Gross Margin (%)</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row>
        <row r="59">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row>
        <row r="60">
          <cell r="G60" t="str">
            <v>Selling Expense</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row>
        <row r="61">
          <cell r="G61" t="str">
            <v>Administrative Expense</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G62" t="str">
            <v>R&amp;E Expense</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row>
        <row r="63">
          <cell r="G63" t="str">
            <v>Total SAR</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G64" t="str">
            <v>% of Sales</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G66" t="str">
            <v>JV Earnings/(Loss)</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row>
        <row r="67">
          <cell r="G67" t="str">
            <v>Other Income/(Expense)</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row>
        <row r="68">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row>
        <row r="69">
          <cell r="G69" t="str">
            <v>PBIT</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G70" t="str">
            <v>PBIT Margin (%)</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row>
        <row r="74">
          <cell r="G74" t="str">
            <v>KOR2006</v>
          </cell>
          <cell r="H74" t="str">
            <v>Jan</v>
          </cell>
          <cell r="I74" t="str">
            <v>Feb</v>
          </cell>
          <cell r="J74" t="str">
            <v>Mar</v>
          </cell>
          <cell r="K74" t="str">
            <v>Apr</v>
          </cell>
          <cell r="L74" t="str">
            <v>May</v>
          </cell>
          <cell r="M74" t="str">
            <v>Jun</v>
          </cell>
          <cell r="N74" t="str">
            <v>Jul</v>
          </cell>
          <cell r="O74" t="str">
            <v>Aug</v>
          </cell>
          <cell r="P74" t="str">
            <v>Sep</v>
          </cell>
          <cell r="Q74" t="str">
            <v>Oct</v>
          </cell>
          <cell r="R74" t="str">
            <v>Nov</v>
          </cell>
          <cell r="S74" t="str">
            <v>Dec</v>
          </cell>
          <cell r="T74" t="str">
            <v>Jan</v>
          </cell>
          <cell r="U74" t="str">
            <v>Feb</v>
          </cell>
          <cell r="V74" t="str">
            <v>Mar</v>
          </cell>
          <cell r="W74" t="str">
            <v>Apr</v>
          </cell>
          <cell r="X74" t="str">
            <v>May</v>
          </cell>
          <cell r="Y74" t="str">
            <v>Jun</v>
          </cell>
          <cell r="Z74" t="str">
            <v>Jul</v>
          </cell>
          <cell r="AA74" t="str">
            <v>Aug</v>
          </cell>
          <cell r="AB74" t="str">
            <v>Sep</v>
          </cell>
          <cell r="AC74" t="str">
            <v>Oct</v>
          </cell>
          <cell r="AD74" t="str">
            <v>Nov</v>
          </cell>
          <cell r="AE74" t="str">
            <v>Dec</v>
          </cell>
          <cell r="AF74" t="str">
            <v>Jan</v>
          </cell>
          <cell r="AG74" t="str">
            <v>Feb</v>
          </cell>
          <cell r="AH74" t="str">
            <v>Mar</v>
          </cell>
          <cell r="AI74" t="str">
            <v>Apr</v>
          </cell>
          <cell r="AJ74" t="str">
            <v>May</v>
          </cell>
          <cell r="AK74" t="str">
            <v>Jun</v>
          </cell>
          <cell r="AL74" t="str">
            <v>Jul</v>
          </cell>
          <cell r="AM74" t="str">
            <v>Aug</v>
          </cell>
          <cell r="AN74" t="str">
            <v>Sep</v>
          </cell>
          <cell r="AO74" t="str">
            <v>Oct</v>
          </cell>
          <cell r="AP74" t="str">
            <v>Nov</v>
          </cell>
          <cell r="AQ74" t="str">
            <v>Dec</v>
          </cell>
        </row>
        <row r="75">
          <cell r="G75" t="str">
            <v>PGBU Custodial Gross Sales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G76" t="str">
            <v>Gross Sales - External</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G77" t="str">
            <v>Gross Sales Intercompany</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G78" t="str">
            <v>Less Net Sales IC</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row>
        <row r="79">
          <cell r="G79" t="str">
            <v>Add Back IC Sales Eliminated outside of PGBU results</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row>
        <row r="80">
          <cell r="G80" t="str">
            <v>Plus Net Sales Intl Distributors</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row>
        <row r="81">
          <cell r="G81" t="str">
            <v xml:space="preserve">Gross Sales    </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G82" t="str">
            <v>Discounts</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row>
        <row r="83">
          <cell r="G83" t="str">
            <v>009 PG Discount Addback</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row>
        <row r="84">
          <cell r="G84" t="str">
            <v>Total Discounts</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G85" t="str">
            <v xml:space="preserve">Net Sales    </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G87" t="str">
            <v>Cost of Sales</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row>
        <row r="88">
          <cell r="G88" t="str">
            <v>Less COS IC</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row>
        <row r="89">
          <cell r="G89" t="str">
            <v>Plus COS Intl Distributors</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G90" t="str">
            <v>MBTP Adj</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row>
        <row r="91">
          <cell r="G91" t="str">
            <v>Cost of Sales (with MBTP adjm)</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row>
        <row r="92">
          <cell r="G92" t="str">
            <v>Product Coverage</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row>
        <row r="93">
          <cell r="G93" t="str">
            <v>Gross Margin</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G94" t="str">
            <v>Gross Margin (%)</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row>
        <row r="96">
          <cell r="G96" t="str">
            <v>Selling Expense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row>
        <row r="97">
          <cell r="G97" t="str">
            <v>Administrative Expense</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G98" t="str">
            <v>R&amp;E Expense</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row>
        <row r="99">
          <cell r="G99" t="str">
            <v>Total SAR</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G100" t="str">
            <v>% of Sales</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G102" t="str">
            <v>JV Earnings/(Loss)</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row>
        <row r="103">
          <cell r="G103" t="str">
            <v>Other Income/(Expense)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row>
        <row r="105">
          <cell r="G105" t="str">
            <v>PBIT</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G106" t="str">
            <v>PBIT Margin (%)</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row>
        <row r="110">
          <cell r="G110" t="str">
            <v>KOR2005</v>
          </cell>
          <cell r="H110" t="str">
            <v>Jan</v>
          </cell>
          <cell r="I110" t="str">
            <v>Feb</v>
          </cell>
          <cell r="J110" t="str">
            <v>Mar</v>
          </cell>
          <cell r="K110" t="str">
            <v>Apr</v>
          </cell>
          <cell r="L110" t="str">
            <v>May</v>
          </cell>
          <cell r="M110" t="str">
            <v>Jun</v>
          </cell>
          <cell r="N110" t="str">
            <v>Jul</v>
          </cell>
          <cell r="O110" t="str">
            <v>Aug</v>
          </cell>
          <cell r="P110" t="str">
            <v>Sep</v>
          </cell>
          <cell r="Q110" t="str">
            <v>Oct</v>
          </cell>
          <cell r="R110" t="str">
            <v>Nov</v>
          </cell>
          <cell r="S110" t="str">
            <v>Dec</v>
          </cell>
          <cell r="T110" t="str">
            <v>Jan</v>
          </cell>
          <cell r="U110" t="str">
            <v>Feb</v>
          </cell>
          <cell r="V110" t="str">
            <v>Mar</v>
          </cell>
          <cell r="W110" t="str">
            <v>Apr</v>
          </cell>
          <cell r="X110" t="str">
            <v>May</v>
          </cell>
          <cell r="Y110" t="str">
            <v>Jun</v>
          </cell>
          <cell r="Z110" t="str">
            <v>Jul</v>
          </cell>
          <cell r="AA110" t="str">
            <v>Aug</v>
          </cell>
          <cell r="AB110" t="str">
            <v>Sep</v>
          </cell>
          <cell r="AC110" t="str">
            <v>Oct</v>
          </cell>
          <cell r="AD110" t="str">
            <v>Nov</v>
          </cell>
          <cell r="AE110" t="str">
            <v>Dec</v>
          </cell>
          <cell r="AF110" t="str">
            <v>Jan</v>
          </cell>
          <cell r="AG110" t="str">
            <v>Feb</v>
          </cell>
          <cell r="AH110" t="str">
            <v>Mar</v>
          </cell>
          <cell r="AI110" t="str">
            <v>Apr</v>
          </cell>
          <cell r="AJ110" t="str">
            <v>May</v>
          </cell>
          <cell r="AK110" t="str">
            <v>Jun</v>
          </cell>
          <cell r="AL110" t="str">
            <v>Jul</v>
          </cell>
          <cell r="AM110" t="str">
            <v>Aug</v>
          </cell>
          <cell r="AN110" t="str">
            <v>Sep</v>
          </cell>
          <cell r="AO110" t="str">
            <v>Oct</v>
          </cell>
          <cell r="AP110" t="str">
            <v>Nov</v>
          </cell>
          <cell r="AQ110" t="str">
            <v>Dec</v>
          </cell>
        </row>
        <row r="111">
          <cell r="G111" t="str">
            <v>PGBU Custodial Gross Sales</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row>
        <row r="112">
          <cell r="G112" t="str">
            <v>Gross Sales - External</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row>
        <row r="113">
          <cell r="G113" t="str">
            <v>Gross Sales Intercompany</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G114" t="str">
            <v>Less Net Sales IC</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G115" t="str">
            <v>Add Back IC Sales Eliminated outside of PGBU results</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row>
        <row r="116">
          <cell r="G116" t="str">
            <v>Plus Net Sales Intl Distributors</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row>
        <row r="117">
          <cell r="G117" t="str">
            <v xml:space="preserve">Gross Sales    </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G118" t="str">
            <v>Discounts</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row>
        <row r="119">
          <cell r="G119" t="str">
            <v>009 PG Discount Addback</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row>
        <row r="120">
          <cell r="G120" t="str">
            <v>Total Discounts</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row>
        <row r="121">
          <cell r="G121" t="str">
            <v xml:space="preserve">Net Sales    </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row>
        <row r="123">
          <cell r="G123" t="str">
            <v>Cost of Sales</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row>
        <row r="124">
          <cell r="G124" t="str">
            <v>Less COS IC</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row>
        <row r="125">
          <cell r="G125" t="str">
            <v>Plus COS Intl Distributors</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G126" t="str">
            <v>MBTP Adj</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row>
        <row r="127">
          <cell r="G127" t="str">
            <v>Cost of Sales (with MBTP adjm)</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G128" t="str">
            <v>Product Coverage</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G129" t="str">
            <v>Gross Margin</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G130" t="str">
            <v>Gross Margin (%)</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row>
        <row r="131">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G132" t="str">
            <v>Selling Expense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row>
        <row r="133">
          <cell r="G133" t="str">
            <v>Administrative Expense</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G134" t="str">
            <v>R&amp;E Expense</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row>
        <row r="135">
          <cell r="G135" t="str">
            <v>Total SAR</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row>
        <row r="136">
          <cell r="G136" t="str">
            <v>% of Sales</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row>
        <row r="137">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G138" t="str">
            <v>JV Earnings/(Loss)</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row>
        <row r="139">
          <cell r="G139" t="str">
            <v>Other Income/(Expense)</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row>
        <row r="140">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row>
        <row r="141">
          <cell r="G141" t="str">
            <v>PBIT</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G142" t="str">
            <v>PBIT Margin (%)</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row>
        <row r="146">
          <cell r="G146" t="str">
            <v>KOR2007 YTD</v>
          </cell>
          <cell r="H146" t="str">
            <v>Jan</v>
          </cell>
          <cell r="I146" t="str">
            <v>Feb</v>
          </cell>
          <cell r="J146" t="str">
            <v>Mar</v>
          </cell>
          <cell r="K146" t="str">
            <v>Apr</v>
          </cell>
          <cell r="L146" t="str">
            <v>May</v>
          </cell>
          <cell r="M146" t="str">
            <v>Jun</v>
          </cell>
          <cell r="N146" t="str">
            <v>Jul</v>
          </cell>
          <cell r="O146" t="str">
            <v>Aug</v>
          </cell>
          <cell r="P146" t="str">
            <v>Sep</v>
          </cell>
          <cell r="Q146" t="str">
            <v>Oct</v>
          </cell>
          <cell r="R146" t="str">
            <v>Nov</v>
          </cell>
          <cell r="S146" t="str">
            <v>Dec</v>
          </cell>
          <cell r="T146" t="str">
            <v>Jan</v>
          </cell>
          <cell r="U146" t="str">
            <v>Feb</v>
          </cell>
          <cell r="V146" t="str">
            <v>Mar</v>
          </cell>
          <cell r="W146" t="str">
            <v>Apr</v>
          </cell>
          <cell r="X146" t="str">
            <v>May</v>
          </cell>
          <cell r="Y146" t="str">
            <v>Jun</v>
          </cell>
          <cell r="Z146" t="str">
            <v>Jul</v>
          </cell>
          <cell r="AA146" t="str">
            <v>Aug</v>
          </cell>
          <cell r="AB146" t="str">
            <v>Sep</v>
          </cell>
          <cell r="AC146" t="str">
            <v>Oct</v>
          </cell>
          <cell r="AD146" t="str">
            <v>Nov</v>
          </cell>
          <cell r="AE146" t="str">
            <v>Dec</v>
          </cell>
          <cell r="AF146" t="str">
            <v>Jan</v>
          </cell>
          <cell r="AG146" t="str">
            <v>Feb</v>
          </cell>
          <cell r="AH146" t="str">
            <v>Mar</v>
          </cell>
          <cell r="AI146" t="str">
            <v>Apr</v>
          </cell>
          <cell r="AJ146" t="str">
            <v>May</v>
          </cell>
          <cell r="AK146" t="str">
            <v>Jun</v>
          </cell>
          <cell r="AL146" t="str">
            <v>Jul</v>
          </cell>
          <cell r="AM146" t="str">
            <v>Aug</v>
          </cell>
          <cell r="AN146" t="str">
            <v>Sep</v>
          </cell>
          <cell r="AO146" t="str">
            <v>Oct</v>
          </cell>
          <cell r="AP146" t="str">
            <v>Nov</v>
          </cell>
          <cell r="AQ146" t="str">
            <v>Dec</v>
          </cell>
        </row>
        <row r="147">
          <cell r="G147" t="str">
            <v>PGBU Custodial Gross Sales</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G148" t="str">
            <v>Gross Sales - External</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row>
        <row r="149">
          <cell r="G149" t="str">
            <v>Gross Sales Intercompany</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row>
        <row r="150">
          <cell r="G150" t="str">
            <v>Less Net Sales IC</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row>
        <row r="151">
          <cell r="G151" t="str">
            <v>Add Back IC Sales Eliminated outside of PGBU results</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row>
        <row r="152">
          <cell r="G152" t="str">
            <v>Plus Net Sales Intl Distributors</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row>
        <row r="153">
          <cell r="G153" t="str">
            <v xml:space="preserve">Gross Sales    </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row>
        <row r="154">
          <cell r="G154" t="str">
            <v>Discounts</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row>
        <row r="155">
          <cell r="G155" t="str">
            <v>009 PG Discount Addback</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row>
        <row r="156">
          <cell r="G156" t="str">
            <v>Total Discounts</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row>
        <row r="157">
          <cell r="G157" t="str">
            <v xml:space="preserve">Net Sales    </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row>
        <row r="158">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G159" t="str">
            <v>Cost of Sales</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row>
        <row r="160">
          <cell r="G160" t="str">
            <v>Less COS IC</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row>
        <row r="161">
          <cell r="G161" t="str">
            <v>Plus COS Intl Distributors</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G162" t="str">
            <v>MBTP Adj</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row>
        <row r="163">
          <cell r="G163" t="str">
            <v>Cost of Sales (with MBTP adjm)</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row>
        <row r="164">
          <cell r="G164" t="str">
            <v>Product Coverage</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row>
        <row r="165">
          <cell r="G165" t="str">
            <v>Gross Margin</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G166" t="str">
            <v>Gross Margin (%)</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row>
        <row r="167">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row>
        <row r="168">
          <cell r="G168" t="str">
            <v>Selling Expense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row>
        <row r="169">
          <cell r="G169" t="str">
            <v>Administrative Expense</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G170" t="str">
            <v>R&amp;E Expense</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G171" t="str">
            <v>Total SAR</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row>
        <row r="172">
          <cell r="G172" t="str">
            <v>% of Sales</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row>
        <row r="173">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row>
        <row r="174">
          <cell r="G174" t="str">
            <v>JV Earnings/(Loss)</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row>
        <row r="175">
          <cell r="G175" t="str">
            <v>Other Income/(Expense)</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row>
        <row r="176">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row>
        <row r="177">
          <cell r="G177" t="str">
            <v>PBIT</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row>
        <row r="178">
          <cell r="G178" t="str">
            <v>PBIT Margin (%)</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row>
        <row r="182">
          <cell r="G182" t="str">
            <v>KOR2007YTDAOP</v>
          </cell>
          <cell r="H182" t="str">
            <v>Jan</v>
          </cell>
          <cell r="I182" t="str">
            <v>Feb</v>
          </cell>
          <cell r="J182" t="str">
            <v>Mar</v>
          </cell>
          <cell r="K182" t="str">
            <v>Apr</v>
          </cell>
          <cell r="L182" t="str">
            <v>May</v>
          </cell>
          <cell r="M182" t="str">
            <v>Jun</v>
          </cell>
          <cell r="N182" t="str">
            <v>Jul</v>
          </cell>
          <cell r="O182" t="str">
            <v>Aug</v>
          </cell>
          <cell r="P182" t="str">
            <v>Sep</v>
          </cell>
          <cell r="Q182" t="str">
            <v>Oct</v>
          </cell>
          <cell r="R182" t="str">
            <v>Nov</v>
          </cell>
          <cell r="S182" t="str">
            <v>Dec</v>
          </cell>
          <cell r="T182" t="str">
            <v>Jan</v>
          </cell>
          <cell r="U182" t="str">
            <v>Feb</v>
          </cell>
          <cell r="V182" t="str">
            <v>Mar</v>
          </cell>
          <cell r="W182" t="str">
            <v>Apr</v>
          </cell>
          <cell r="X182" t="str">
            <v>May</v>
          </cell>
          <cell r="Y182" t="str">
            <v>Jun</v>
          </cell>
          <cell r="Z182" t="str">
            <v>Jul</v>
          </cell>
          <cell r="AA182" t="str">
            <v>Aug</v>
          </cell>
          <cell r="AB182" t="str">
            <v>Sep</v>
          </cell>
          <cell r="AC182" t="str">
            <v>Oct</v>
          </cell>
          <cell r="AD182" t="str">
            <v>Nov</v>
          </cell>
          <cell r="AE182" t="str">
            <v>Dec</v>
          </cell>
          <cell r="AF182" t="str">
            <v>Jan</v>
          </cell>
          <cell r="AG182" t="str">
            <v>Feb</v>
          </cell>
          <cell r="AH182" t="str">
            <v>Mar</v>
          </cell>
          <cell r="AI182" t="str">
            <v>Apr</v>
          </cell>
          <cell r="AJ182" t="str">
            <v>May</v>
          </cell>
          <cell r="AK182" t="str">
            <v>Jun</v>
          </cell>
          <cell r="AL182" t="str">
            <v>Jul</v>
          </cell>
          <cell r="AM182" t="str">
            <v>Aug</v>
          </cell>
          <cell r="AN182" t="str">
            <v>Sep</v>
          </cell>
          <cell r="AO182" t="str">
            <v>Oct</v>
          </cell>
          <cell r="AP182" t="str">
            <v>Nov</v>
          </cell>
          <cell r="AQ182" t="str">
            <v>Dec</v>
          </cell>
        </row>
        <row r="183">
          <cell r="G183" t="str">
            <v>PGBU Custodial Gross Sales</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G184" t="str">
            <v>Gross Sales - External</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G185" t="str">
            <v>Gross Sales Intercompany</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row>
        <row r="186">
          <cell r="G186" t="str">
            <v>Less Net Sales IC</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row>
        <row r="187">
          <cell r="G187" t="str">
            <v>Add Back IC Sales Eliminated outside of PGBU results</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G188" t="str">
            <v>Plus Net Sales Intl Distributors</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row>
        <row r="189">
          <cell r="G189" t="str">
            <v xml:space="preserve">Gross Sales    </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G190" t="str">
            <v>Discounts</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row>
        <row r="191">
          <cell r="G191" t="str">
            <v>009 PG Discount Addback</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row>
        <row r="192">
          <cell r="G192" t="str">
            <v>Total Discounts</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row>
        <row r="193">
          <cell r="G193" t="str">
            <v xml:space="preserve">Net Sales    </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row>
        <row r="195">
          <cell r="G195" t="str">
            <v>Cost of Sales</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row>
        <row r="196">
          <cell r="G196" t="str">
            <v>Less COS IC</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row>
        <row r="197">
          <cell r="G197" t="str">
            <v>Plus COS Intl Distributors</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G198" t="str">
            <v>MBTP Adj</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G199" t="str">
            <v>Cost of Sales (with MBTP adjm)</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row>
        <row r="200">
          <cell r="G200" t="str">
            <v>Product Coverage</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row>
        <row r="201">
          <cell r="G201" t="str">
            <v>Gross Margin</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G202" t="str">
            <v>Gross Margin (%)</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row>
        <row r="203">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row>
        <row r="204">
          <cell r="G204" t="str">
            <v>Selling Expense</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row>
        <row r="205">
          <cell r="G205" t="str">
            <v>Administrative Expense</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row>
        <row r="206">
          <cell r="G206" t="str">
            <v>R&amp;E Expense</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row>
        <row r="207">
          <cell r="G207" t="str">
            <v>Total SAR</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row>
        <row r="208">
          <cell r="G208" t="str">
            <v>% of Sales</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row>
        <row r="209">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G210" t="str">
            <v>JV Earnings/(Loss)</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row>
        <row r="211">
          <cell r="G211" t="str">
            <v>Other Income/(Expense)</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G213" t="str">
            <v>PBIT</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G214" t="str">
            <v>PBIT Margin (%)</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row>
        <row r="218">
          <cell r="G218" t="str">
            <v xml:space="preserve">Range Name: KOR2006 YTD </v>
          </cell>
          <cell r="H218" t="str">
            <v>Jan</v>
          </cell>
          <cell r="I218" t="str">
            <v>Feb</v>
          </cell>
          <cell r="J218" t="str">
            <v>Mar</v>
          </cell>
          <cell r="K218" t="str">
            <v>Apr</v>
          </cell>
          <cell r="L218" t="str">
            <v>May</v>
          </cell>
          <cell r="M218" t="str">
            <v>Jun</v>
          </cell>
          <cell r="N218" t="str">
            <v>Jul</v>
          </cell>
          <cell r="O218" t="str">
            <v>Aug</v>
          </cell>
          <cell r="P218" t="str">
            <v>Sep</v>
          </cell>
          <cell r="Q218" t="str">
            <v>Oct</v>
          </cell>
          <cell r="R218" t="str">
            <v>Nov</v>
          </cell>
          <cell r="S218" t="str">
            <v>Dec</v>
          </cell>
          <cell r="T218" t="str">
            <v>Jan</v>
          </cell>
          <cell r="U218" t="str">
            <v>Feb</v>
          </cell>
          <cell r="V218" t="str">
            <v>Mar</v>
          </cell>
          <cell r="W218" t="str">
            <v>Apr</v>
          </cell>
          <cell r="X218" t="str">
            <v>May</v>
          </cell>
          <cell r="Y218" t="str">
            <v>Jun</v>
          </cell>
          <cell r="Z218" t="str">
            <v>Jul</v>
          </cell>
          <cell r="AA218" t="str">
            <v>Aug</v>
          </cell>
          <cell r="AB218" t="str">
            <v>Sep</v>
          </cell>
          <cell r="AC218" t="str">
            <v>Oct</v>
          </cell>
          <cell r="AD218" t="str">
            <v>Nov</v>
          </cell>
          <cell r="AE218" t="str">
            <v>Dec</v>
          </cell>
          <cell r="AF218" t="str">
            <v>Jan</v>
          </cell>
          <cell r="AG218" t="str">
            <v>Feb</v>
          </cell>
          <cell r="AH218" t="str">
            <v>Mar</v>
          </cell>
          <cell r="AI218" t="str">
            <v>Apr</v>
          </cell>
          <cell r="AJ218" t="str">
            <v>May</v>
          </cell>
          <cell r="AK218" t="str">
            <v>Jun</v>
          </cell>
          <cell r="AL218" t="str">
            <v>Jul</v>
          </cell>
          <cell r="AM218" t="str">
            <v>Aug</v>
          </cell>
          <cell r="AN218" t="str">
            <v>Sep</v>
          </cell>
          <cell r="AO218" t="str">
            <v>Oct</v>
          </cell>
          <cell r="AP218" t="str">
            <v>Nov</v>
          </cell>
          <cell r="AQ218" t="str">
            <v>Dec</v>
          </cell>
        </row>
        <row r="219">
          <cell r="G219" t="str">
            <v>PGBU Custodial Gross Sales</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row>
        <row r="220">
          <cell r="G220" t="str">
            <v>Gross Sales - External</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row>
        <row r="221">
          <cell r="G221" t="str">
            <v>Gross Sales Intercompany</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G222" t="str">
            <v>Less Net Sales IC</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row>
        <row r="223">
          <cell r="G223" t="str">
            <v>Add Back IC Sales Eliminated outside of PGBU results</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row>
        <row r="224">
          <cell r="G224" t="str">
            <v>Plus Net Sales Intl Distributors</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row>
        <row r="225">
          <cell r="G225" t="str">
            <v xml:space="preserve">Gross Sales    </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row>
        <row r="226">
          <cell r="G226" t="str">
            <v>Discounts</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row>
        <row r="227">
          <cell r="G227" t="str">
            <v>009 PG Discount Addback</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row>
        <row r="228">
          <cell r="G228" t="str">
            <v>Total Discounts</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row>
        <row r="229">
          <cell r="G229" t="str">
            <v xml:space="preserve">Net Sales    </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row>
        <row r="230">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row>
        <row r="231">
          <cell r="G231" t="str">
            <v>Cost of Sales</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row>
        <row r="232">
          <cell r="G232" t="str">
            <v>Less COS IC</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row>
        <row r="233">
          <cell r="G233" t="str">
            <v>Plus COS Intl Distributors</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row>
        <row r="234">
          <cell r="G234" t="str">
            <v>MBTP Adj</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row>
        <row r="235">
          <cell r="G235" t="str">
            <v>Cost of Sales (with MBTP adjm)</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row>
        <row r="236">
          <cell r="G236" t="str">
            <v>Product Coverage</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row>
        <row r="237">
          <cell r="G237" t="str">
            <v>Gross Margin</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row>
        <row r="238">
          <cell r="G238" t="str">
            <v>Gross Margin (%)</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row>
        <row r="239">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row>
        <row r="240">
          <cell r="G240" t="str">
            <v>Selling Expense</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row>
        <row r="241">
          <cell r="G241" t="str">
            <v>Administrative Expense</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row>
        <row r="242">
          <cell r="G242" t="str">
            <v>R&amp;E Expense</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row>
        <row r="243">
          <cell r="G243" t="str">
            <v>Total SAR</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row>
        <row r="244">
          <cell r="G244" t="str">
            <v>% of Sales</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row>
        <row r="245">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row>
        <row r="246">
          <cell r="G246" t="str">
            <v>JV Earnings/(Loss)</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row>
        <row r="247">
          <cell r="G247" t="str">
            <v>Other Income/(Expense)</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row>
        <row r="248">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row>
        <row r="249">
          <cell r="G249" t="str">
            <v>PBIT</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G250" t="str">
            <v>PBIT Margin (%)</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row>
        <row r="254">
          <cell r="G254" t="str">
            <v>KOR2005YTD</v>
          </cell>
          <cell r="H254" t="str">
            <v>Jan</v>
          </cell>
          <cell r="I254" t="str">
            <v>Feb</v>
          </cell>
          <cell r="J254" t="str">
            <v>Mar</v>
          </cell>
          <cell r="K254" t="str">
            <v>Apr</v>
          </cell>
          <cell r="L254" t="str">
            <v>May</v>
          </cell>
          <cell r="M254" t="str">
            <v>Jun</v>
          </cell>
          <cell r="N254" t="str">
            <v>Jul</v>
          </cell>
          <cell r="O254" t="str">
            <v>Aug</v>
          </cell>
          <cell r="P254" t="str">
            <v>Sep</v>
          </cell>
          <cell r="Q254" t="str">
            <v>Oct</v>
          </cell>
          <cell r="R254" t="str">
            <v>Nov</v>
          </cell>
          <cell r="S254" t="str">
            <v>Dec</v>
          </cell>
          <cell r="T254" t="str">
            <v>Jan</v>
          </cell>
          <cell r="U254" t="str">
            <v>Feb</v>
          </cell>
          <cell r="V254" t="str">
            <v>Mar</v>
          </cell>
          <cell r="W254" t="str">
            <v>Apr</v>
          </cell>
          <cell r="X254" t="str">
            <v>May</v>
          </cell>
          <cell r="Y254" t="str">
            <v>Jun</v>
          </cell>
          <cell r="Z254" t="str">
            <v>Jul</v>
          </cell>
          <cell r="AA254" t="str">
            <v>Aug</v>
          </cell>
          <cell r="AB254" t="str">
            <v>Sep</v>
          </cell>
          <cell r="AC254" t="str">
            <v>Oct</v>
          </cell>
          <cell r="AD254" t="str">
            <v>Nov</v>
          </cell>
          <cell r="AE254" t="str">
            <v>Dec</v>
          </cell>
          <cell r="AF254" t="str">
            <v>Jan</v>
          </cell>
          <cell r="AG254" t="str">
            <v>Feb</v>
          </cell>
          <cell r="AH254" t="str">
            <v>Mar</v>
          </cell>
          <cell r="AI254" t="str">
            <v>Apr</v>
          </cell>
          <cell r="AJ254" t="str">
            <v>May</v>
          </cell>
          <cell r="AK254" t="str">
            <v>Jun</v>
          </cell>
          <cell r="AL254" t="str">
            <v>Jul</v>
          </cell>
          <cell r="AM254" t="str">
            <v>Aug</v>
          </cell>
          <cell r="AN254" t="str">
            <v>Sep</v>
          </cell>
          <cell r="AO254" t="str">
            <v>Oct</v>
          </cell>
          <cell r="AP254" t="str">
            <v>Nov</v>
          </cell>
          <cell r="AQ254" t="str">
            <v>Dec</v>
          </cell>
        </row>
        <row r="255">
          <cell r="G255" t="str">
            <v>PGBU Custodial Gross Sales</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row>
        <row r="256">
          <cell r="G256" t="str">
            <v>Gross Sales - External</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row>
        <row r="257">
          <cell r="G257" t="str">
            <v>Gross Sales Intercompany</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row>
        <row r="258">
          <cell r="G258" t="str">
            <v>Less Net Sales IC</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row>
        <row r="259">
          <cell r="G259" t="str">
            <v>Add Back IC Sales Eliminated outside of PGBU results</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row>
        <row r="260">
          <cell r="G260" t="str">
            <v>Plus Net Sales Intl Distributors</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row>
        <row r="261">
          <cell r="G261" t="str">
            <v xml:space="preserve">Gross Sales    </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row>
        <row r="262">
          <cell r="G262" t="str">
            <v>Discounts</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row>
        <row r="263">
          <cell r="G263" t="str">
            <v>009 PG Discount Addback</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row>
        <row r="264">
          <cell r="G264" t="str">
            <v>Total Discounts</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row>
        <row r="265">
          <cell r="G265" t="str">
            <v xml:space="preserve">Net Sales    </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row>
        <row r="266">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row>
        <row r="267">
          <cell r="G267" t="str">
            <v>Cost of Sales</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row>
        <row r="268">
          <cell r="G268" t="str">
            <v>Less COS IC</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row>
        <row r="269">
          <cell r="G269" t="str">
            <v>Plus COS Intl Distributors</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row>
        <row r="270">
          <cell r="G270" t="str">
            <v>MBTP Adj</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row>
        <row r="271">
          <cell r="G271" t="str">
            <v>Cost of Sales (with MBTP adjm)</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row>
        <row r="272">
          <cell r="G272" t="str">
            <v>Product Coverage</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row>
        <row r="273">
          <cell r="G273" t="str">
            <v>Gross Margin</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row>
        <row r="274">
          <cell r="G274" t="str">
            <v>Gross Margin (%)</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row>
        <row r="275">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row>
        <row r="276">
          <cell r="G276" t="str">
            <v>Selling Expense</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row>
        <row r="277">
          <cell r="G277" t="str">
            <v>Administrative Expense</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row>
        <row r="278">
          <cell r="G278" t="str">
            <v>R&amp;E Expense</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row>
        <row r="279">
          <cell r="G279" t="str">
            <v>Total SAR</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row>
        <row r="280">
          <cell r="G280" t="str">
            <v>% of Sales</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row>
        <row r="281">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row>
        <row r="282">
          <cell r="G282" t="str">
            <v>JV Earnings/(Loss)</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row>
        <row r="283">
          <cell r="G283" t="str">
            <v>Other Income/(Expense)</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row>
        <row r="284">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row>
        <row r="285">
          <cell r="G285" t="str">
            <v>PBIT</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row>
        <row r="286">
          <cell r="G286" t="str">
            <v>PBIT Margin (%)</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row>
        <row r="290">
          <cell r="G290" t="str">
            <v>KOR2007QTD</v>
          </cell>
          <cell r="H290" t="str">
            <v>Jan</v>
          </cell>
          <cell r="I290" t="str">
            <v>Feb</v>
          </cell>
          <cell r="J290" t="str">
            <v>Mar</v>
          </cell>
          <cell r="K290" t="str">
            <v>Apr</v>
          </cell>
          <cell r="L290" t="str">
            <v>May</v>
          </cell>
          <cell r="M290" t="str">
            <v>Jun</v>
          </cell>
          <cell r="N290" t="str">
            <v>Jul</v>
          </cell>
          <cell r="O290" t="str">
            <v>Aug</v>
          </cell>
          <cell r="P290" t="str">
            <v>Sep</v>
          </cell>
          <cell r="Q290" t="str">
            <v>Oct</v>
          </cell>
          <cell r="R290" t="str">
            <v>Nov</v>
          </cell>
          <cell r="S290" t="str">
            <v>Dec</v>
          </cell>
          <cell r="T290" t="str">
            <v>Jan</v>
          </cell>
          <cell r="U290" t="str">
            <v>Feb</v>
          </cell>
          <cell r="V290" t="str">
            <v>Mar</v>
          </cell>
          <cell r="W290" t="str">
            <v>Apr</v>
          </cell>
          <cell r="X290" t="str">
            <v>May</v>
          </cell>
          <cell r="Y290" t="str">
            <v>Jun</v>
          </cell>
          <cell r="Z290" t="str">
            <v>Jul</v>
          </cell>
          <cell r="AA290" t="str">
            <v>Aug</v>
          </cell>
          <cell r="AB290" t="str">
            <v>Sep</v>
          </cell>
          <cell r="AC290" t="str">
            <v>Oct</v>
          </cell>
          <cell r="AD290" t="str">
            <v>Nov</v>
          </cell>
          <cell r="AE290" t="str">
            <v>Dec</v>
          </cell>
          <cell r="AF290" t="str">
            <v>Jan</v>
          </cell>
          <cell r="AG290" t="str">
            <v>Feb</v>
          </cell>
          <cell r="AH290" t="str">
            <v>Mar</v>
          </cell>
          <cell r="AI290" t="str">
            <v>Apr</v>
          </cell>
          <cell r="AJ290" t="str">
            <v>May</v>
          </cell>
          <cell r="AK290" t="str">
            <v>Jun</v>
          </cell>
          <cell r="AL290" t="str">
            <v>Jul</v>
          </cell>
          <cell r="AM290" t="str">
            <v>Aug</v>
          </cell>
          <cell r="AN290" t="str">
            <v>Sep</v>
          </cell>
          <cell r="AO290" t="str">
            <v>Oct</v>
          </cell>
          <cell r="AP290" t="str">
            <v>Nov</v>
          </cell>
          <cell r="AQ290" t="str">
            <v>Dec</v>
          </cell>
        </row>
        <row r="291">
          <cell r="G291" t="str">
            <v>PGBU Custodial Gross Sales</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row>
        <row r="292">
          <cell r="G292" t="str">
            <v>Gross Sales - External</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row>
        <row r="293">
          <cell r="G293" t="str">
            <v>Gross Sales Intercompany</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row>
        <row r="294">
          <cell r="G294" t="str">
            <v>Less Net Sales IC</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row>
        <row r="295">
          <cell r="G295" t="str">
            <v>Add Back IC Sales Eliminated outside of PGBU results</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row>
        <row r="296">
          <cell r="G296" t="str">
            <v>Plus Net Sales Intl Distributors</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row>
        <row r="297">
          <cell r="G297" t="str">
            <v xml:space="preserve">Gross Sales    </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G298" t="str">
            <v>Discounts</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row>
        <row r="299">
          <cell r="G299" t="str">
            <v>009 PG Discount Addback</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row>
        <row r="300">
          <cell r="G300" t="str">
            <v>Total Discounts</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row>
        <row r="301">
          <cell r="G301" t="str">
            <v xml:space="preserve">Net Sales    </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row>
        <row r="303">
          <cell r="G303" t="str">
            <v>Cost of Sales</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row>
        <row r="304">
          <cell r="G304" t="str">
            <v>Less COS IC</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row>
        <row r="305">
          <cell r="G305" t="str">
            <v>Plus COS Intl Distributors</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G306" t="str">
            <v>MBTP Adj</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row>
        <row r="307">
          <cell r="G307" t="str">
            <v>Cost of Sales (with MBTP adjm)</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row>
        <row r="308">
          <cell r="G308" t="str">
            <v>Product Coverage</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row>
        <row r="309">
          <cell r="G309" t="str">
            <v>Gross Margin</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G310" t="str">
            <v>Gross Margin (%)</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row>
        <row r="311">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row>
        <row r="312">
          <cell r="G312" t="str">
            <v>Selling Expense</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row>
        <row r="313">
          <cell r="G313" t="str">
            <v>Administrative Expense</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G314" t="str">
            <v>R&amp;E Expense</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row>
        <row r="315">
          <cell r="G315" t="str">
            <v>Total SAR</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row>
        <row r="316">
          <cell r="G316" t="str">
            <v>% of Sales</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row>
        <row r="317">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G318" t="str">
            <v>JV Earnings/(Loss)</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row>
        <row r="319">
          <cell r="G319" t="str">
            <v>Other Income/(Expense)</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row>
        <row r="320">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row>
        <row r="321">
          <cell r="G321" t="str">
            <v>PBIT</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G322" t="str">
            <v>PBIT Margin (%)</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row>
        <row r="326">
          <cell r="G326" t="str">
            <v>KOR2007QTDAOP</v>
          </cell>
          <cell r="H326" t="str">
            <v>Jan</v>
          </cell>
          <cell r="I326" t="str">
            <v>Feb</v>
          </cell>
          <cell r="J326" t="str">
            <v>Mar</v>
          </cell>
          <cell r="K326" t="str">
            <v>Apr</v>
          </cell>
          <cell r="L326" t="str">
            <v>May</v>
          </cell>
          <cell r="M326" t="str">
            <v>Jun</v>
          </cell>
          <cell r="N326" t="str">
            <v>Jul</v>
          </cell>
          <cell r="O326" t="str">
            <v>Aug</v>
          </cell>
          <cell r="P326" t="str">
            <v>Sep</v>
          </cell>
          <cell r="Q326" t="str">
            <v>Oct</v>
          </cell>
          <cell r="R326" t="str">
            <v>Nov</v>
          </cell>
          <cell r="S326" t="str">
            <v>Dec</v>
          </cell>
          <cell r="T326" t="str">
            <v>Jan</v>
          </cell>
          <cell r="U326" t="str">
            <v>Feb</v>
          </cell>
          <cell r="V326" t="str">
            <v>Mar</v>
          </cell>
          <cell r="W326" t="str">
            <v>Apr</v>
          </cell>
          <cell r="X326" t="str">
            <v>May</v>
          </cell>
          <cell r="Y326" t="str">
            <v>Jun</v>
          </cell>
          <cell r="Z326" t="str">
            <v>Jul</v>
          </cell>
          <cell r="AA326" t="str">
            <v>Aug</v>
          </cell>
          <cell r="AB326" t="str">
            <v>Sep</v>
          </cell>
          <cell r="AC326" t="str">
            <v>Oct</v>
          </cell>
          <cell r="AD326" t="str">
            <v>Nov</v>
          </cell>
          <cell r="AE326" t="str">
            <v>Dec</v>
          </cell>
          <cell r="AF326" t="str">
            <v>Jan</v>
          </cell>
          <cell r="AG326" t="str">
            <v>Feb</v>
          </cell>
          <cell r="AH326" t="str">
            <v>Mar</v>
          </cell>
          <cell r="AI326" t="str">
            <v>Apr</v>
          </cell>
          <cell r="AJ326" t="str">
            <v>May</v>
          </cell>
          <cell r="AK326" t="str">
            <v>Jun</v>
          </cell>
          <cell r="AL326" t="str">
            <v>Jul</v>
          </cell>
          <cell r="AM326" t="str">
            <v>Aug</v>
          </cell>
          <cell r="AN326" t="str">
            <v>Sep</v>
          </cell>
          <cell r="AO326" t="str">
            <v>Oct</v>
          </cell>
          <cell r="AP326" t="str">
            <v>Nov</v>
          </cell>
          <cell r="AQ326" t="str">
            <v>Dec</v>
          </cell>
        </row>
        <row r="327">
          <cell r="G327" t="str">
            <v>PGBU Custodial Gross Sales</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row>
        <row r="328">
          <cell r="G328" t="str">
            <v>Gross Sales - External</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row>
        <row r="329">
          <cell r="G329" t="str">
            <v>Gross Sales Intercompany</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G330" t="str">
            <v>Less Net Sales IC</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row>
        <row r="331">
          <cell r="G331" t="str">
            <v>Add Back IC Sales Eliminated outside of PGBU results</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row>
        <row r="332">
          <cell r="G332" t="str">
            <v>Plus Net Sales Intl Distributors</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row>
        <row r="333">
          <cell r="G333" t="str">
            <v xml:space="preserve">Gross Sales    </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G334" t="str">
            <v>Discounts</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row>
        <row r="335">
          <cell r="G335" t="str">
            <v>009 PG Discount Addback</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row>
        <row r="336">
          <cell r="G336" t="str">
            <v>Total Discounts</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row>
        <row r="337">
          <cell r="G337" t="str">
            <v xml:space="preserve">Net Sales    </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row>
        <row r="339">
          <cell r="G339" t="str">
            <v>Cost of Sales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row>
        <row r="340">
          <cell r="G340" t="str">
            <v>Less COS IC</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row>
        <row r="341">
          <cell r="G341" t="str">
            <v>Plus COS Intl Distributors</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G342" t="str">
            <v>MBTP Adj</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row>
        <row r="343">
          <cell r="G343" t="str">
            <v>Cost of Sales (with MBTP adjm)</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row>
        <row r="344">
          <cell r="G344" t="str">
            <v>Product Coverage</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row>
        <row r="345">
          <cell r="G345" t="str">
            <v>Gross Margin</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G346" t="str">
            <v>Gross Margin (%)</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row>
        <row r="347">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row>
        <row r="348">
          <cell r="G348" t="str">
            <v>Selling Expense</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row>
        <row r="349">
          <cell r="G349" t="str">
            <v>Administrative Expense</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G350" t="str">
            <v>R&amp;E Expense</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row>
        <row r="351">
          <cell r="G351" t="str">
            <v>Total SAR</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row>
        <row r="352">
          <cell r="G352" t="str">
            <v>% of Sales</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row>
        <row r="353">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G354" t="str">
            <v>JV Earnings/(Loss)</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row>
        <row r="355">
          <cell r="G355" t="str">
            <v>Other Income/(Expense)</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row>
        <row r="356">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row>
        <row r="357">
          <cell r="G357" t="str">
            <v>PBIT</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G358" t="str">
            <v>PBIT Margin (%)</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row>
        <row r="362">
          <cell r="G362" t="str">
            <v>KOR2006QTD</v>
          </cell>
          <cell r="H362" t="str">
            <v>Jan</v>
          </cell>
          <cell r="I362" t="str">
            <v>Feb</v>
          </cell>
          <cell r="J362" t="str">
            <v>Mar</v>
          </cell>
          <cell r="K362" t="str">
            <v>Apr</v>
          </cell>
          <cell r="L362" t="str">
            <v>May</v>
          </cell>
          <cell r="M362" t="str">
            <v>Jun</v>
          </cell>
          <cell r="N362" t="str">
            <v>Jul</v>
          </cell>
          <cell r="O362" t="str">
            <v>Aug</v>
          </cell>
          <cell r="P362" t="str">
            <v>Sep</v>
          </cell>
          <cell r="Q362" t="str">
            <v>Oct</v>
          </cell>
          <cell r="R362" t="str">
            <v>Nov</v>
          </cell>
          <cell r="S362" t="str">
            <v>Dec</v>
          </cell>
          <cell r="T362" t="str">
            <v>Jan</v>
          </cell>
          <cell r="U362" t="str">
            <v>Feb</v>
          </cell>
          <cell r="V362" t="str">
            <v>Mar</v>
          </cell>
          <cell r="W362" t="str">
            <v>Apr</v>
          </cell>
          <cell r="X362" t="str">
            <v>May</v>
          </cell>
          <cell r="Y362" t="str">
            <v>Jun</v>
          </cell>
          <cell r="Z362" t="str">
            <v>Jul</v>
          </cell>
          <cell r="AA362" t="str">
            <v>Aug</v>
          </cell>
          <cell r="AB362" t="str">
            <v>Sep</v>
          </cell>
          <cell r="AC362" t="str">
            <v>Oct</v>
          </cell>
          <cell r="AD362" t="str">
            <v>Nov</v>
          </cell>
          <cell r="AE362" t="str">
            <v>Dec</v>
          </cell>
          <cell r="AF362" t="str">
            <v>Jan</v>
          </cell>
          <cell r="AG362" t="str">
            <v>Feb</v>
          </cell>
          <cell r="AH362" t="str">
            <v>Mar</v>
          </cell>
          <cell r="AI362" t="str">
            <v>Apr</v>
          </cell>
          <cell r="AJ362" t="str">
            <v>May</v>
          </cell>
          <cell r="AK362" t="str">
            <v>Jun</v>
          </cell>
          <cell r="AL362" t="str">
            <v>Jul</v>
          </cell>
          <cell r="AM362" t="str">
            <v>Aug</v>
          </cell>
          <cell r="AN362" t="str">
            <v>Sep</v>
          </cell>
          <cell r="AO362" t="str">
            <v>Oct</v>
          </cell>
          <cell r="AP362" t="str">
            <v>Nov</v>
          </cell>
          <cell r="AQ362" t="str">
            <v>Dec</v>
          </cell>
        </row>
        <row r="363">
          <cell r="G363" t="str">
            <v>PGBU Custodial Gross Sales</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row>
        <row r="364">
          <cell r="G364" t="str">
            <v>Gross Sales - External</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row>
        <row r="365">
          <cell r="G365" t="str">
            <v>Gross Sales Intercompany</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G366" t="str">
            <v>Less Net Sales IC</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row>
        <row r="367">
          <cell r="G367" t="str">
            <v>Add Back IC Sales Eliminated outside of PGBU results</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row>
        <row r="368">
          <cell r="G368" t="str">
            <v>Plus Net Sales Intl Distributors</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row>
        <row r="369">
          <cell r="G369" t="str">
            <v xml:space="preserve">Gross Sales    </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G370" t="str">
            <v>Discounts</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row>
        <row r="371">
          <cell r="G371" t="str">
            <v>009 PG Discount Addback</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row>
        <row r="372">
          <cell r="G372" t="str">
            <v>Total Discounts</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row>
        <row r="373">
          <cell r="G373" t="str">
            <v xml:space="preserve">Net Sales    </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row>
        <row r="375">
          <cell r="G375" t="str">
            <v>Cost of Sales</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row>
        <row r="376">
          <cell r="G376" t="str">
            <v>Less COS IC</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row>
        <row r="377">
          <cell r="G377" t="str">
            <v>Plus COS Intl Distributors</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G378" t="str">
            <v>MBTP Adj</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row>
        <row r="379">
          <cell r="G379" t="str">
            <v>Cost of Sales (with MBTP adjm)</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row>
        <row r="380">
          <cell r="G380" t="str">
            <v>Product Coverage</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row>
        <row r="381">
          <cell r="G381" t="str">
            <v>Gross Margin</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G382" t="str">
            <v>Gross Margin (%)</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row>
        <row r="383">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row>
        <row r="384">
          <cell r="G384" t="str">
            <v>Selling Expense</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row>
        <row r="385">
          <cell r="G385" t="str">
            <v>Administrative Expense</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G386" t="str">
            <v>R&amp;E Expense</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row>
        <row r="387">
          <cell r="G387" t="str">
            <v>Total SAR</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row>
        <row r="388">
          <cell r="G388" t="str">
            <v>% of Sales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row>
        <row r="389">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G390" t="str">
            <v>JV Earnings/(Loss)</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row>
        <row r="391">
          <cell r="G391" t="str">
            <v>Other Income/(Expense)</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row>
        <row r="392">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row>
        <row r="393">
          <cell r="G393" t="str">
            <v>PBIT</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G394" t="str">
            <v>PBIT Margin (%)</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row>
        <row r="398">
          <cell r="G398" t="str">
            <v>Range Name: KOR2005 QTD</v>
          </cell>
          <cell r="H398" t="str">
            <v>Jan</v>
          </cell>
          <cell r="I398" t="str">
            <v>Feb</v>
          </cell>
          <cell r="J398" t="str">
            <v>Mar</v>
          </cell>
          <cell r="K398" t="str">
            <v>Apr</v>
          </cell>
          <cell r="L398" t="str">
            <v>May</v>
          </cell>
          <cell r="M398" t="str">
            <v>Jun</v>
          </cell>
          <cell r="N398" t="str">
            <v>Jul</v>
          </cell>
          <cell r="O398" t="str">
            <v>Aug</v>
          </cell>
          <cell r="P398" t="str">
            <v>Sep</v>
          </cell>
          <cell r="Q398" t="str">
            <v>Oct</v>
          </cell>
          <cell r="R398" t="str">
            <v>Nov</v>
          </cell>
          <cell r="S398" t="str">
            <v>Dec</v>
          </cell>
          <cell r="T398" t="str">
            <v>Jan</v>
          </cell>
          <cell r="U398" t="str">
            <v>Feb</v>
          </cell>
          <cell r="V398" t="str">
            <v>Mar</v>
          </cell>
          <cell r="W398" t="str">
            <v>Apr</v>
          </cell>
          <cell r="X398" t="str">
            <v>May</v>
          </cell>
          <cell r="Y398" t="str">
            <v>Jun</v>
          </cell>
          <cell r="Z398" t="str">
            <v>Jul</v>
          </cell>
          <cell r="AA398" t="str">
            <v>Aug</v>
          </cell>
          <cell r="AB398" t="str">
            <v>Sep</v>
          </cell>
          <cell r="AC398" t="str">
            <v>Oct</v>
          </cell>
          <cell r="AD398" t="str">
            <v>Nov</v>
          </cell>
          <cell r="AE398" t="str">
            <v>Dec</v>
          </cell>
          <cell r="AF398" t="str">
            <v>Jan</v>
          </cell>
          <cell r="AG398" t="str">
            <v>Feb</v>
          </cell>
          <cell r="AH398" t="str">
            <v>Mar</v>
          </cell>
          <cell r="AI398" t="str">
            <v>Apr</v>
          </cell>
          <cell r="AJ398" t="str">
            <v>May</v>
          </cell>
          <cell r="AK398" t="str">
            <v>Jun</v>
          </cell>
          <cell r="AL398" t="str">
            <v>Jul</v>
          </cell>
          <cell r="AM398" t="str">
            <v>Aug</v>
          </cell>
          <cell r="AN398" t="str">
            <v>Sep</v>
          </cell>
          <cell r="AO398" t="str">
            <v>Oct</v>
          </cell>
          <cell r="AP398" t="str">
            <v>Nov</v>
          </cell>
          <cell r="AQ398" t="str">
            <v>Dec</v>
          </cell>
        </row>
        <row r="399">
          <cell r="G399" t="str">
            <v>PGBU Custodial Gross Sales</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row>
        <row r="400">
          <cell r="G400" t="str">
            <v>Gross Sales - External</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row>
        <row r="401">
          <cell r="G401" t="str">
            <v>Gross Sales Intercompany</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G402" t="str">
            <v>Less Net Sales IC</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row>
        <row r="403">
          <cell r="G403" t="str">
            <v>Add Back IC Sales Eliminated outside of PGBU results</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row>
        <row r="404">
          <cell r="G404" t="str">
            <v>Plus Net Sales Intl Distributors</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row>
        <row r="405">
          <cell r="G405" t="str">
            <v xml:space="preserve">Gross Sales    </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G406" t="str">
            <v>Discounts</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row>
        <row r="407">
          <cell r="G407" t="str">
            <v>009 PG Discount Addback</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row>
        <row r="408">
          <cell r="G408" t="str">
            <v>Total Discounts</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row>
        <row r="409">
          <cell r="G409" t="str">
            <v xml:space="preserve">Net Sales    </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row>
        <row r="411">
          <cell r="G411" t="str">
            <v>Cost of Sales</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row>
        <row r="412">
          <cell r="G412" t="str">
            <v>Less COS IC</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row>
        <row r="413">
          <cell r="G413" t="str">
            <v>Plus COS Intl Distributors</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G414" t="str">
            <v>MBTP Adj</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row>
        <row r="415">
          <cell r="G415" t="str">
            <v>Cost of Sales (with MBTP adjm)</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row>
        <row r="416">
          <cell r="G416" t="str">
            <v>Product Coverage</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row>
        <row r="417">
          <cell r="G417" t="str">
            <v>Gross Margin</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G418" t="str">
            <v>Gross Margin (%)</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row>
        <row r="419">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row>
        <row r="420">
          <cell r="G420" t="str">
            <v>Selling Expense</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row>
        <row r="421">
          <cell r="G421" t="str">
            <v>Administrative Expense</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G422" t="str">
            <v>R&amp;E Expense</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row>
        <row r="423">
          <cell r="G423" t="str">
            <v>Total SAR</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row>
        <row r="424">
          <cell r="G424" t="str">
            <v>% of Sales</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row>
        <row r="425">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G426" t="str">
            <v>JV Earnings/(Loss)</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row>
        <row r="427">
          <cell r="G427" t="str">
            <v>Other Income/(Expense)</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row>
        <row r="428">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row>
        <row r="429">
          <cell r="G429" t="str">
            <v>PBIT</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G430" t="str">
            <v>PBIT Margin (%)</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row>
        <row r="434">
          <cell r="G434" t="str">
            <v>Range Name: KOR2008AOP (i.e. Budget)</v>
          </cell>
          <cell r="H434" t="str">
            <v>Jan</v>
          </cell>
          <cell r="I434" t="str">
            <v>Feb</v>
          </cell>
          <cell r="J434" t="str">
            <v>Mar</v>
          </cell>
          <cell r="K434" t="str">
            <v>Apr</v>
          </cell>
          <cell r="L434" t="str">
            <v>May</v>
          </cell>
          <cell r="M434" t="str">
            <v>Jun</v>
          </cell>
          <cell r="N434" t="str">
            <v>Jul</v>
          </cell>
          <cell r="O434" t="str">
            <v>Aug</v>
          </cell>
          <cell r="P434" t="str">
            <v>Sep</v>
          </cell>
          <cell r="Q434" t="str">
            <v>Oct</v>
          </cell>
          <cell r="R434" t="str">
            <v>Nov</v>
          </cell>
          <cell r="S434" t="str">
            <v>Dec</v>
          </cell>
          <cell r="T434" t="str">
            <v>Jan</v>
          </cell>
          <cell r="U434" t="str">
            <v>Feb</v>
          </cell>
          <cell r="V434" t="str">
            <v>Mar</v>
          </cell>
          <cell r="W434" t="str">
            <v>Apr</v>
          </cell>
          <cell r="X434" t="str">
            <v>May</v>
          </cell>
          <cell r="Y434" t="str">
            <v>Jun</v>
          </cell>
          <cell r="Z434" t="str">
            <v>Jul</v>
          </cell>
          <cell r="AA434" t="str">
            <v>Aug</v>
          </cell>
          <cell r="AB434" t="str">
            <v>Sep</v>
          </cell>
          <cell r="AC434" t="str">
            <v>Oct</v>
          </cell>
          <cell r="AD434" t="str">
            <v>Nov</v>
          </cell>
          <cell r="AE434" t="str">
            <v>Dec</v>
          </cell>
          <cell r="AF434" t="str">
            <v>Jan</v>
          </cell>
          <cell r="AG434" t="str">
            <v>Feb</v>
          </cell>
          <cell r="AH434" t="str">
            <v>Mar</v>
          </cell>
          <cell r="AI434" t="str">
            <v>Apr</v>
          </cell>
          <cell r="AJ434" t="str">
            <v>May</v>
          </cell>
          <cell r="AK434" t="str">
            <v>Jun</v>
          </cell>
          <cell r="AL434" t="str">
            <v>Jul</v>
          </cell>
          <cell r="AM434" t="str">
            <v>Aug</v>
          </cell>
          <cell r="AN434" t="str">
            <v>Sep</v>
          </cell>
          <cell r="AO434" t="str">
            <v>Oct</v>
          </cell>
          <cell r="AP434" t="str">
            <v>Nov</v>
          </cell>
          <cell r="AQ434" t="str">
            <v>Dec</v>
          </cell>
        </row>
        <row r="435">
          <cell r="G435" t="str">
            <v>PGBU Custodial Gross Sales</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row>
        <row r="436">
          <cell r="G436" t="str">
            <v>Gross Sales - External</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row>
        <row r="437">
          <cell r="G437" t="str">
            <v>Gross Sales Intercompany</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G438" t="str">
            <v>Less Net Sales IC</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row>
        <row r="439">
          <cell r="G439" t="str">
            <v>Add Back IC Sales Eliminated outside of PGBU results</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row>
        <row r="440">
          <cell r="G440" t="str">
            <v>Plus Net Sales Intl Distributors</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row>
        <row r="441">
          <cell r="G441" t="str">
            <v xml:space="preserve">Gross Sales    </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G442" t="str">
            <v>Discounts</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row>
        <row r="443">
          <cell r="G443" t="str">
            <v>009 PG Discount Addback</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row>
        <row r="444">
          <cell r="G444" t="str">
            <v>Total Discounts</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row>
        <row r="445">
          <cell r="G445" t="str">
            <v xml:space="preserve">Net Sales    </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row>
        <row r="447">
          <cell r="G447" t="str">
            <v>Cost of Sales</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row>
        <row r="448">
          <cell r="G448" t="str">
            <v>Less COS IC</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row>
        <row r="449">
          <cell r="G449" t="str">
            <v>Plus COS Intl Distributors</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G450" t="str">
            <v>MBTP Adj</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row>
        <row r="451">
          <cell r="G451" t="str">
            <v>Cost of Sales (with MBTP adjm)</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row>
        <row r="452">
          <cell r="G452" t="str">
            <v>Product Coverage</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row>
        <row r="453">
          <cell r="G453" t="str">
            <v>Gross Margin</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G454" t="str">
            <v>Gross Margin (%)</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row>
        <row r="455">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row>
        <row r="456">
          <cell r="G456" t="str">
            <v>Selling Expense</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row>
        <row r="457">
          <cell r="G457" t="str">
            <v>Administrative Expense</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G458" t="str">
            <v>R&amp;E Expense</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row>
        <row r="459">
          <cell r="G459" t="str">
            <v>Total SAR</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row>
        <row r="460">
          <cell r="G460" t="str">
            <v>% of Sales</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row>
        <row r="461">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G462" t="str">
            <v>JV Earnings/(Loss)</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row>
        <row r="463">
          <cell r="G463" t="str">
            <v>Other Income/(Expense)</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row>
        <row r="464">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row>
        <row r="465">
          <cell r="G465" t="str">
            <v>PBIT</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G466" t="str">
            <v>PBIT Margin (%)</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row>
        <row r="470">
          <cell r="G470" t="str">
            <v>Range Name: KOR2008QTDAOP (i.e. Budget)</v>
          </cell>
          <cell r="H470" t="str">
            <v>Jan</v>
          </cell>
          <cell r="I470" t="str">
            <v>Feb</v>
          </cell>
          <cell r="J470" t="str">
            <v>Mar</v>
          </cell>
          <cell r="K470" t="str">
            <v>Apr</v>
          </cell>
          <cell r="L470" t="str">
            <v>May</v>
          </cell>
          <cell r="M470" t="str">
            <v>Jun</v>
          </cell>
          <cell r="N470" t="str">
            <v>Jul</v>
          </cell>
          <cell r="O470" t="str">
            <v>Aug</v>
          </cell>
          <cell r="P470" t="str">
            <v>Sep</v>
          </cell>
          <cell r="Q470" t="str">
            <v>Oct</v>
          </cell>
          <cell r="R470" t="str">
            <v>Nov</v>
          </cell>
          <cell r="S470" t="str">
            <v>Dec</v>
          </cell>
          <cell r="T470" t="str">
            <v>Jan</v>
          </cell>
          <cell r="U470" t="str">
            <v>Feb</v>
          </cell>
          <cell r="V470" t="str">
            <v>Mar</v>
          </cell>
          <cell r="W470" t="str">
            <v>Apr</v>
          </cell>
          <cell r="X470" t="str">
            <v>May</v>
          </cell>
          <cell r="Y470" t="str">
            <v>Jun</v>
          </cell>
          <cell r="Z470" t="str">
            <v>Jul</v>
          </cell>
          <cell r="AA470" t="str">
            <v>Aug</v>
          </cell>
          <cell r="AB470" t="str">
            <v>Sep</v>
          </cell>
          <cell r="AC470" t="str">
            <v>Oct</v>
          </cell>
          <cell r="AD470" t="str">
            <v>Nov</v>
          </cell>
          <cell r="AE470" t="str">
            <v>Dec</v>
          </cell>
          <cell r="AF470" t="str">
            <v>Jan</v>
          </cell>
          <cell r="AG470" t="str">
            <v>Feb</v>
          </cell>
          <cell r="AH470" t="str">
            <v>Mar</v>
          </cell>
          <cell r="AI470" t="str">
            <v>Apr</v>
          </cell>
          <cell r="AJ470" t="str">
            <v>May</v>
          </cell>
          <cell r="AK470" t="str">
            <v>Jun</v>
          </cell>
          <cell r="AL470" t="str">
            <v>Jul</v>
          </cell>
          <cell r="AM470" t="str">
            <v>Aug</v>
          </cell>
          <cell r="AN470" t="str">
            <v>Sep</v>
          </cell>
          <cell r="AO470" t="str">
            <v>Oct</v>
          </cell>
          <cell r="AP470" t="str">
            <v>Nov</v>
          </cell>
          <cell r="AQ470" t="str">
            <v>Dec</v>
          </cell>
        </row>
        <row r="471">
          <cell r="G471" t="str">
            <v>PGBU Custodial Gross Sales</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row>
        <row r="472">
          <cell r="G472" t="str">
            <v>Gross Sales - External</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row>
        <row r="473">
          <cell r="G473" t="str">
            <v>Gross Sales Intercompany</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row>
        <row r="474">
          <cell r="G474" t="str">
            <v>Less Net Sales IC</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row>
        <row r="475">
          <cell r="G475" t="str">
            <v>Add Back IC Sales Eliminated outside of PGBU results</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row>
        <row r="476">
          <cell r="G476" t="str">
            <v>Plus Net Sales Intl Distributors</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row>
        <row r="477">
          <cell r="G477" t="str">
            <v xml:space="preserve">Gross Sales    </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row>
        <row r="478">
          <cell r="G478" t="str">
            <v>Discounts</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row>
        <row r="479">
          <cell r="G479" t="str">
            <v>009 PG Discount Addback</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row>
        <row r="480">
          <cell r="G480" t="str">
            <v>Total Discounts</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row>
        <row r="481">
          <cell r="G481" t="str">
            <v xml:space="preserve">Net Sales    </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row>
        <row r="482">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row>
        <row r="483">
          <cell r="G483" t="str">
            <v>Cost of Sales</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row>
        <row r="484">
          <cell r="G484" t="str">
            <v>Less COS IC</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row>
        <row r="485">
          <cell r="G485" t="str">
            <v>Plus COS Intl Distributors</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row>
        <row r="486">
          <cell r="G486" t="str">
            <v>MBTP Adj</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row>
        <row r="487">
          <cell r="G487" t="str">
            <v>Cost of Sales (with MBTP adjm)</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row>
        <row r="488">
          <cell r="G488" t="str">
            <v>Product Coverage</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row>
        <row r="489">
          <cell r="G489" t="str">
            <v>Gross Margin</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row>
        <row r="490">
          <cell r="G490" t="str">
            <v>Gross Margin (%)</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row>
        <row r="491">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row>
        <row r="492">
          <cell r="G492" t="str">
            <v>Selling Expense</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row>
        <row r="493">
          <cell r="G493" t="str">
            <v>Administrative Expense</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row>
        <row r="494">
          <cell r="G494" t="str">
            <v>R&amp;E Expense</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row>
        <row r="495">
          <cell r="G495" t="str">
            <v>Total SAR</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row>
        <row r="496">
          <cell r="G496" t="str">
            <v>% of Sales</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row>
        <row r="497">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row>
        <row r="498">
          <cell r="G498" t="str">
            <v>JV Earnings/(Loss)</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row>
        <row r="499">
          <cell r="G499" t="str">
            <v>Other Income/(Expense)</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row>
        <row r="500">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row>
        <row r="501">
          <cell r="G501" t="str">
            <v>PBIT</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row>
        <row r="502">
          <cell r="G502" t="str">
            <v>PBIT Margin (%)</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row>
        <row r="506">
          <cell r="G506" t="str">
            <v>Range Name: KOR2008YTDAOP (i.e. Budget)</v>
          </cell>
          <cell r="H506" t="str">
            <v>Jan</v>
          </cell>
          <cell r="I506" t="str">
            <v>Feb</v>
          </cell>
          <cell r="J506" t="str">
            <v>Mar</v>
          </cell>
          <cell r="K506" t="str">
            <v>Apr</v>
          </cell>
          <cell r="L506" t="str">
            <v>May</v>
          </cell>
          <cell r="M506" t="str">
            <v>Jun</v>
          </cell>
          <cell r="N506" t="str">
            <v>Jul</v>
          </cell>
          <cell r="O506" t="str">
            <v>Aug</v>
          </cell>
          <cell r="P506" t="str">
            <v>Sep</v>
          </cell>
          <cell r="Q506" t="str">
            <v>Oct</v>
          </cell>
          <cell r="R506" t="str">
            <v>Nov</v>
          </cell>
          <cell r="S506" t="str">
            <v>Dec</v>
          </cell>
          <cell r="T506" t="str">
            <v>Jan</v>
          </cell>
          <cell r="U506" t="str">
            <v>Feb</v>
          </cell>
          <cell r="V506" t="str">
            <v>Mar</v>
          </cell>
          <cell r="W506" t="str">
            <v>Apr</v>
          </cell>
          <cell r="X506" t="str">
            <v>May</v>
          </cell>
          <cell r="Y506" t="str">
            <v>Jun</v>
          </cell>
          <cell r="Z506" t="str">
            <v>Jul</v>
          </cell>
          <cell r="AA506" t="str">
            <v>Aug</v>
          </cell>
          <cell r="AB506" t="str">
            <v>Sep</v>
          </cell>
          <cell r="AC506" t="str">
            <v>Oct</v>
          </cell>
          <cell r="AD506" t="str">
            <v>Nov</v>
          </cell>
          <cell r="AE506" t="str">
            <v>Dec</v>
          </cell>
          <cell r="AF506" t="str">
            <v>Jan</v>
          </cell>
          <cell r="AG506" t="str">
            <v>Feb</v>
          </cell>
          <cell r="AH506" t="str">
            <v>Mar</v>
          </cell>
          <cell r="AI506" t="str">
            <v>Apr</v>
          </cell>
          <cell r="AJ506" t="str">
            <v>May</v>
          </cell>
          <cell r="AK506" t="str">
            <v>Jun</v>
          </cell>
          <cell r="AL506" t="str">
            <v>Jul</v>
          </cell>
          <cell r="AM506" t="str">
            <v>Aug</v>
          </cell>
          <cell r="AN506" t="str">
            <v>Sep</v>
          </cell>
          <cell r="AO506" t="str">
            <v>Oct</v>
          </cell>
          <cell r="AP506" t="str">
            <v>Nov</v>
          </cell>
          <cell r="AQ506" t="str">
            <v>Dec</v>
          </cell>
        </row>
        <row r="507">
          <cell r="G507" t="str">
            <v>\</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row>
        <row r="508">
          <cell r="G508" t="str">
            <v>Gross Sales - External</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row>
        <row r="509">
          <cell r="G509" t="str">
            <v>Gross Sales Intercompany</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G510" t="str">
            <v>Less Net Sales IC</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row>
        <row r="511">
          <cell r="G511" t="str">
            <v>Add Back IC Sales Eliminated outside of PGBU results</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row>
        <row r="512">
          <cell r="G512" t="str">
            <v>Plus Net Sales Intl Distributors</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row>
        <row r="513">
          <cell r="G513" t="str">
            <v xml:space="preserve">Gross Sales    </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G514" t="str">
            <v>Discounts</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row>
        <row r="515">
          <cell r="G515" t="str">
            <v>009 PG Discount Addback</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row>
        <row r="516">
          <cell r="G516" t="str">
            <v>Total Discounts</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row>
        <row r="517">
          <cell r="G517" t="str">
            <v xml:space="preserve">Net Sales    </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row>
        <row r="519">
          <cell r="G519" t="str">
            <v>Cost of Sales</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row>
        <row r="520">
          <cell r="G520" t="str">
            <v>Less COS IC</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row>
        <row r="521">
          <cell r="G521" t="str">
            <v>Plus COS Intl Distributors</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G522" t="str">
            <v>MBTP Adj</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row>
        <row r="523">
          <cell r="G523" t="str">
            <v>Cost of Sales (with MBTP adjm)</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row>
        <row r="524">
          <cell r="G524" t="str">
            <v>Product Coverage</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row>
        <row r="525">
          <cell r="G525" t="str">
            <v>Gross Margin</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G526" t="str">
            <v>Gross Margin (%)</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row>
        <row r="527">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row>
        <row r="528">
          <cell r="G528" t="str">
            <v>Selling Expense</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row>
        <row r="529">
          <cell r="G529" t="str">
            <v>Administrative Expense</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G530" t="str">
            <v>R&amp;E Expense</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row>
        <row r="531">
          <cell r="G531" t="str">
            <v>Total SAR</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row>
        <row r="532">
          <cell r="G532" t="str">
            <v>% of Sales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row>
        <row r="533">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G534" t="str">
            <v>JV Earnings/(Loss)</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row>
        <row r="535">
          <cell r="G535" t="str">
            <v>Other Income/(Expense)</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row>
        <row r="536">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row>
        <row r="537">
          <cell r="G537" t="str">
            <v>PBIT</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G538" t="str">
            <v>PBIT Margin (%)</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row>
        <row r="542">
          <cell r="G542" t="str">
            <v>Range Name: KOR2008AOP (i.e. Budget)</v>
          </cell>
          <cell r="H542" t="str">
            <v>Jan</v>
          </cell>
          <cell r="I542" t="str">
            <v>Feb</v>
          </cell>
          <cell r="J542" t="str">
            <v>Mar</v>
          </cell>
          <cell r="K542" t="str">
            <v>Apr</v>
          </cell>
          <cell r="L542" t="str">
            <v>May</v>
          </cell>
          <cell r="M542" t="str">
            <v>Jun</v>
          </cell>
          <cell r="N542" t="str">
            <v>Jul</v>
          </cell>
          <cell r="O542" t="str">
            <v>Aug</v>
          </cell>
          <cell r="P542" t="str">
            <v>Sep</v>
          </cell>
          <cell r="Q542" t="str">
            <v>Oct</v>
          </cell>
          <cell r="R542" t="str">
            <v>Nov</v>
          </cell>
          <cell r="S542" t="str">
            <v>Dec</v>
          </cell>
          <cell r="T542" t="str">
            <v>Jan</v>
          </cell>
          <cell r="U542" t="str">
            <v>Feb</v>
          </cell>
          <cell r="V542" t="str">
            <v>Mar</v>
          </cell>
          <cell r="W542" t="str">
            <v>Apr</v>
          </cell>
          <cell r="X542" t="str">
            <v>May</v>
          </cell>
          <cell r="Y542" t="str">
            <v>Jun</v>
          </cell>
          <cell r="Z542" t="str">
            <v>Jul</v>
          </cell>
          <cell r="AA542" t="str">
            <v>Aug</v>
          </cell>
          <cell r="AB542" t="str">
            <v>Sep</v>
          </cell>
          <cell r="AC542" t="str">
            <v>Oct</v>
          </cell>
          <cell r="AD542" t="str">
            <v>Nov</v>
          </cell>
          <cell r="AE542" t="str">
            <v>Dec</v>
          </cell>
          <cell r="AF542" t="str">
            <v>Jan</v>
          </cell>
          <cell r="AG542" t="str">
            <v>Feb</v>
          </cell>
          <cell r="AH542" t="str">
            <v>Mar</v>
          </cell>
          <cell r="AI542" t="str">
            <v>Apr</v>
          </cell>
          <cell r="AJ542" t="str">
            <v>May</v>
          </cell>
          <cell r="AK542" t="str">
            <v>Jun</v>
          </cell>
          <cell r="AL542" t="str">
            <v>Jul</v>
          </cell>
          <cell r="AM542" t="str">
            <v>Aug</v>
          </cell>
          <cell r="AN542" t="str">
            <v>Sep</v>
          </cell>
          <cell r="AO542" t="str">
            <v>Oct</v>
          </cell>
          <cell r="AP542" t="str">
            <v>Nov</v>
          </cell>
          <cell r="AQ542" t="str">
            <v>Dec</v>
          </cell>
        </row>
        <row r="543">
          <cell r="G543" t="str">
            <v>PGBU Custodial Gross Sales</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row>
        <row r="544">
          <cell r="G544" t="str">
            <v>Gross Sales - External</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row>
        <row r="545">
          <cell r="G545" t="str">
            <v>Gross Sales Intercompany</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G546" t="str">
            <v>Less Net Sales IC</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row>
        <row r="547">
          <cell r="G547" t="str">
            <v>Add Back IC Sales Eliminated outside of PGBU results</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row>
        <row r="548">
          <cell r="G548" t="str">
            <v>Plus Net Sales Intl Distributors</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row>
        <row r="549">
          <cell r="G549" t="str">
            <v xml:space="preserve">Gross Sales    </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G550" t="str">
            <v>Discounts</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row>
        <row r="551">
          <cell r="G551" t="str">
            <v>009 PG Discount Addback</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row>
        <row r="552">
          <cell r="G552" t="str">
            <v>Total Discounts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row>
        <row r="553">
          <cell r="G553" t="str">
            <v xml:space="preserve">Net Sales    </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row>
        <row r="555">
          <cell r="G555" t="str">
            <v>Cost of Sales</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row>
        <row r="556">
          <cell r="G556" t="str">
            <v>Less COS IC</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row>
        <row r="557">
          <cell r="G557" t="str">
            <v>Plus COS Intl Distributors</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G558" t="str">
            <v>MBTP Adj</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row>
        <row r="559">
          <cell r="G559" t="str">
            <v>Cost of Sales (with MBTP adjm)</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row>
        <row r="560">
          <cell r="G560" t="str">
            <v>Product Coverage</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row>
        <row r="561">
          <cell r="G561" t="str">
            <v>Gross Margin</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G562" t="str">
            <v>Gross Margin (%)</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row>
        <row r="563">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row>
        <row r="564">
          <cell r="G564" t="str">
            <v>Selling Expense</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row>
        <row r="565">
          <cell r="G565" t="str">
            <v>Administrative Expense</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G566" t="str">
            <v>R&amp;E Expense</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row>
        <row r="567">
          <cell r="G567" t="str">
            <v>Total SAR</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row>
        <row r="568">
          <cell r="G568" t="str">
            <v>% of Sales</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row>
        <row r="569">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G570" t="str">
            <v>JV Earnings/(Loss)</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row>
        <row r="571">
          <cell r="G571" t="str">
            <v>Other Income/(Expense)</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row>
        <row r="572">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row>
        <row r="573">
          <cell r="G573" t="str">
            <v>PBIT</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G574" t="str">
            <v>PBIT Margin (%)</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row>
        <row r="578">
          <cell r="G578" t="str">
            <v>Range Name: KOR2008QTDAOP (i.e. Budget)</v>
          </cell>
          <cell r="H578" t="str">
            <v>Jan</v>
          </cell>
          <cell r="I578" t="str">
            <v>Feb</v>
          </cell>
          <cell r="J578" t="str">
            <v>Mar</v>
          </cell>
          <cell r="K578" t="str">
            <v>Apr</v>
          </cell>
          <cell r="L578" t="str">
            <v>May</v>
          </cell>
          <cell r="M578" t="str">
            <v>Jun</v>
          </cell>
          <cell r="N578" t="str">
            <v>Jul</v>
          </cell>
          <cell r="O578" t="str">
            <v>Aug</v>
          </cell>
          <cell r="P578" t="str">
            <v>Sep</v>
          </cell>
          <cell r="Q578" t="str">
            <v>Oct</v>
          </cell>
          <cell r="R578" t="str">
            <v>Nov</v>
          </cell>
          <cell r="S578" t="str">
            <v>Dec</v>
          </cell>
          <cell r="T578" t="str">
            <v>Jan</v>
          </cell>
          <cell r="U578" t="str">
            <v>Feb</v>
          </cell>
          <cell r="V578" t="str">
            <v>Mar</v>
          </cell>
          <cell r="W578" t="str">
            <v>Apr</v>
          </cell>
          <cell r="X578" t="str">
            <v>May</v>
          </cell>
          <cell r="Y578" t="str">
            <v>Jun</v>
          </cell>
          <cell r="Z578" t="str">
            <v>Jul</v>
          </cell>
          <cell r="AA578" t="str">
            <v>Aug</v>
          </cell>
          <cell r="AB578" t="str">
            <v>Sep</v>
          </cell>
          <cell r="AC578" t="str">
            <v>Oct</v>
          </cell>
          <cell r="AD578" t="str">
            <v>Nov</v>
          </cell>
          <cell r="AE578" t="str">
            <v>Dec</v>
          </cell>
          <cell r="AF578" t="str">
            <v>Jan</v>
          </cell>
          <cell r="AG578" t="str">
            <v>Feb</v>
          </cell>
          <cell r="AH578" t="str">
            <v>Mar</v>
          </cell>
          <cell r="AI578" t="str">
            <v>Apr</v>
          </cell>
          <cell r="AJ578" t="str">
            <v>May</v>
          </cell>
          <cell r="AK578" t="str">
            <v>Jun</v>
          </cell>
          <cell r="AL578" t="str">
            <v>Jul</v>
          </cell>
          <cell r="AM578" t="str">
            <v>Aug</v>
          </cell>
          <cell r="AN578" t="str">
            <v>Sep</v>
          </cell>
          <cell r="AO578" t="str">
            <v>Oct</v>
          </cell>
          <cell r="AP578" t="str">
            <v>Nov</v>
          </cell>
          <cell r="AQ578" t="str">
            <v>Dec</v>
          </cell>
        </row>
        <row r="579">
          <cell r="G579" t="str">
            <v>PGBU Custodial Gross Sales</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G580" t="str">
            <v>Gross Sales - External</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row>
        <row r="581">
          <cell r="G581" t="str">
            <v>Gross Sales Intercompany</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row>
        <row r="582">
          <cell r="G582" t="str">
            <v>Less Net Sales IC</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row>
        <row r="583">
          <cell r="G583" t="str">
            <v>Add Back IC Sales Eliminated outside of PGBU results</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G584" t="str">
            <v>Plus Net Sales Intl Distributors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row>
        <row r="585">
          <cell r="G585" t="str">
            <v xml:space="preserve">Gross Sales    </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row>
        <row r="586">
          <cell r="G586" t="str">
            <v>Discounts</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row>
        <row r="587">
          <cell r="G587" t="str">
            <v>009 PG Discount Addback</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G588" t="str">
            <v>Total Discounts</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row>
        <row r="589">
          <cell r="G589" t="str">
            <v xml:space="preserve">Net Sales    </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row>
        <row r="590">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row>
        <row r="591">
          <cell r="G591" t="str">
            <v>Cost of Sales</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G592" t="str">
            <v>Less COS IC</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row>
        <row r="593">
          <cell r="G593" t="str">
            <v>Plus COS Intl Distributors</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row>
        <row r="594">
          <cell r="G594" t="str">
            <v>MBTP Adj</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row>
        <row r="595">
          <cell r="G595" t="str">
            <v>Cost of Sales (with MBTP adjm)</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G596" t="str">
            <v>Product Coverage</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row>
        <row r="597">
          <cell r="G597" t="str">
            <v>Gross Margin</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row>
        <row r="598">
          <cell r="G598" t="str">
            <v>Gross Margin (%)</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row>
        <row r="599">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G600" t="str">
            <v>Selling Expense</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row>
        <row r="601">
          <cell r="G601" t="str">
            <v>Administrative Expense</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row>
        <row r="602">
          <cell r="G602" t="str">
            <v>R&amp;E Expense</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row>
        <row r="603">
          <cell r="G603" t="str">
            <v>Total SAR</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G604" t="str">
            <v>% of Sales</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row>
        <row r="605">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row>
        <row r="606">
          <cell r="G606" t="str">
            <v>JV Earnings/(Loss)</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row>
        <row r="607">
          <cell r="G607" t="str">
            <v>Other Income/(Expense)</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row>
        <row r="609">
          <cell r="G609" t="str">
            <v>PBIT</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row>
        <row r="610">
          <cell r="G610" t="str">
            <v>PBIT Margin (%)</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row>
        <row r="614">
          <cell r="G614" t="str">
            <v>Range Name: KOR2008YTDAOP (i.e. Budget)</v>
          </cell>
          <cell r="H614" t="str">
            <v>Jan</v>
          </cell>
          <cell r="I614" t="str">
            <v>Feb</v>
          </cell>
          <cell r="J614" t="str">
            <v>Mar</v>
          </cell>
          <cell r="K614" t="str">
            <v>Apr</v>
          </cell>
          <cell r="L614" t="str">
            <v>May</v>
          </cell>
          <cell r="M614" t="str">
            <v>Jun</v>
          </cell>
          <cell r="N614" t="str">
            <v>Jul</v>
          </cell>
          <cell r="O614" t="str">
            <v>Aug</v>
          </cell>
          <cell r="P614" t="str">
            <v>Sep</v>
          </cell>
          <cell r="Q614" t="str">
            <v>Oct</v>
          </cell>
          <cell r="R614" t="str">
            <v>Nov</v>
          </cell>
          <cell r="S614" t="str">
            <v>Dec</v>
          </cell>
          <cell r="T614" t="str">
            <v>Jan</v>
          </cell>
          <cell r="U614" t="str">
            <v>Feb</v>
          </cell>
          <cell r="V614" t="str">
            <v>Mar</v>
          </cell>
          <cell r="W614" t="str">
            <v>Apr</v>
          </cell>
          <cell r="X614" t="str">
            <v>May</v>
          </cell>
          <cell r="Y614" t="str">
            <v>Jun</v>
          </cell>
          <cell r="Z614" t="str">
            <v>Jul</v>
          </cell>
          <cell r="AA614" t="str">
            <v>Aug</v>
          </cell>
          <cell r="AB614" t="str">
            <v>Sep</v>
          </cell>
          <cell r="AC614" t="str">
            <v>Oct</v>
          </cell>
          <cell r="AD614" t="str">
            <v>Nov</v>
          </cell>
          <cell r="AE614" t="str">
            <v>Dec</v>
          </cell>
          <cell r="AF614" t="str">
            <v>Jan</v>
          </cell>
          <cell r="AG614" t="str">
            <v>Feb</v>
          </cell>
          <cell r="AH614" t="str">
            <v>Mar</v>
          </cell>
          <cell r="AI614" t="str">
            <v>Apr</v>
          </cell>
          <cell r="AJ614" t="str">
            <v>May</v>
          </cell>
          <cell r="AK614" t="str">
            <v>Jun</v>
          </cell>
          <cell r="AL614" t="str">
            <v>Jul</v>
          </cell>
          <cell r="AM614" t="str">
            <v>Aug</v>
          </cell>
          <cell r="AN614" t="str">
            <v>Sep</v>
          </cell>
          <cell r="AO614" t="str">
            <v>Oct</v>
          </cell>
          <cell r="AP614" t="str">
            <v>Nov</v>
          </cell>
          <cell r="AQ614" t="str">
            <v>Dec</v>
          </cell>
        </row>
        <row r="615">
          <cell r="G615" t="str">
            <v>\</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row>
        <row r="616">
          <cell r="G616" t="str">
            <v>Gross Sales - External</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row>
        <row r="617">
          <cell r="G617" t="str">
            <v>Gross Sales Intercompany</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row>
        <row r="618">
          <cell r="G618" t="str">
            <v>Less Net Sales IC</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row>
        <row r="619">
          <cell r="G619" t="str">
            <v>Add Back IC Sales Eliminated outside of PGBU results</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row>
        <row r="620">
          <cell r="G620" t="str">
            <v>Plus Net Sales Intl Distributors</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row>
        <row r="621">
          <cell r="G621" t="str">
            <v xml:space="preserve">Gross Sales    </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row>
        <row r="622">
          <cell r="G622" t="str">
            <v>Discounts</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row>
        <row r="623">
          <cell r="G623" t="str">
            <v>009 PG Discount Addback</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row>
        <row r="624">
          <cell r="G624" t="str">
            <v>Total Discounts</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row>
        <row r="625">
          <cell r="G625" t="str">
            <v xml:space="preserve">Net Sales    </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row>
        <row r="626">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row>
        <row r="627">
          <cell r="G627" t="str">
            <v>Cost of Sales</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row>
        <row r="628">
          <cell r="G628" t="str">
            <v>Less COS IC</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row>
        <row r="629">
          <cell r="G629" t="str">
            <v>Plus COS Intl Distributors</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row>
        <row r="630">
          <cell r="G630" t="str">
            <v>MBTP Adj</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row>
        <row r="631">
          <cell r="G631" t="str">
            <v>Cost of Sales (with MBTP adjm)</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row>
        <row r="632">
          <cell r="G632" t="str">
            <v>Product Coverage</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row>
        <row r="633">
          <cell r="G633" t="str">
            <v>Gross Margin</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row>
        <row r="634">
          <cell r="G634" t="str">
            <v>Gross Margin (%)</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row>
        <row r="635">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row>
        <row r="636">
          <cell r="G636" t="str">
            <v>Selling Expense</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row>
        <row r="637">
          <cell r="G637" t="str">
            <v>Administrative Expense</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row>
        <row r="638">
          <cell r="G638" t="str">
            <v>R&amp;E Expense</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row>
        <row r="639">
          <cell r="G639" t="str">
            <v>Total SAR</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row>
        <row r="640">
          <cell r="G640" t="str">
            <v>% of Sales</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row>
        <row r="641">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row>
        <row r="642">
          <cell r="G642" t="str">
            <v>JV Earnings/(Loss)</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row>
        <row r="643">
          <cell r="G643" t="str">
            <v>Other Income/(Expense)</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row>
        <row r="644">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row>
        <row r="645">
          <cell r="G645" t="str">
            <v>PBIT</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row>
        <row r="646">
          <cell r="G646" t="str">
            <v>PBIT Margin (%)</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row>
      </sheetData>
      <sheetData sheetId="26" refreshError="1">
        <row r="2">
          <cell r="G2" t="str">
            <v>Range Name: JAP2007</v>
          </cell>
          <cell r="H2" t="str">
            <v>Jan</v>
          </cell>
          <cell r="I2" t="str">
            <v>Feb</v>
          </cell>
          <cell r="J2" t="str">
            <v>Mar</v>
          </cell>
          <cell r="K2" t="str">
            <v>Apr</v>
          </cell>
          <cell r="L2" t="str">
            <v>May</v>
          </cell>
          <cell r="M2" t="str">
            <v>Jun</v>
          </cell>
          <cell r="N2" t="str">
            <v>Jul</v>
          </cell>
          <cell r="O2" t="str">
            <v>Aug</v>
          </cell>
          <cell r="P2" t="str">
            <v>Sep</v>
          </cell>
          <cell r="Q2" t="str">
            <v>Oct</v>
          </cell>
          <cell r="R2" t="str">
            <v>Nov</v>
          </cell>
          <cell r="S2" t="str">
            <v>Dec</v>
          </cell>
          <cell r="T2" t="str">
            <v>Jan</v>
          </cell>
          <cell r="U2" t="str">
            <v>Feb</v>
          </cell>
          <cell r="V2" t="str">
            <v>Mar</v>
          </cell>
          <cell r="W2" t="str">
            <v>Apr</v>
          </cell>
          <cell r="X2" t="str">
            <v>May</v>
          </cell>
          <cell r="Y2" t="str">
            <v>Jun</v>
          </cell>
          <cell r="Z2" t="str">
            <v>Jul</v>
          </cell>
          <cell r="AA2" t="str">
            <v>Aug</v>
          </cell>
          <cell r="AB2" t="str">
            <v>Sep</v>
          </cell>
          <cell r="AC2" t="str">
            <v>Oct</v>
          </cell>
          <cell r="AD2" t="str">
            <v>Nov</v>
          </cell>
          <cell r="AE2" t="str">
            <v>Dec</v>
          </cell>
          <cell r="AF2" t="str">
            <v>Jan</v>
          </cell>
          <cell r="AG2" t="str">
            <v>Feb</v>
          </cell>
          <cell r="AH2" t="str">
            <v>Mar</v>
          </cell>
          <cell r="AI2" t="str">
            <v>Apr</v>
          </cell>
          <cell r="AJ2" t="str">
            <v>May</v>
          </cell>
          <cell r="AK2" t="str">
            <v>Jun</v>
          </cell>
          <cell r="AL2" t="str">
            <v>Jul</v>
          </cell>
          <cell r="AM2" t="str">
            <v>Aug</v>
          </cell>
          <cell r="AN2" t="str">
            <v>Sep</v>
          </cell>
          <cell r="AO2" t="str">
            <v>Oct</v>
          </cell>
          <cell r="AP2" t="str">
            <v>Nov</v>
          </cell>
          <cell r="AQ2" t="str">
            <v>Dec</v>
          </cell>
        </row>
        <row r="3">
          <cell r="G3" t="str">
            <v>PGBU Custodial Gross Sales</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G4" t="str">
            <v>Gross Sales - External</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G5" t="str">
            <v>Gross Sales Intercompany</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G6" t="str">
            <v>Less Net Sales IC</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7">
          <cell r="G7" t="str">
            <v>Add Back IC Sales Eliminated outside of PGBU results</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row>
        <row r="8">
          <cell r="G8" t="str">
            <v>Plus Net Sales Intl Distributors</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9">
          <cell r="G9" t="str">
            <v xml:space="preserve">Gross Sales    </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row>
        <row r="10">
          <cell r="G10" t="str">
            <v>Discounts</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G11" t="str">
            <v>009 PG Discount Addback</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G12" t="str">
            <v>Total Discounts</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3">
          <cell r="G13" t="str">
            <v xml:space="preserve">Net Sales    </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row>
        <row r="14">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row>
        <row r="15">
          <cell r="G15" t="str">
            <v>Cost of Sales</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G16" t="str">
            <v>Less COS IC</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G17" t="str">
            <v>Plus COS Intl Distributors</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8">
          <cell r="G18" t="str">
            <v>MBTP Adj</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row>
        <row r="19">
          <cell r="G19" t="str">
            <v>Cost of Sales (with MBTP adjm)</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G20" t="str">
            <v>Product Coverage</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row>
        <row r="21">
          <cell r="G21" t="str">
            <v>Gross Margin</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row>
        <row r="22">
          <cell r="G22" t="str">
            <v>Gross Margin (%)</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4">
          <cell r="G24" t="str">
            <v>Selling Expense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row>
        <row r="25">
          <cell r="G25" t="str">
            <v>Administrative Expense</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G26" t="str">
            <v>R&amp;E Expense</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row>
        <row r="27">
          <cell r="G27" t="str">
            <v>Total SAR</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G28" t="str">
            <v>% of Sales</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row>
        <row r="29">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G30" t="str">
            <v>JV Earnings/(Loss)</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G31" t="str">
            <v>Other Income/(Expense)</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row>
        <row r="32">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row>
        <row r="33">
          <cell r="G33" t="str">
            <v>PBIT</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G34" t="str">
            <v>PBIT Margin (%)</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row>
        <row r="38">
          <cell r="G38" t="str">
            <v>Range Name: JAP2007AOP (i.e. Budget)</v>
          </cell>
          <cell r="H38" t="str">
            <v>Jan</v>
          </cell>
          <cell r="I38" t="str">
            <v>Feb</v>
          </cell>
          <cell r="J38" t="str">
            <v>Mar</v>
          </cell>
          <cell r="K38" t="str">
            <v>Apr</v>
          </cell>
          <cell r="L38" t="str">
            <v>May</v>
          </cell>
          <cell r="M38" t="str">
            <v>Jun</v>
          </cell>
          <cell r="N38" t="str">
            <v>Jul</v>
          </cell>
          <cell r="O38" t="str">
            <v>Aug</v>
          </cell>
          <cell r="P38" t="str">
            <v>Sep</v>
          </cell>
          <cell r="Q38" t="str">
            <v>Oct</v>
          </cell>
          <cell r="R38" t="str">
            <v>Nov</v>
          </cell>
          <cell r="S38" t="str">
            <v>Dec</v>
          </cell>
          <cell r="T38" t="str">
            <v>Jan</v>
          </cell>
          <cell r="U38" t="str">
            <v>Feb</v>
          </cell>
          <cell r="V38" t="str">
            <v>Mar</v>
          </cell>
          <cell r="W38" t="str">
            <v>Apr</v>
          </cell>
          <cell r="X38" t="str">
            <v>May</v>
          </cell>
          <cell r="Y38" t="str">
            <v>Jun</v>
          </cell>
          <cell r="Z38" t="str">
            <v>Jul</v>
          </cell>
          <cell r="AA38" t="str">
            <v>Aug</v>
          </cell>
          <cell r="AB38" t="str">
            <v>Sep</v>
          </cell>
          <cell r="AC38" t="str">
            <v>Oct</v>
          </cell>
          <cell r="AD38" t="str">
            <v>Nov</v>
          </cell>
          <cell r="AE38" t="str">
            <v>Dec</v>
          </cell>
          <cell r="AF38" t="str">
            <v>Jan</v>
          </cell>
          <cell r="AG38" t="str">
            <v>Feb</v>
          </cell>
          <cell r="AH38" t="str">
            <v>Mar</v>
          </cell>
          <cell r="AI38" t="str">
            <v>Apr</v>
          </cell>
          <cell r="AJ38" t="str">
            <v>May</v>
          </cell>
          <cell r="AK38" t="str">
            <v>Jun</v>
          </cell>
          <cell r="AL38" t="str">
            <v>Jul</v>
          </cell>
          <cell r="AM38" t="str">
            <v>Aug</v>
          </cell>
          <cell r="AN38" t="str">
            <v>Sep</v>
          </cell>
          <cell r="AO38" t="str">
            <v>Oct</v>
          </cell>
          <cell r="AP38" t="str">
            <v>Nov</v>
          </cell>
          <cell r="AQ38" t="str">
            <v>Dec</v>
          </cell>
        </row>
        <row r="39">
          <cell r="G39" t="str">
            <v>PGBU Custodial Gross Sales</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row>
        <row r="40">
          <cell r="G40" t="str">
            <v>Gross Sales - External</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row>
        <row r="41">
          <cell r="G41" t="str">
            <v>Gross Sales Intercompany</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G42" t="str">
            <v>Less Net Sales IC</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row>
        <row r="43">
          <cell r="G43" t="str">
            <v>Add Back IC Sales Eliminated outside of PGBU results</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G44" t="str">
            <v>Plus Net Sales Intl Distributors</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G45" t="str">
            <v xml:space="preserve">Gross Sales    </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G46" t="str">
            <v>Discounts</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row>
        <row r="47">
          <cell r="G47" t="str">
            <v>009 PG Discount Addback</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G48" t="str">
            <v>Total Discounts</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row>
        <row r="49">
          <cell r="G49" t="str">
            <v xml:space="preserve">Net Sales    </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row>
        <row r="51">
          <cell r="G51" t="str">
            <v>Cost of Sales</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row>
        <row r="52">
          <cell r="G52" t="str">
            <v>Less COS IC</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row>
        <row r="53">
          <cell r="G53" t="str">
            <v>Plus COS Intl Distributors</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G54" t="str">
            <v>MBTP Adj</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row>
        <row r="55">
          <cell r="G55" t="str">
            <v>Cost of Sales (with MBTP adjm)</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row>
        <row r="56">
          <cell r="G56" t="str">
            <v>Product Coverage</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row>
        <row r="57">
          <cell r="G57" t="str">
            <v>Gross Margin</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G58" t="str">
            <v>Gross Margin (%)</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row>
        <row r="59">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row>
        <row r="60">
          <cell r="G60" t="str">
            <v>Selling Expense</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row>
        <row r="61">
          <cell r="G61" t="str">
            <v>Administrative Expense</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G62" t="str">
            <v>R&amp;E Expense</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row>
        <row r="63">
          <cell r="G63" t="str">
            <v>Total SAR</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G64" t="str">
            <v>% of Sales</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G66" t="str">
            <v>JV Earnings/(Loss)</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row>
        <row r="67">
          <cell r="G67" t="str">
            <v>Other Income/(Expense)</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row>
        <row r="68">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row>
        <row r="69">
          <cell r="G69" t="str">
            <v>PBIT</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G70" t="str">
            <v>PBIT Margin (%)</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row>
        <row r="74">
          <cell r="G74" t="str">
            <v>Range Name: JAP2006</v>
          </cell>
          <cell r="H74" t="str">
            <v>Jan</v>
          </cell>
          <cell r="I74" t="str">
            <v>Feb</v>
          </cell>
          <cell r="J74" t="str">
            <v>Mar</v>
          </cell>
          <cell r="K74" t="str">
            <v>Apr</v>
          </cell>
          <cell r="L74" t="str">
            <v>May</v>
          </cell>
          <cell r="M74" t="str">
            <v>Jun</v>
          </cell>
          <cell r="N74" t="str">
            <v>Jul</v>
          </cell>
          <cell r="O74" t="str">
            <v>Aug</v>
          </cell>
          <cell r="P74" t="str">
            <v>Sep</v>
          </cell>
          <cell r="Q74" t="str">
            <v>Oct</v>
          </cell>
          <cell r="R74" t="str">
            <v>Nov</v>
          </cell>
          <cell r="S74" t="str">
            <v>Dec</v>
          </cell>
          <cell r="T74" t="str">
            <v>Jan</v>
          </cell>
          <cell r="U74" t="str">
            <v>Feb</v>
          </cell>
          <cell r="V74" t="str">
            <v>Mar</v>
          </cell>
          <cell r="W74" t="str">
            <v>Apr</v>
          </cell>
          <cell r="X74" t="str">
            <v>May</v>
          </cell>
          <cell r="Y74" t="str">
            <v>Jun</v>
          </cell>
          <cell r="Z74" t="str">
            <v>Jul</v>
          </cell>
          <cell r="AA74" t="str">
            <v>Aug</v>
          </cell>
          <cell r="AB74" t="str">
            <v>Sep</v>
          </cell>
          <cell r="AC74" t="str">
            <v>Oct</v>
          </cell>
          <cell r="AD74" t="str">
            <v>Nov</v>
          </cell>
          <cell r="AE74" t="str">
            <v>Dec</v>
          </cell>
          <cell r="AF74" t="str">
            <v>Jan</v>
          </cell>
          <cell r="AG74" t="str">
            <v>Feb</v>
          </cell>
          <cell r="AH74" t="str">
            <v>Mar</v>
          </cell>
          <cell r="AI74" t="str">
            <v>Apr</v>
          </cell>
          <cell r="AJ74" t="str">
            <v>May</v>
          </cell>
          <cell r="AK74" t="str">
            <v>Jun</v>
          </cell>
          <cell r="AL74" t="str">
            <v>Jul</v>
          </cell>
          <cell r="AM74" t="str">
            <v>Aug</v>
          </cell>
          <cell r="AN74" t="str">
            <v>Sep</v>
          </cell>
          <cell r="AO74" t="str">
            <v>Oct</v>
          </cell>
          <cell r="AP74" t="str">
            <v>Nov</v>
          </cell>
          <cell r="AQ74" t="str">
            <v>Dec</v>
          </cell>
        </row>
        <row r="75">
          <cell r="G75" t="str">
            <v>PGBU Custodial Gross Sales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G76" t="str">
            <v>Gross Sales - External</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G77" t="str">
            <v>Gross Sales Intercompany</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G78" t="str">
            <v>Less Net Sales IC</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row>
        <row r="79">
          <cell r="G79" t="str">
            <v>Add Back IC Sales Eliminated outside of PGBU results</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row>
        <row r="80">
          <cell r="G80" t="str">
            <v>Plus Net Sales Intl Distributors</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row>
        <row r="81">
          <cell r="G81" t="str">
            <v xml:space="preserve">Gross Sales    </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G82" t="str">
            <v>Discounts</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row>
        <row r="83">
          <cell r="G83" t="str">
            <v>009 PG Discount Addback</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row>
        <row r="84">
          <cell r="G84" t="str">
            <v>Total Discounts</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G85" t="str">
            <v xml:space="preserve">Net Sales    </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G87" t="str">
            <v>Cost of Sales</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row>
        <row r="88">
          <cell r="G88" t="str">
            <v>Less COS IC</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row>
        <row r="89">
          <cell r="G89" t="str">
            <v>Plus COS Intl Distributors</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G90" t="str">
            <v>MBTP Adj</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row>
        <row r="91">
          <cell r="G91" t="str">
            <v>Cost of Sales (with MBTP adjm)</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row>
        <row r="92">
          <cell r="G92" t="str">
            <v>Product Coverage</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row>
        <row r="93">
          <cell r="G93" t="str">
            <v>Gross Margin</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G94" t="str">
            <v>Gross Margin (%)</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row>
        <row r="96">
          <cell r="G96" t="str">
            <v>Selling Expense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row>
        <row r="97">
          <cell r="G97" t="str">
            <v>Administrative Expense</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G98" t="str">
            <v>R&amp;E Expense</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row>
        <row r="99">
          <cell r="G99" t="str">
            <v>Total SAR</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G100" t="str">
            <v>% of Sales</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G102" t="str">
            <v>JV Earnings/(Loss)</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row>
        <row r="103">
          <cell r="G103" t="str">
            <v>Other Income/(Expense)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row>
        <row r="105">
          <cell r="G105" t="str">
            <v>PBIT</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G106" t="str">
            <v>PBIT Margin (%)</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row>
        <row r="110">
          <cell r="G110" t="str">
            <v>Range Name: JAP2005</v>
          </cell>
          <cell r="H110" t="str">
            <v>Jan</v>
          </cell>
          <cell r="I110" t="str">
            <v>Feb</v>
          </cell>
          <cell r="J110" t="str">
            <v>Mar</v>
          </cell>
          <cell r="K110" t="str">
            <v>Apr</v>
          </cell>
          <cell r="L110" t="str">
            <v>May</v>
          </cell>
          <cell r="M110" t="str">
            <v>Jun</v>
          </cell>
          <cell r="N110" t="str">
            <v>Jul</v>
          </cell>
          <cell r="O110" t="str">
            <v>Aug</v>
          </cell>
          <cell r="P110" t="str">
            <v>Sep</v>
          </cell>
          <cell r="Q110" t="str">
            <v>Oct</v>
          </cell>
          <cell r="R110" t="str">
            <v>Nov</v>
          </cell>
          <cell r="S110" t="str">
            <v>Dec</v>
          </cell>
          <cell r="T110" t="str">
            <v>Jan</v>
          </cell>
          <cell r="U110" t="str">
            <v>Feb</v>
          </cell>
          <cell r="V110" t="str">
            <v>Mar</v>
          </cell>
          <cell r="W110" t="str">
            <v>Apr</v>
          </cell>
          <cell r="X110" t="str">
            <v>May</v>
          </cell>
          <cell r="Y110" t="str">
            <v>Jun</v>
          </cell>
          <cell r="Z110" t="str">
            <v>Jul</v>
          </cell>
          <cell r="AA110" t="str">
            <v>Aug</v>
          </cell>
          <cell r="AB110" t="str">
            <v>Sep</v>
          </cell>
          <cell r="AC110" t="str">
            <v>Oct</v>
          </cell>
          <cell r="AD110" t="str">
            <v>Nov</v>
          </cell>
          <cell r="AE110" t="str">
            <v>Dec</v>
          </cell>
          <cell r="AF110" t="str">
            <v>Jan</v>
          </cell>
          <cell r="AG110" t="str">
            <v>Feb</v>
          </cell>
          <cell r="AH110" t="str">
            <v>Mar</v>
          </cell>
          <cell r="AI110" t="str">
            <v>Apr</v>
          </cell>
          <cell r="AJ110" t="str">
            <v>May</v>
          </cell>
          <cell r="AK110" t="str">
            <v>Jun</v>
          </cell>
          <cell r="AL110" t="str">
            <v>Jul</v>
          </cell>
          <cell r="AM110" t="str">
            <v>Aug</v>
          </cell>
          <cell r="AN110" t="str">
            <v>Sep</v>
          </cell>
          <cell r="AO110" t="str">
            <v>Oct</v>
          </cell>
          <cell r="AP110" t="str">
            <v>Nov</v>
          </cell>
          <cell r="AQ110" t="str">
            <v>Dec</v>
          </cell>
        </row>
        <row r="111">
          <cell r="G111" t="str">
            <v>PGBU Custodial Gross Sales</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row>
        <row r="112">
          <cell r="G112" t="str">
            <v>Gross Sales - External</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row>
        <row r="113">
          <cell r="G113" t="str">
            <v>Gross Sales Intercompany</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G114" t="str">
            <v>Less Net Sales IC</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G115" t="str">
            <v>Add Back IC Sales Eliminated outside of PGBU results</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row>
        <row r="116">
          <cell r="G116" t="str">
            <v>Plus Net Sales Intl Distributors</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row>
        <row r="117">
          <cell r="G117" t="str">
            <v xml:space="preserve">Gross Sales    </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G118" t="str">
            <v>Discounts</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row>
        <row r="119">
          <cell r="G119" t="str">
            <v>009 PG Discount Addback</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row>
        <row r="120">
          <cell r="G120" t="str">
            <v>Total Discounts</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row>
        <row r="121">
          <cell r="G121" t="str">
            <v xml:space="preserve">Net Sales    </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row>
        <row r="123">
          <cell r="G123" t="str">
            <v>Cost of Sales</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row>
        <row r="124">
          <cell r="G124" t="str">
            <v>Less COS IC</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row>
        <row r="125">
          <cell r="G125" t="str">
            <v>Plus COS Intl Distributors</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G126" t="str">
            <v>MBTP Adj</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row>
        <row r="127">
          <cell r="G127" t="str">
            <v>Cost of Sales (with MBTP adjm)</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G128" t="str">
            <v>Product Coverage</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G129" t="str">
            <v>Gross Margin</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G130" t="str">
            <v>Gross Margin (%)</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row>
        <row r="131">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G132" t="str">
            <v>Selling Expense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row>
        <row r="133">
          <cell r="G133" t="str">
            <v>Administrative Expense</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G134" t="str">
            <v>R&amp;E Expense</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row>
        <row r="135">
          <cell r="G135" t="str">
            <v>Total SAR</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row>
        <row r="136">
          <cell r="G136" t="str">
            <v>% of Sales</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row>
        <row r="137">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G138" t="str">
            <v>JV Earnings/(Loss)</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row>
        <row r="139">
          <cell r="G139" t="str">
            <v>Other Income/(Expense)</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row>
        <row r="140">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row>
        <row r="141">
          <cell r="G141" t="str">
            <v>PBIT</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G142" t="str">
            <v>PBIT Margin (%)</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row>
        <row r="146">
          <cell r="G146" t="str">
            <v>Range Name: JAP2007 YTD</v>
          </cell>
          <cell r="H146" t="str">
            <v>Jan</v>
          </cell>
          <cell r="I146" t="str">
            <v>Feb</v>
          </cell>
          <cell r="J146" t="str">
            <v>Mar</v>
          </cell>
          <cell r="K146" t="str">
            <v>Apr</v>
          </cell>
          <cell r="L146" t="str">
            <v>May</v>
          </cell>
          <cell r="M146" t="str">
            <v>Jun</v>
          </cell>
          <cell r="N146" t="str">
            <v>Jul</v>
          </cell>
          <cell r="O146" t="str">
            <v>Aug</v>
          </cell>
          <cell r="P146" t="str">
            <v>Sep</v>
          </cell>
          <cell r="Q146" t="str">
            <v>Oct</v>
          </cell>
          <cell r="R146" t="str">
            <v>Nov</v>
          </cell>
          <cell r="S146" t="str">
            <v>Dec</v>
          </cell>
          <cell r="T146" t="str">
            <v>Jan</v>
          </cell>
          <cell r="U146" t="str">
            <v>Feb</v>
          </cell>
          <cell r="V146" t="str">
            <v>Mar</v>
          </cell>
          <cell r="W146" t="str">
            <v>Apr</v>
          </cell>
          <cell r="X146" t="str">
            <v>May</v>
          </cell>
          <cell r="Y146" t="str">
            <v>Jun</v>
          </cell>
          <cell r="Z146" t="str">
            <v>Jul</v>
          </cell>
          <cell r="AA146" t="str">
            <v>Aug</v>
          </cell>
          <cell r="AB146" t="str">
            <v>Sep</v>
          </cell>
          <cell r="AC146" t="str">
            <v>Oct</v>
          </cell>
          <cell r="AD146" t="str">
            <v>Nov</v>
          </cell>
          <cell r="AE146" t="str">
            <v>Dec</v>
          </cell>
          <cell r="AF146" t="str">
            <v>Jan</v>
          </cell>
          <cell r="AG146" t="str">
            <v>Feb</v>
          </cell>
          <cell r="AH146" t="str">
            <v>Mar</v>
          </cell>
          <cell r="AI146" t="str">
            <v>Apr</v>
          </cell>
          <cell r="AJ146" t="str">
            <v>May</v>
          </cell>
          <cell r="AK146" t="str">
            <v>Jun</v>
          </cell>
          <cell r="AL146" t="str">
            <v>Jul</v>
          </cell>
          <cell r="AM146" t="str">
            <v>Aug</v>
          </cell>
          <cell r="AN146" t="str">
            <v>Sep</v>
          </cell>
          <cell r="AO146" t="str">
            <v>Oct</v>
          </cell>
          <cell r="AP146" t="str">
            <v>Nov</v>
          </cell>
          <cell r="AQ146" t="str">
            <v>Dec</v>
          </cell>
        </row>
        <row r="147">
          <cell r="G147" t="str">
            <v>PGBU Custodial Gross Sales</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G148" t="str">
            <v>Gross Sales - External</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row>
        <row r="149">
          <cell r="G149" t="str">
            <v>Gross Sales Intercompany</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row>
        <row r="150">
          <cell r="G150" t="str">
            <v>Less Net Sales IC</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row>
        <row r="151">
          <cell r="G151" t="str">
            <v>Add Back IC Sales Eliminated outside of PGBU results</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row>
        <row r="152">
          <cell r="G152" t="str">
            <v>Plus Net Sales Intl Distributors</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row>
        <row r="153">
          <cell r="G153" t="str">
            <v xml:space="preserve">Gross Sales    </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row>
        <row r="154">
          <cell r="G154" t="str">
            <v>Discounts</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row>
        <row r="155">
          <cell r="G155" t="str">
            <v>009 PG Discount Addback</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row>
        <row r="156">
          <cell r="G156" t="str">
            <v>Total Discounts</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row>
        <row r="157">
          <cell r="G157" t="str">
            <v xml:space="preserve">Net Sales    </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row>
        <row r="158">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G159" t="str">
            <v>Cost of Sales</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row>
        <row r="160">
          <cell r="G160" t="str">
            <v>Less COS IC</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row>
        <row r="161">
          <cell r="G161" t="str">
            <v>Plus COS Intl Distributors</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G162" t="str">
            <v>MBTP Adj</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row>
        <row r="163">
          <cell r="G163" t="str">
            <v>Cost of Sales (with MBTP adjm)</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row>
        <row r="164">
          <cell r="G164" t="str">
            <v>Product Coverage</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row>
        <row r="165">
          <cell r="G165" t="str">
            <v>Gross Margin</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G166" t="str">
            <v>Gross Margin (%)</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row>
        <row r="167">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row>
        <row r="168">
          <cell r="G168" t="str">
            <v>Selling Expense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row>
        <row r="169">
          <cell r="G169" t="str">
            <v>Administrative Expense</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G170" t="str">
            <v>R&amp;E Expense</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G171" t="str">
            <v>Total SAR</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row>
        <row r="172">
          <cell r="G172" t="str">
            <v>% of Sales</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row>
        <row r="173">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row>
        <row r="174">
          <cell r="G174" t="str">
            <v>JV Earnings/(Loss)</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row>
        <row r="175">
          <cell r="G175" t="str">
            <v>Other Income/(Expense)</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row>
        <row r="176">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row>
        <row r="177">
          <cell r="G177" t="str">
            <v>PBIT</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row>
        <row r="178">
          <cell r="G178" t="str">
            <v>PBIT Margin (%)</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row>
        <row r="182">
          <cell r="G182" t="str">
            <v>Range Name: JAP2007 YTD AOP</v>
          </cell>
          <cell r="H182" t="str">
            <v>Jan</v>
          </cell>
          <cell r="I182" t="str">
            <v>Feb</v>
          </cell>
          <cell r="J182" t="str">
            <v>Mar</v>
          </cell>
          <cell r="K182" t="str">
            <v>Apr</v>
          </cell>
          <cell r="L182" t="str">
            <v>May</v>
          </cell>
          <cell r="M182" t="str">
            <v>Jun</v>
          </cell>
          <cell r="N182" t="str">
            <v>Jul</v>
          </cell>
          <cell r="O182" t="str">
            <v>Aug</v>
          </cell>
          <cell r="P182" t="str">
            <v>Sep</v>
          </cell>
          <cell r="Q182" t="str">
            <v>Oct</v>
          </cell>
          <cell r="R182" t="str">
            <v>Nov</v>
          </cell>
          <cell r="S182" t="str">
            <v>Dec</v>
          </cell>
          <cell r="T182" t="str">
            <v>Jan</v>
          </cell>
          <cell r="U182" t="str">
            <v>Feb</v>
          </cell>
          <cell r="V182" t="str">
            <v>Mar</v>
          </cell>
          <cell r="W182" t="str">
            <v>Apr</v>
          </cell>
          <cell r="X182" t="str">
            <v>May</v>
          </cell>
          <cell r="Y182" t="str">
            <v>Jun</v>
          </cell>
          <cell r="Z182" t="str">
            <v>Jul</v>
          </cell>
          <cell r="AA182" t="str">
            <v>Aug</v>
          </cell>
          <cell r="AB182" t="str">
            <v>Sep</v>
          </cell>
          <cell r="AC182" t="str">
            <v>Oct</v>
          </cell>
          <cell r="AD182" t="str">
            <v>Nov</v>
          </cell>
          <cell r="AE182" t="str">
            <v>Dec</v>
          </cell>
          <cell r="AF182" t="str">
            <v>Jan</v>
          </cell>
          <cell r="AG182" t="str">
            <v>Feb</v>
          </cell>
          <cell r="AH182" t="str">
            <v>Mar</v>
          </cell>
          <cell r="AI182" t="str">
            <v>Apr</v>
          </cell>
          <cell r="AJ182" t="str">
            <v>May</v>
          </cell>
          <cell r="AK182" t="str">
            <v>Jun</v>
          </cell>
          <cell r="AL182" t="str">
            <v>Jul</v>
          </cell>
          <cell r="AM182" t="str">
            <v>Aug</v>
          </cell>
          <cell r="AN182" t="str">
            <v>Sep</v>
          </cell>
          <cell r="AO182" t="str">
            <v>Oct</v>
          </cell>
          <cell r="AP182" t="str">
            <v>Nov</v>
          </cell>
          <cell r="AQ182" t="str">
            <v>Dec</v>
          </cell>
        </row>
        <row r="183">
          <cell r="G183" t="str">
            <v>PGBU Custodial Gross Sales</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G184" t="str">
            <v>Gross Sales - External</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G185" t="str">
            <v>Gross Sales Intercompany</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row>
        <row r="186">
          <cell r="G186" t="str">
            <v>Less Net Sales IC</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row>
        <row r="187">
          <cell r="G187" t="str">
            <v>Add Back IC Sales Eliminated outside of PGBU results</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G188" t="str">
            <v>Plus Net Sales Intl Distributors</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row>
        <row r="189">
          <cell r="G189" t="str">
            <v xml:space="preserve">Gross Sales    </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G190" t="str">
            <v>Discounts</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row>
        <row r="191">
          <cell r="G191" t="str">
            <v>009 PG Discount Addback</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row>
        <row r="192">
          <cell r="G192" t="str">
            <v>Total Discounts</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row>
        <row r="193">
          <cell r="G193" t="str">
            <v xml:space="preserve">Net Sales    </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row>
        <row r="195">
          <cell r="G195" t="str">
            <v>Cost of Sales</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row>
        <row r="196">
          <cell r="G196" t="str">
            <v>Less COS IC</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row>
        <row r="197">
          <cell r="G197" t="str">
            <v>Plus COS Intl Distributors</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G198" t="str">
            <v>MBTP Adj</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G199" t="str">
            <v>Cost of Sales (with MBTP adjm)</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row>
        <row r="200">
          <cell r="G200" t="str">
            <v>Product Coverage</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row>
        <row r="201">
          <cell r="G201" t="str">
            <v>Gross Margin</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G202" t="str">
            <v>Gross Margin (%)</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row>
        <row r="203">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row>
        <row r="204">
          <cell r="G204" t="str">
            <v>Selling Expense</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row>
        <row r="205">
          <cell r="G205" t="str">
            <v>Administrative Expense</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row>
        <row r="206">
          <cell r="G206" t="str">
            <v>R&amp;E Expense</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row>
        <row r="207">
          <cell r="G207" t="str">
            <v>Total SAR</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row>
        <row r="208">
          <cell r="G208" t="str">
            <v>% of Sales</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row>
        <row r="209">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G210" t="str">
            <v>JV Earnings/(Loss)</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row>
        <row r="211">
          <cell r="G211" t="str">
            <v>Other Income/(Expense)</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G213" t="str">
            <v>PBIT</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G214" t="str">
            <v>PBIT Margin (%)</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row>
        <row r="218">
          <cell r="G218" t="str">
            <v xml:space="preserve">Range Name: JAP2006 YTD </v>
          </cell>
          <cell r="H218" t="str">
            <v>Jan</v>
          </cell>
          <cell r="I218" t="str">
            <v>Feb</v>
          </cell>
          <cell r="J218" t="str">
            <v>Mar</v>
          </cell>
          <cell r="K218" t="str">
            <v>Apr</v>
          </cell>
          <cell r="L218" t="str">
            <v>May</v>
          </cell>
          <cell r="M218" t="str">
            <v>Jun</v>
          </cell>
          <cell r="N218" t="str">
            <v>Jul</v>
          </cell>
          <cell r="O218" t="str">
            <v>Aug</v>
          </cell>
          <cell r="P218" t="str">
            <v>Sep</v>
          </cell>
          <cell r="Q218" t="str">
            <v>Oct</v>
          </cell>
          <cell r="R218" t="str">
            <v>Nov</v>
          </cell>
          <cell r="S218" t="str">
            <v>Dec</v>
          </cell>
          <cell r="T218" t="str">
            <v>Jan</v>
          </cell>
          <cell r="U218" t="str">
            <v>Feb</v>
          </cell>
          <cell r="V218" t="str">
            <v>Mar</v>
          </cell>
          <cell r="W218" t="str">
            <v>Apr</v>
          </cell>
          <cell r="X218" t="str">
            <v>May</v>
          </cell>
          <cell r="Y218" t="str">
            <v>Jun</v>
          </cell>
          <cell r="Z218" t="str">
            <v>Jul</v>
          </cell>
          <cell r="AA218" t="str">
            <v>Aug</v>
          </cell>
          <cell r="AB218" t="str">
            <v>Sep</v>
          </cell>
          <cell r="AC218" t="str">
            <v>Oct</v>
          </cell>
          <cell r="AD218" t="str">
            <v>Nov</v>
          </cell>
          <cell r="AE218" t="str">
            <v>Dec</v>
          </cell>
          <cell r="AF218" t="str">
            <v>Jan</v>
          </cell>
          <cell r="AG218" t="str">
            <v>Feb</v>
          </cell>
          <cell r="AH218" t="str">
            <v>Mar</v>
          </cell>
          <cell r="AI218" t="str">
            <v>Apr</v>
          </cell>
          <cell r="AJ218" t="str">
            <v>May</v>
          </cell>
          <cell r="AK218" t="str">
            <v>Jun</v>
          </cell>
          <cell r="AL218" t="str">
            <v>Jul</v>
          </cell>
          <cell r="AM218" t="str">
            <v>Aug</v>
          </cell>
          <cell r="AN218" t="str">
            <v>Sep</v>
          </cell>
          <cell r="AO218" t="str">
            <v>Oct</v>
          </cell>
          <cell r="AP218" t="str">
            <v>Nov</v>
          </cell>
          <cell r="AQ218" t="str">
            <v>Dec</v>
          </cell>
        </row>
        <row r="219">
          <cell r="G219" t="str">
            <v>PGBU Custodial Gross Sales</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row>
        <row r="220">
          <cell r="G220" t="str">
            <v>Gross Sales - External</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row>
        <row r="221">
          <cell r="G221" t="str">
            <v>Gross Sales Intercompany</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G222" t="str">
            <v>Less Net Sales IC</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row>
        <row r="223">
          <cell r="G223" t="str">
            <v>Add Back IC Sales Eliminated outside of PGBU results</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row>
        <row r="224">
          <cell r="G224" t="str">
            <v>Plus Net Sales Intl Distributors</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row>
        <row r="225">
          <cell r="G225" t="str">
            <v xml:space="preserve">Gross Sales    </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row>
        <row r="226">
          <cell r="G226" t="str">
            <v>Discounts</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row>
        <row r="227">
          <cell r="G227" t="str">
            <v>009 PG Discount Addback</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row>
        <row r="228">
          <cell r="G228" t="str">
            <v>Total Discounts</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row>
        <row r="229">
          <cell r="G229" t="str">
            <v xml:space="preserve">Net Sales    </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row>
        <row r="230">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row>
        <row r="231">
          <cell r="G231" t="str">
            <v>Cost of Sales</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row>
        <row r="232">
          <cell r="G232" t="str">
            <v>Less COS IC</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row>
        <row r="233">
          <cell r="G233" t="str">
            <v>Plus COS Intl Distributors</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row>
        <row r="234">
          <cell r="G234" t="str">
            <v>MBTP Adj</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row>
        <row r="235">
          <cell r="G235" t="str">
            <v>Cost of Sales (with MBTP adjm)</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row>
        <row r="236">
          <cell r="G236" t="str">
            <v>Product Coverage</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row>
        <row r="237">
          <cell r="G237" t="str">
            <v>Gross Margin</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row>
        <row r="238">
          <cell r="G238" t="str">
            <v>Gross Margin (%)</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row>
        <row r="239">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row>
        <row r="240">
          <cell r="G240" t="str">
            <v>Selling Expense</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row>
        <row r="241">
          <cell r="G241" t="str">
            <v>Administrative Expense</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row>
        <row r="242">
          <cell r="G242" t="str">
            <v>R&amp;E Expense</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row>
        <row r="243">
          <cell r="G243" t="str">
            <v>Total SAR</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row>
        <row r="244">
          <cell r="G244" t="str">
            <v>% of Sales</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row>
        <row r="245">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row>
        <row r="246">
          <cell r="G246" t="str">
            <v>JV Earnings/(Loss)</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row>
        <row r="247">
          <cell r="G247" t="str">
            <v>Other Income/(Expense)</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row>
        <row r="248">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row>
        <row r="249">
          <cell r="G249" t="str">
            <v>PBIT</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G250" t="str">
            <v>PBIT Margin (%)</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row>
        <row r="254">
          <cell r="G254" t="str">
            <v xml:space="preserve">Range Name: JAP2005 YTD </v>
          </cell>
          <cell r="H254" t="str">
            <v>Jan</v>
          </cell>
          <cell r="I254" t="str">
            <v>Feb</v>
          </cell>
          <cell r="J254" t="str">
            <v>Mar</v>
          </cell>
          <cell r="K254" t="str">
            <v>Apr</v>
          </cell>
          <cell r="L254" t="str">
            <v>May</v>
          </cell>
          <cell r="M254" t="str">
            <v>Jun</v>
          </cell>
          <cell r="N254" t="str">
            <v>Jul</v>
          </cell>
          <cell r="O254" t="str">
            <v>Aug</v>
          </cell>
          <cell r="P254" t="str">
            <v>Sep</v>
          </cell>
          <cell r="Q254" t="str">
            <v>Oct</v>
          </cell>
          <cell r="R254" t="str">
            <v>Nov</v>
          </cell>
          <cell r="S254" t="str">
            <v>Dec</v>
          </cell>
          <cell r="T254" t="str">
            <v>Jan</v>
          </cell>
          <cell r="U254" t="str">
            <v>Feb</v>
          </cell>
          <cell r="V254" t="str">
            <v>Mar</v>
          </cell>
          <cell r="W254" t="str">
            <v>Apr</v>
          </cell>
          <cell r="X254" t="str">
            <v>May</v>
          </cell>
          <cell r="Y254" t="str">
            <v>Jun</v>
          </cell>
          <cell r="Z254" t="str">
            <v>Jul</v>
          </cell>
          <cell r="AA254" t="str">
            <v>Aug</v>
          </cell>
          <cell r="AB254" t="str">
            <v>Sep</v>
          </cell>
          <cell r="AC254" t="str">
            <v>Oct</v>
          </cell>
          <cell r="AD254" t="str">
            <v>Nov</v>
          </cell>
          <cell r="AE254" t="str">
            <v>Dec</v>
          </cell>
          <cell r="AF254" t="str">
            <v>Jan</v>
          </cell>
          <cell r="AG254" t="str">
            <v>Feb</v>
          </cell>
          <cell r="AH254" t="str">
            <v>Mar</v>
          </cell>
          <cell r="AI254" t="str">
            <v>Apr</v>
          </cell>
          <cell r="AJ254" t="str">
            <v>May</v>
          </cell>
          <cell r="AK254" t="str">
            <v>Jun</v>
          </cell>
          <cell r="AL254" t="str">
            <v>Jul</v>
          </cell>
          <cell r="AM254" t="str">
            <v>Aug</v>
          </cell>
          <cell r="AN254" t="str">
            <v>Sep</v>
          </cell>
          <cell r="AO254" t="str">
            <v>Oct</v>
          </cell>
          <cell r="AP254" t="str">
            <v>Nov</v>
          </cell>
          <cell r="AQ254" t="str">
            <v>Dec</v>
          </cell>
        </row>
        <row r="255">
          <cell r="G255" t="str">
            <v>PGBU Custodial Gross Sales</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row>
        <row r="256">
          <cell r="G256" t="str">
            <v>Gross Sales - External</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row>
        <row r="257">
          <cell r="G257" t="str">
            <v>Gross Sales Intercompany</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row>
        <row r="258">
          <cell r="G258" t="str">
            <v>Less Net Sales IC</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row>
        <row r="259">
          <cell r="G259" t="str">
            <v>Add Back IC Sales Eliminated outside of PGBU results</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row>
        <row r="260">
          <cell r="G260" t="str">
            <v>Plus Net Sales Intl Distributors</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row>
        <row r="261">
          <cell r="G261" t="str">
            <v xml:space="preserve">Gross Sales    </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row>
        <row r="262">
          <cell r="G262" t="str">
            <v>Discounts</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row>
        <row r="263">
          <cell r="G263" t="str">
            <v>009 PG Discount Addback</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row>
        <row r="264">
          <cell r="G264" t="str">
            <v>Total Discounts</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row>
        <row r="265">
          <cell r="G265" t="str">
            <v xml:space="preserve">Net Sales    </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row>
        <row r="266">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row>
        <row r="267">
          <cell r="G267" t="str">
            <v>Cost of Sales</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row>
        <row r="268">
          <cell r="G268" t="str">
            <v>Less COS IC</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row>
        <row r="269">
          <cell r="G269" t="str">
            <v>Plus COS Intl Distributors</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row>
        <row r="270">
          <cell r="G270" t="str">
            <v>MBTP Adj</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row>
        <row r="271">
          <cell r="G271" t="str">
            <v>Cost of Sales (with MBTP adjm)</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row>
        <row r="272">
          <cell r="G272" t="str">
            <v>Product Coverage</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row>
        <row r="273">
          <cell r="G273" t="str">
            <v>Gross Margin</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row>
        <row r="274">
          <cell r="G274" t="str">
            <v>Gross Margin (%)</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row>
        <row r="275">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row>
        <row r="276">
          <cell r="G276" t="str">
            <v>Selling Expense</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row>
        <row r="277">
          <cell r="G277" t="str">
            <v>Administrative Expense</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row>
        <row r="278">
          <cell r="G278" t="str">
            <v>R&amp;E Expense</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row>
        <row r="279">
          <cell r="G279" t="str">
            <v>Total SAR</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row>
        <row r="280">
          <cell r="G280" t="str">
            <v>% of Sales</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row>
        <row r="281">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row>
        <row r="282">
          <cell r="G282" t="str">
            <v>JV Earnings/(Loss)</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row>
        <row r="283">
          <cell r="G283" t="str">
            <v>Other Income/(Expense)</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row>
        <row r="284">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row>
        <row r="285">
          <cell r="G285" t="str">
            <v>PBIT</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row>
        <row r="286">
          <cell r="G286" t="str">
            <v>PBIT Margin (%)</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row>
        <row r="290">
          <cell r="G290" t="str">
            <v xml:space="preserve">Range Name: JAP2007 QTD </v>
          </cell>
          <cell r="H290" t="str">
            <v>Jan</v>
          </cell>
          <cell r="I290" t="str">
            <v>Feb</v>
          </cell>
          <cell r="J290" t="str">
            <v>Mar</v>
          </cell>
          <cell r="K290" t="str">
            <v>Apr</v>
          </cell>
          <cell r="L290" t="str">
            <v>May</v>
          </cell>
          <cell r="M290" t="str">
            <v>Jun</v>
          </cell>
          <cell r="N290" t="str">
            <v>Jul</v>
          </cell>
          <cell r="O290" t="str">
            <v>Aug</v>
          </cell>
          <cell r="P290" t="str">
            <v>Sep</v>
          </cell>
          <cell r="Q290" t="str">
            <v>Oct</v>
          </cell>
          <cell r="R290" t="str">
            <v>Nov</v>
          </cell>
          <cell r="S290" t="str">
            <v>Dec</v>
          </cell>
          <cell r="T290" t="str">
            <v>Jan</v>
          </cell>
          <cell r="U290" t="str">
            <v>Feb</v>
          </cell>
          <cell r="V290" t="str">
            <v>Mar</v>
          </cell>
          <cell r="W290" t="str">
            <v>Apr</v>
          </cell>
          <cell r="X290" t="str">
            <v>May</v>
          </cell>
          <cell r="Y290" t="str">
            <v>Jun</v>
          </cell>
          <cell r="Z290" t="str">
            <v>Jul</v>
          </cell>
          <cell r="AA290" t="str">
            <v>Aug</v>
          </cell>
          <cell r="AB290" t="str">
            <v>Sep</v>
          </cell>
          <cell r="AC290" t="str">
            <v>Oct</v>
          </cell>
          <cell r="AD290" t="str">
            <v>Nov</v>
          </cell>
          <cell r="AE290" t="str">
            <v>Dec</v>
          </cell>
          <cell r="AF290" t="str">
            <v>Jan</v>
          </cell>
          <cell r="AG290" t="str">
            <v>Feb</v>
          </cell>
          <cell r="AH290" t="str">
            <v>Mar</v>
          </cell>
          <cell r="AI290" t="str">
            <v>Apr</v>
          </cell>
          <cell r="AJ290" t="str">
            <v>May</v>
          </cell>
          <cell r="AK290" t="str">
            <v>Jun</v>
          </cell>
          <cell r="AL290" t="str">
            <v>Jul</v>
          </cell>
          <cell r="AM290" t="str">
            <v>Aug</v>
          </cell>
          <cell r="AN290" t="str">
            <v>Sep</v>
          </cell>
          <cell r="AO290" t="str">
            <v>Oct</v>
          </cell>
          <cell r="AP290" t="str">
            <v>Nov</v>
          </cell>
          <cell r="AQ290" t="str">
            <v>Dec</v>
          </cell>
        </row>
        <row r="291">
          <cell r="G291" t="str">
            <v>PGBU Custodial Gross Sales</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row>
        <row r="292">
          <cell r="G292" t="str">
            <v>Gross Sales - External</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row>
        <row r="293">
          <cell r="G293" t="str">
            <v>Gross Sales Intercompany</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row>
        <row r="294">
          <cell r="G294" t="str">
            <v>Less Net Sales IC</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row>
        <row r="295">
          <cell r="G295" t="str">
            <v>Add Back IC Sales Eliminated outside of PGBU results</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row>
        <row r="296">
          <cell r="G296" t="str">
            <v>Plus Net Sales Intl Distributors</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row>
        <row r="297">
          <cell r="G297" t="str">
            <v xml:space="preserve">Gross Sales    </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G298" t="str">
            <v>Discounts</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row>
        <row r="299">
          <cell r="G299" t="str">
            <v>009 PG Discount Addback</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row>
        <row r="300">
          <cell r="G300" t="str">
            <v>Total Discounts</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row>
        <row r="301">
          <cell r="G301" t="str">
            <v xml:space="preserve">Net Sales    </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row>
        <row r="303">
          <cell r="G303" t="str">
            <v>Cost of Sales</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row>
        <row r="304">
          <cell r="G304" t="str">
            <v>Less COS IC</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row>
        <row r="305">
          <cell r="G305" t="str">
            <v>Plus COS Intl Distributors</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G306" t="str">
            <v>MBTP Adj</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row>
        <row r="307">
          <cell r="G307" t="str">
            <v>Cost of Sales (with MBTP adjm)</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row>
        <row r="308">
          <cell r="G308" t="str">
            <v>Product Coverage</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row>
        <row r="309">
          <cell r="G309" t="str">
            <v>Gross Margin</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G310" t="str">
            <v>Gross Margin (%)</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row>
        <row r="311">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row>
        <row r="312">
          <cell r="G312" t="str">
            <v>Selling Expense</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row>
        <row r="313">
          <cell r="G313" t="str">
            <v>Administrative Expense</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G314" t="str">
            <v>R&amp;E Expense</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row>
        <row r="315">
          <cell r="G315" t="str">
            <v>Total SAR</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row>
        <row r="316">
          <cell r="G316" t="str">
            <v>% of Sales</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row>
        <row r="317">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G318" t="str">
            <v>JV Earnings/(Loss)</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row>
        <row r="319">
          <cell r="G319" t="str">
            <v>Other Income/(Expense)</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row>
        <row r="320">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row>
        <row r="321">
          <cell r="G321" t="str">
            <v>PBIT</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G322" t="str">
            <v>PBIT Margin (%)</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row>
        <row r="326">
          <cell r="G326" t="str">
            <v>Range Name: JAP2007 AOP QTD</v>
          </cell>
          <cell r="H326" t="str">
            <v>Jan</v>
          </cell>
          <cell r="I326" t="str">
            <v>Feb</v>
          </cell>
          <cell r="J326" t="str">
            <v>Mar</v>
          </cell>
          <cell r="K326" t="str">
            <v>Apr</v>
          </cell>
          <cell r="L326" t="str">
            <v>May</v>
          </cell>
          <cell r="M326" t="str">
            <v>Jun</v>
          </cell>
          <cell r="N326" t="str">
            <v>Jul</v>
          </cell>
          <cell r="O326" t="str">
            <v>Aug</v>
          </cell>
          <cell r="P326" t="str">
            <v>Sep</v>
          </cell>
          <cell r="Q326" t="str">
            <v>Oct</v>
          </cell>
          <cell r="R326" t="str">
            <v>Nov</v>
          </cell>
          <cell r="S326" t="str">
            <v>Dec</v>
          </cell>
          <cell r="T326" t="str">
            <v>Jan</v>
          </cell>
          <cell r="U326" t="str">
            <v>Feb</v>
          </cell>
          <cell r="V326" t="str">
            <v>Mar</v>
          </cell>
          <cell r="W326" t="str">
            <v>Apr</v>
          </cell>
          <cell r="X326" t="str">
            <v>May</v>
          </cell>
          <cell r="Y326" t="str">
            <v>Jun</v>
          </cell>
          <cell r="Z326" t="str">
            <v>Jul</v>
          </cell>
          <cell r="AA326" t="str">
            <v>Aug</v>
          </cell>
          <cell r="AB326" t="str">
            <v>Sep</v>
          </cell>
          <cell r="AC326" t="str">
            <v>Oct</v>
          </cell>
          <cell r="AD326" t="str">
            <v>Nov</v>
          </cell>
          <cell r="AE326" t="str">
            <v>Dec</v>
          </cell>
          <cell r="AF326" t="str">
            <v>Jan</v>
          </cell>
          <cell r="AG326" t="str">
            <v>Feb</v>
          </cell>
          <cell r="AH326" t="str">
            <v>Mar</v>
          </cell>
          <cell r="AI326" t="str">
            <v>Apr</v>
          </cell>
          <cell r="AJ326" t="str">
            <v>May</v>
          </cell>
          <cell r="AK326" t="str">
            <v>Jun</v>
          </cell>
          <cell r="AL326" t="str">
            <v>Jul</v>
          </cell>
          <cell r="AM326" t="str">
            <v>Aug</v>
          </cell>
          <cell r="AN326" t="str">
            <v>Sep</v>
          </cell>
          <cell r="AO326" t="str">
            <v>Oct</v>
          </cell>
          <cell r="AP326" t="str">
            <v>Nov</v>
          </cell>
          <cell r="AQ326" t="str">
            <v>Dec</v>
          </cell>
        </row>
        <row r="327">
          <cell r="G327" t="str">
            <v>PGBU Custodial Gross Sales</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row>
        <row r="328">
          <cell r="G328" t="str">
            <v>Gross Sales - External</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row>
        <row r="329">
          <cell r="G329" t="str">
            <v>Gross Sales Intercompany</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G330" t="str">
            <v>Less Net Sales IC</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row>
        <row r="331">
          <cell r="G331" t="str">
            <v>Add Back IC Sales Eliminated outside of PGBU results</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row>
        <row r="332">
          <cell r="G332" t="str">
            <v>Plus Net Sales Intl Distributors</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row>
        <row r="333">
          <cell r="G333" t="str">
            <v xml:space="preserve">Gross Sales    </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G334" t="str">
            <v>Discounts</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row>
        <row r="335">
          <cell r="G335" t="str">
            <v>009 PG Discount Addback</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row>
        <row r="336">
          <cell r="G336" t="str">
            <v>Total Discounts</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row>
        <row r="337">
          <cell r="G337" t="str">
            <v xml:space="preserve">Net Sales    </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row>
        <row r="339">
          <cell r="G339" t="str">
            <v>Cost of Sales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row>
        <row r="340">
          <cell r="G340" t="str">
            <v>Less COS IC</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row>
        <row r="341">
          <cell r="G341" t="str">
            <v>Plus COS Intl Distributors</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G342" t="str">
            <v>MBTP Adj</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row>
        <row r="343">
          <cell r="G343" t="str">
            <v>Cost of Sales (with MBTP adjm)</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row>
        <row r="344">
          <cell r="G344" t="str">
            <v>Product Coverage</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row>
        <row r="345">
          <cell r="G345" t="str">
            <v>Gross Margin</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G346" t="str">
            <v>Gross Margin (%)</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row>
        <row r="347">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row>
        <row r="348">
          <cell r="G348" t="str">
            <v>Selling Expense</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row>
        <row r="349">
          <cell r="G349" t="str">
            <v>Administrative Expense</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G350" t="str">
            <v>R&amp;E Expense</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row>
        <row r="351">
          <cell r="G351" t="str">
            <v>Total SAR</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row>
        <row r="352">
          <cell r="G352" t="str">
            <v>% of Sales</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row>
        <row r="353">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G354" t="str">
            <v>JV Earnings/(Loss)</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row>
        <row r="355">
          <cell r="G355" t="str">
            <v>Other Income/(Expense)</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row>
        <row r="356">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row>
        <row r="357">
          <cell r="G357" t="str">
            <v>PBIT</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G358" t="str">
            <v>PBIT Margin (%)</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row>
        <row r="362">
          <cell r="G362" t="str">
            <v>Range Name: JAP2006 QTD</v>
          </cell>
          <cell r="H362" t="str">
            <v>Jan</v>
          </cell>
          <cell r="I362" t="str">
            <v>Feb</v>
          </cell>
          <cell r="J362" t="str">
            <v>Mar</v>
          </cell>
          <cell r="K362" t="str">
            <v>Apr</v>
          </cell>
          <cell r="L362" t="str">
            <v>May</v>
          </cell>
          <cell r="M362" t="str">
            <v>Jun</v>
          </cell>
          <cell r="N362" t="str">
            <v>Jul</v>
          </cell>
          <cell r="O362" t="str">
            <v>Aug</v>
          </cell>
          <cell r="P362" t="str">
            <v>Sep</v>
          </cell>
          <cell r="Q362" t="str">
            <v>Oct</v>
          </cell>
          <cell r="R362" t="str">
            <v>Nov</v>
          </cell>
          <cell r="S362" t="str">
            <v>Dec</v>
          </cell>
          <cell r="T362" t="str">
            <v>Jan</v>
          </cell>
          <cell r="U362" t="str">
            <v>Feb</v>
          </cell>
          <cell r="V362" t="str">
            <v>Mar</v>
          </cell>
          <cell r="W362" t="str">
            <v>Apr</v>
          </cell>
          <cell r="X362" t="str">
            <v>May</v>
          </cell>
          <cell r="Y362" t="str">
            <v>Jun</v>
          </cell>
          <cell r="Z362" t="str">
            <v>Jul</v>
          </cell>
          <cell r="AA362" t="str">
            <v>Aug</v>
          </cell>
          <cell r="AB362" t="str">
            <v>Sep</v>
          </cell>
          <cell r="AC362" t="str">
            <v>Oct</v>
          </cell>
          <cell r="AD362" t="str">
            <v>Nov</v>
          </cell>
          <cell r="AE362" t="str">
            <v>Dec</v>
          </cell>
          <cell r="AF362" t="str">
            <v>Jan</v>
          </cell>
          <cell r="AG362" t="str">
            <v>Feb</v>
          </cell>
          <cell r="AH362" t="str">
            <v>Mar</v>
          </cell>
          <cell r="AI362" t="str">
            <v>Apr</v>
          </cell>
          <cell r="AJ362" t="str">
            <v>May</v>
          </cell>
          <cell r="AK362" t="str">
            <v>Jun</v>
          </cell>
          <cell r="AL362" t="str">
            <v>Jul</v>
          </cell>
          <cell r="AM362" t="str">
            <v>Aug</v>
          </cell>
          <cell r="AN362" t="str">
            <v>Sep</v>
          </cell>
          <cell r="AO362" t="str">
            <v>Oct</v>
          </cell>
          <cell r="AP362" t="str">
            <v>Nov</v>
          </cell>
          <cell r="AQ362" t="str">
            <v>Dec</v>
          </cell>
        </row>
        <row r="363">
          <cell r="G363" t="str">
            <v>PGBU Custodial Gross Sales</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row>
        <row r="364">
          <cell r="G364" t="str">
            <v>Gross Sales - External</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row>
        <row r="365">
          <cell r="G365" t="str">
            <v>Gross Sales Intercompany</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G366" t="str">
            <v>Less Net Sales IC</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row>
        <row r="367">
          <cell r="G367" t="str">
            <v>Add Back IC Sales Eliminated outside of PGBU results</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row>
        <row r="368">
          <cell r="G368" t="str">
            <v>Plus Net Sales Intl Distributors</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row>
        <row r="369">
          <cell r="G369" t="str">
            <v xml:space="preserve">Gross Sales    </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G370" t="str">
            <v>Discounts</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row>
        <row r="371">
          <cell r="G371" t="str">
            <v>009 PG Discount Addback</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row>
        <row r="372">
          <cell r="G372" t="str">
            <v>Total Discounts</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row>
        <row r="373">
          <cell r="G373" t="str">
            <v xml:space="preserve">Net Sales    </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row>
        <row r="375">
          <cell r="G375" t="str">
            <v>Cost of Sales</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row>
        <row r="376">
          <cell r="G376" t="str">
            <v>Less COS IC</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row>
        <row r="377">
          <cell r="G377" t="str">
            <v>Plus COS Intl Distributors</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G378" t="str">
            <v>MBTP Adj</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row>
        <row r="379">
          <cell r="G379" t="str">
            <v>Cost of Sales (with MBTP adjm)</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row>
        <row r="380">
          <cell r="G380" t="str">
            <v>Product Coverage</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row>
        <row r="381">
          <cell r="G381" t="str">
            <v>Gross Margin</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G382" t="str">
            <v>Gross Margin (%)</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row>
        <row r="383">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row>
        <row r="384">
          <cell r="G384" t="str">
            <v>Selling Expense</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row>
        <row r="385">
          <cell r="G385" t="str">
            <v>Administrative Expense</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G386" t="str">
            <v>R&amp;E Expense</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row>
        <row r="387">
          <cell r="G387" t="str">
            <v>Total SAR</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row>
        <row r="388">
          <cell r="G388" t="str">
            <v>% of Sales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row>
        <row r="389">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G390" t="str">
            <v>JV Earnings/(Loss)</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row>
        <row r="391">
          <cell r="G391" t="str">
            <v>Other Income/(Expense)</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row>
        <row r="392">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row>
        <row r="393">
          <cell r="G393" t="str">
            <v>PBIT</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G394" t="str">
            <v>PBIT Margin (%)</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row>
        <row r="398">
          <cell r="G398" t="str">
            <v>Range Name: JAP2005 QTD</v>
          </cell>
          <cell r="H398" t="str">
            <v>Jan</v>
          </cell>
          <cell r="I398" t="str">
            <v>Feb</v>
          </cell>
          <cell r="J398" t="str">
            <v>Mar</v>
          </cell>
          <cell r="K398" t="str">
            <v>Apr</v>
          </cell>
          <cell r="L398" t="str">
            <v>May</v>
          </cell>
          <cell r="M398" t="str">
            <v>Jun</v>
          </cell>
          <cell r="N398" t="str">
            <v>Jul</v>
          </cell>
          <cell r="O398" t="str">
            <v>Aug</v>
          </cell>
          <cell r="P398" t="str">
            <v>Sep</v>
          </cell>
          <cell r="Q398" t="str">
            <v>Oct</v>
          </cell>
          <cell r="R398" t="str">
            <v>Nov</v>
          </cell>
          <cell r="S398" t="str">
            <v>Dec</v>
          </cell>
          <cell r="T398" t="str">
            <v>Jan</v>
          </cell>
          <cell r="U398" t="str">
            <v>Feb</v>
          </cell>
          <cell r="V398" t="str">
            <v>Mar</v>
          </cell>
          <cell r="W398" t="str">
            <v>Apr</v>
          </cell>
          <cell r="X398" t="str">
            <v>May</v>
          </cell>
          <cell r="Y398" t="str">
            <v>Jun</v>
          </cell>
          <cell r="Z398" t="str">
            <v>Jul</v>
          </cell>
          <cell r="AA398" t="str">
            <v>Aug</v>
          </cell>
          <cell r="AB398" t="str">
            <v>Sep</v>
          </cell>
          <cell r="AC398" t="str">
            <v>Oct</v>
          </cell>
          <cell r="AD398" t="str">
            <v>Nov</v>
          </cell>
          <cell r="AE398" t="str">
            <v>Dec</v>
          </cell>
          <cell r="AF398" t="str">
            <v>Jan</v>
          </cell>
          <cell r="AG398" t="str">
            <v>Feb</v>
          </cell>
          <cell r="AH398" t="str">
            <v>Mar</v>
          </cell>
          <cell r="AI398" t="str">
            <v>Apr</v>
          </cell>
          <cell r="AJ398" t="str">
            <v>May</v>
          </cell>
          <cell r="AK398" t="str">
            <v>Jun</v>
          </cell>
          <cell r="AL398" t="str">
            <v>Jul</v>
          </cell>
          <cell r="AM398" t="str">
            <v>Aug</v>
          </cell>
          <cell r="AN398" t="str">
            <v>Sep</v>
          </cell>
          <cell r="AO398" t="str">
            <v>Oct</v>
          </cell>
          <cell r="AP398" t="str">
            <v>Nov</v>
          </cell>
          <cell r="AQ398" t="str">
            <v>Dec</v>
          </cell>
        </row>
        <row r="399">
          <cell r="G399" t="str">
            <v>PGBU Custodial Gross Sales</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row>
        <row r="400">
          <cell r="G400" t="str">
            <v>Gross Sales - External</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row>
        <row r="401">
          <cell r="G401" t="str">
            <v>Gross Sales Intercompany</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G402" t="str">
            <v>Less Net Sales IC</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row>
        <row r="403">
          <cell r="G403" t="str">
            <v>Add Back IC Sales Eliminated outside of PGBU results</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row>
        <row r="404">
          <cell r="G404" t="str">
            <v>Plus Net Sales Intl Distributors</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row>
        <row r="405">
          <cell r="G405" t="str">
            <v xml:space="preserve">Gross Sales    </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G406" t="str">
            <v>Discounts</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row>
        <row r="407">
          <cell r="G407" t="str">
            <v>009 PG Discount Addback</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row>
        <row r="408">
          <cell r="G408" t="str">
            <v>Total Discounts</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row>
        <row r="409">
          <cell r="G409" t="str">
            <v xml:space="preserve">Net Sales    </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row>
        <row r="411">
          <cell r="G411" t="str">
            <v>Cost of Sales</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row>
        <row r="412">
          <cell r="G412" t="str">
            <v>Less COS IC</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row>
        <row r="413">
          <cell r="G413" t="str">
            <v>Plus COS Intl Distributors</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G414" t="str">
            <v>MBTP Adj</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row>
        <row r="415">
          <cell r="G415" t="str">
            <v>Cost of Sales (with MBTP adjm)</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row>
        <row r="416">
          <cell r="G416" t="str">
            <v>Product Coverage</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row>
        <row r="417">
          <cell r="G417" t="str">
            <v>Gross Margin</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G418" t="str">
            <v>Gross Margin (%)</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row>
        <row r="419">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row>
        <row r="420">
          <cell r="G420" t="str">
            <v>Selling Expense</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row>
        <row r="421">
          <cell r="G421" t="str">
            <v>Administrative Expense</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G422" t="str">
            <v>R&amp;E Expense</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row>
        <row r="423">
          <cell r="G423" t="str">
            <v>Total SAR</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row>
        <row r="424">
          <cell r="G424" t="str">
            <v>% of Sales</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row>
        <row r="425">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G426" t="str">
            <v>JV Earnings/(Loss)</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row>
        <row r="427">
          <cell r="G427" t="str">
            <v>Other Income/(Expense)</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row>
        <row r="428">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row>
        <row r="429">
          <cell r="G429" t="str">
            <v>PBIT</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G430" t="str">
            <v>PBIT Margin (%)</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row>
        <row r="434">
          <cell r="G434" t="str">
            <v>Range Name: JAP2008AOP (i.e. Budget)</v>
          </cell>
          <cell r="H434" t="str">
            <v>Jan</v>
          </cell>
          <cell r="I434" t="str">
            <v>Feb</v>
          </cell>
          <cell r="J434" t="str">
            <v>Mar</v>
          </cell>
          <cell r="K434" t="str">
            <v>Apr</v>
          </cell>
          <cell r="L434" t="str">
            <v>May</v>
          </cell>
          <cell r="M434" t="str">
            <v>Jun</v>
          </cell>
          <cell r="N434" t="str">
            <v>Jul</v>
          </cell>
          <cell r="O434" t="str">
            <v>Aug</v>
          </cell>
          <cell r="P434" t="str">
            <v>Sep</v>
          </cell>
          <cell r="Q434" t="str">
            <v>Oct</v>
          </cell>
          <cell r="R434" t="str">
            <v>Nov</v>
          </cell>
          <cell r="S434" t="str">
            <v>Dec</v>
          </cell>
          <cell r="T434" t="str">
            <v>Jan</v>
          </cell>
          <cell r="U434" t="str">
            <v>Feb</v>
          </cell>
          <cell r="V434" t="str">
            <v>Mar</v>
          </cell>
          <cell r="W434" t="str">
            <v>Apr</v>
          </cell>
          <cell r="X434" t="str">
            <v>May</v>
          </cell>
          <cell r="Y434" t="str">
            <v>Jun</v>
          </cell>
          <cell r="Z434" t="str">
            <v>Jul</v>
          </cell>
          <cell r="AA434" t="str">
            <v>Aug</v>
          </cell>
          <cell r="AB434" t="str">
            <v>Sep</v>
          </cell>
          <cell r="AC434" t="str">
            <v>Oct</v>
          </cell>
          <cell r="AD434" t="str">
            <v>Nov</v>
          </cell>
          <cell r="AE434" t="str">
            <v>Dec</v>
          </cell>
          <cell r="AF434" t="str">
            <v>Jan</v>
          </cell>
          <cell r="AG434" t="str">
            <v>Feb</v>
          </cell>
          <cell r="AH434" t="str">
            <v>Mar</v>
          </cell>
          <cell r="AI434" t="str">
            <v>Apr</v>
          </cell>
          <cell r="AJ434" t="str">
            <v>May</v>
          </cell>
          <cell r="AK434" t="str">
            <v>Jun</v>
          </cell>
          <cell r="AL434" t="str">
            <v>Jul</v>
          </cell>
          <cell r="AM434" t="str">
            <v>Aug</v>
          </cell>
          <cell r="AN434" t="str">
            <v>Sep</v>
          </cell>
          <cell r="AO434" t="str">
            <v>Oct</v>
          </cell>
          <cell r="AP434" t="str">
            <v>Nov</v>
          </cell>
          <cell r="AQ434" t="str">
            <v>Dec</v>
          </cell>
        </row>
        <row r="435">
          <cell r="G435" t="str">
            <v>PGBU Custodial Gross Sales</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row>
        <row r="436">
          <cell r="G436" t="str">
            <v>Gross Sales - External</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row>
        <row r="437">
          <cell r="G437" t="str">
            <v>Gross Sales Intercompany</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G438" t="str">
            <v>Less Net Sales IC</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row>
        <row r="439">
          <cell r="G439" t="str">
            <v>Add Back IC Sales Eliminated outside of PGBU results</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row>
        <row r="440">
          <cell r="G440" t="str">
            <v>Plus Net Sales Intl Distributors</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row>
        <row r="441">
          <cell r="G441" t="str">
            <v xml:space="preserve">Gross Sales    </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G442" t="str">
            <v>Discounts</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row>
        <row r="443">
          <cell r="G443" t="str">
            <v>009 PG Discount Addback</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row>
        <row r="444">
          <cell r="G444" t="str">
            <v>Total Discounts</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row>
        <row r="445">
          <cell r="G445" t="str">
            <v xml:space="preserve">Net Sales    </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row>
        <row r="447">
          <cell r="G447" t="str">
            <v>Cost of Sales</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row>
        <row r="448">
          <cell r="G448" t="str">
            <v>Less COS IC</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row>
        <row r="449">
          <cell r="G449" t="str">
            <v>Plus COS Intl Distributors</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G450" t="str">
            <v>MBTP Adj</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row>
        <row r="451">
          <cell r="G451" t="str">
            <v>Cost of Sales (with MBTP adjm)</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row>
        <row r="452">
          <cell r="G452" t="str">
            <v>Product Coverage</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row>
        <row r="453">
          <cell r="G453" t="str">
            <v>Gross Margin</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G454" t="str">
            <v>Gross Margin (%)</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row>
        <row r="455">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row>
        <row r="456">
          <cell r="G456" t="str">
            <v>Selling Expense</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row>
        <row r="457">
          <cell r="G457" t="str">
            <v>Administrative Expense</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G458" t="str">
            <v>R&amp;E Expense</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row>
        <row r="459">
          <cell r="G459" t="str">
            <v>Total SAR</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row>
        <row r="460">
          <cell r="G460" t="str">
            <v>% of Sales</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row>
        <row r="461">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G462" t="str">
            <v>JV Earnings/(Loss)</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row>
        <row r="463">
          <cell r="G463" t="str">
            <v>Other Income/(Expense)</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row>
        <row r="464">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row>
        <row r="465">
          <cell r="G465" t="str">
            <v>PBIT</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G466" t="str">
            <v>PBIT Margin (%)</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row>
        <row r="470">
          <cell r="G470" t="str">
            <v>Range Name: JAP2008QTDAOP (i.e. Budget)</v>
          </cell>
          <cell r="H470" t="str">
            <v>Jan</v>
          </cell>
          <cell r="I470" t="str">
            <v>Feb</v>
          </cell>
          <cell r="J470" t="str">
            <v>Mar</v>
          </cell>
          <cell r="K470" t="str">
            <v>Apr</v>
          </cell>
          <cell r="L470" t="str">
            <v>May</v>
          </cell>
          <cell r="M470" t="str">
            <v>Jun</v>
          </cell>
          <cell r="N470" t="str">
            <v>Jul</v>
          </cell>
          <cell r="O470" t="str">
            <v>Aug</v>
          </cell>
          <cell r="P470" t="str">
            <v>Sep</v>
          </cell>
          <cell r="Q470" t="str">
            <v>Oct</v>
          </cell>
          <cell r="R470" t="str">
            <v>Nov</v>
          </cell>
          <cell r="S470" t="str">
            <v>Dec</v>
          </cell>
          <cell r="T470" t="str">
            <v>Jan</v>
          </cell>
          <cell r="U470" t="str">
            <v>Feb</v>
          </cell>
          <cell r="V470" t="str">
            <v>Mar</v>
          </cell>
          <cell r="W470" t="str">
            <v>Apr</v>
          </cell>
          <cell r="X470" t="str">
            <v>May</v>
          </cell>
          <cell r="Y470" t="str">
            <v>Jun</v>
          </cell>
          <cell r="Z470" t="str">
            <v>Jul</v>
          </cell>
          <cell r="AA470" t="str">
            <v>Aug</v>
          </cell>
          <cell r="AB470" t="str">
            <v>Sep</v>
          </cell>
          <cell r="AC470" t="str">
            <v>Oct</v>
          </cell>
          <cell r="AD470" t="str">
            <v>Nov</v>
          </cell>
          <cell r="AE470" t="str">
            <v>Dec</v>
          </cell>
          <cell r="AF470" t="str">
            <v>Jan</v>
          </cell>
          <cell r="AG470" t="str">
            <v>Feb</v>
          </cell>
          <cell r="AH470" t="str">
            <v>Mar</v>
          </cell>
          <cell r="AI470" t="str">
            <v>Apr</v>
          </cell>
          <cell r="AJ470" t="str">
            <v>May</v>
          </cell>
          <cell r="AK470" t="str">
            <v>Jun</v>
          </cell>
          <cell r="AL470" t="str">
            <v>Jul</v>
          </cell>
          <cell r="AM470" t="str">
            <v>Aug</v>
          </cell>
          <cell r="AN470" t="str">
            <v>Sep</v>
          </cell>
          <cell r="AO470" t="str">
            <v>Oct</v>
          </cell>
          <cell r="AP470" t="str">
            <v>Nov</v>
          </cell>
          <cell r="AQ470" t="str">
            <v>Dec</v>
          </cell>
        </row>
        <row r="471">
          <cell r="G471" t="str">
            <v>PGBU Custodial Gross Sales</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row>
        <row r="472">
          <cell r="G472" t="str">
            <v>Gross Sales - External</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row>
        <row r="473">
          <cell r="G473" t="str">
            <v>Gross Sales Intercompany</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row>
        <row r="474">
          <cell r="G474" t="str">
            <v>Less Net Sales IC</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row>
        <row r="475">
          <cell r="G475" t="str">
            <v>Add Back IC Sales Eliminated outside of PGBU results</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row>
        <row r="476">
          <cell r="G476" t="str">
            <v>Plus Net Sales Intl Distributors</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row>
        <row r="477">
          <cell r="G477" t="str">
            <v xml:space="preserve">Gross Sales    </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row>
        <row r="478">
          <cell r="G478" t="str">
            <v>Discounts</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row>
        <row r="479">
          <cell r="G479" t="str">
            <v>009 PG Discount Addback</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row>
        <row r="480">
          <cell r="G480" t="str">
            <v>Total Discounts</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row>
        <row r="481">
          <cell r="G481" t="str">
            <v xml:space="preserve">Net Sales    </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row>
        <row r="482">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row>
        <row r="483">
          <cell r="G483" t="str">
            <v>Cost of Sales</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row>
        <row r="484">
          <cell r="G484" t="str">
            <v>Less COS IC</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row>
        <row r="485">
          <cell r="G485" t="str">
            <v>Plus COS Intl Distributors</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row>
        <row r="486">
          <cell r="G486" t="str">
            <v>MBTP Adj</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row>
        <row r="487">
          <cell r="G487" t="str">
            <v>Cost of Sales (with MBTP adjm)</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row>
        <row r="488">
          <cell r="G488" t="str">
            <v>Product Coverage</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row>
        <row r="489">
          <cell r="G489" t="str">
            <v>Gross Margin</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row>
        <row r="490">
          <cell r="G490" t="str">
            <v>Gross Margin (%)</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row>
        <row r="491">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row>
        <row r="492">
          <cell r="G492" t="str">
            <v>Selling Expense</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row>
        <row r="493">
          <cell r="G493" t="str">
            <v>Administrative Expense</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row>
        <row r="494">
          <cell r="G494" t="str">
            <v>R&amp;E Expense</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row>
        <row r="495">
          <cell r="G495" t="str">
            <v>Total SAR</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row>
        <row r="496">
          <cell r="G496" t="str">
            <v>% of Sales</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row>
        <row r="497">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row>
        <row r="498">
          <cell r="G498" t="str">
            <v>JV Earnings/(Loss)</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row>
        <row r="499">
          <cell r="G499" t="str">
            <v>Other Income/(Expense)</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row>
        <row r="500">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row>
        <row r="501">
          <cell r="G501" t="str">
            <v>PBIT</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row>
        <row r="502">
          <cell r="G502" t="str">
            <v>PBIT Margin (%)</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row>
        <row r="506">
          <cell r="G506" t="str">
            <v>Range Name: JAP2008YTDAOP (i.e. Budget)</v>
          </cell>
          <cell r="H506" t="str">
            <v>Jan</v>
          </cell>
          <cell r="I506" t="str">
            <v>Feb</v>
          </cell>
          <cell r="J506" t="str">
            <v>Mar</v>
          </cell>
          <cell r="K506" t="str">
            <v>Apr</v>
          </cell>
          <cell r="L506" t="str">
            <v>May</v>
          </cell>
          <cell r="M506" t="str">
            <v>Jun</v>
          </cell>
          <cell r="N506" t="str">
            <v>Jul</v>
          </cell>
          <cell r="O506" t="str">
            <v>Aug</v>
          </cell>
          <cell r="P506" t="str">
            <v>Sep</v>
          </cell>
          <cell r="Q506" t="str">
            <v>Oct</v>
          </cell>
          <cell r="R506" t="str">
            <v>Nov</v>
          </cell>
          <cell r="S506" t="str">
            <v>Dec</v>
          </cell>
          <cell r="T506" t="str">
            <v>Jan</v>
          </cell>
          <cell r="U506" t="str">
            <v>Feb</v>
          </cell>
          <cell r="V506" t="str">
            <v>Mar</v>
          </cell>
          <cell r="W506" t="str">
            <v>Apr</v>
          </cell>
          <cell r="X506" t="str">
            <v>May</v>
          </cell>
          <cell r="Y506" t="str">
            <v>Jun</v>
          </cell>
          <cell r="Z506" t="str">
            <v>Jul</v>
          </cell>
          <cell r="AA506" t="str">
            <v>Aug</v>
          </cell>
          <cell r="AB506" t="str">
            <v>Sep</v>
          </cell>
          <cell r="AC506" t="str">
            <v>Oct</v>
          </cell>
          <cell r="AD506" t="str">
            <v>Nov</v>
          </cell>
          <cell r="AE506" t="str">
            <v>Dec</v>
          </cell>
          <cell r="AF506" t="str">
            <v>Jan</v>
          </cell>
          <cell r="AG506" t="str">
            <v>Feb</v>
          </cell>
          <cell r="AH506" t="str">
            <v>Mar</v>
          </cell>
          <cell r="AI506" t="str">
            <v>Apr</v>
          </cell>
          <cell r="AJ506" t="str">
            <v>May</v>
          </cell>
          <cell r="AK506" t="str">
            <v>Jun</v>
          </cell>
          <cell r="AL506" t="str">
            <v>Jul</v>
          </cell>
          <cell r="AM506" t="str">
            <v>Aug</v>
          </cell>
          <cell r="AN506" t="str">
            <v>Sep</v>
          </cell>
          <cell r="AO506" t="str">
            <v>Oct</v>
          </cell>
          <cell r="AP506" t="str">
            <v>Nov</v>
          </cell>
          <cell r="AQ506" t="str">
            <v>Dec</v>
          </cell>
        </row>
        <row r="507">
          <cell r="G507" t="str">
            <v>PGBU Custodial Gross Sales</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row>
        <row r="508">
          <cell r="G508" t="str">
            <v>Gross Sales - External</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row>
        <row r="509">
          <cell r="G509" t="str">
            <v>Gross Sales Intercompany</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G510" t="str">
            <v>Less Net Sales IC</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row>
        <row r="511">
          <cell r="G511" t="str">
            <v>Add Back IC Sales Eliminated outside of PGBU results</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row>
        <row r="512">
          <cell r="G512" t="str">
            <v>Plus Net Sales Intl Distributors</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row>
        <row r="513">
          <cell r="G513" t="str">
            <v xml:space="preserve">Gross Sales    </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G514" t="str">
            <v>Discounts</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row>
        <row r="515">
          <cell r="G515" t="str">
            <v>009 PG Discount Addback</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row>
        <row r="516">
          <cell r="G516" t="str">
            <v>Total Discounts</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row>
        <row r="517">
          <cell r="G517" t="str">
            <v xml:space="preserve">Net Sales    </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row>
        <row r="519">
          <cell r="G519" t="str">
            <v>Cost of Sales</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row>
        <row r="520">
          <cell r="G520" t="str">
            <v>Less COS IC</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row>
        <row r="521">
          <cell r="G521" t="str">
            <v>Plus COS Intl Distributors</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G522" t="str">
            <v>MBTP Adj</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row>
        <row r="523">
          <cell r="G523" t="str">
            <v>Cost of Sales (with MBTP adjm)</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row>
        <row r="524">
          <cell r="G524" t="str">
            <v>Product Coverage</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row>
        <row r="525">
          <cell r="G525" t="str">
            <v>Gross Margin</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G526" t="str">
            <v>Gross Margin (%)</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row>
        <row r="527">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row>
        <row r="528">
          <cell r="G528" t="str">
            <v>Selling Expense</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row>
        <row r="529">
          <cell r="G529" t="str">
            <v>Administrative Expense</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G530" t="str">
            <v>R&amp;E Expense</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row>
        <row r="531">
          <cell r="G531" t="str">
            <v>Total SAR</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row>
        <row r="532">
          <cell r="G532" t="str">
            <v>% of Sales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row>
        <row r="533">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G534" t="str">
            <v>JV Earnings/(Loss)</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row>
        <row r="535">
          <cell r="G535" t="str">
            <v>Other Income/(Expense)</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row>
        <row r="536">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row>
        <row r="537">
          <cell r="G537" t="str">
            <v>PBIT</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G538" t="str">
            <v>PBIT Margin (%)</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row>
        <row r="542">
          <cell r="G542" t="str">
            <v>Range Name: JAP2008AOP (i.e. Budget)</v>
          </cell>
          <cell r="H542" t="str">
            <v>Jan</v>
          </cell>
          <cell r="I542" t="str">
            <v>Feb</v>
          </cell>
          <cell r="J542" t="str">
            <v>Mar</v>
          </cell>
          <cell r="K542" t="str">
            <v>Apr</v>
          </cell>
          <cell r="L542" t="str">
            <v>May</v>
          </cell>
          <cell r="M542" t="str">
            <v>Jun</v>
          </cell>
          <cell r="N542" t="str">
            <v>Jul</v>
          </cell>
          <cell r="O542" t="str">
            <v>Aug</v>
          </cell>
          <cell r="P542" t="str">
            <v>Sep</v>
          </cell>
          <cell r="Q542" t="str">
            <v>Oct</v>
          </cell>
          <cell r="R542" t="str">
            <v>Nov</v>
          </cell>
          <cell r="S542" t="str">
            <v>Dec</v>
          </cell>
          <cell r="T542" t="str">
            <v>Jan</v>
          </cell>
          <cell r="U542" t="str">
            <v>Feb</v>
          </cell>
          <cell r="V542" t="str">
            <v>Mar</v>
          </cell>
          <cell r="W542" t="str">
            <v>Apr</v>
          </cell>
          <cell r="X542" t="str">
            <v>May</v>
          </cell>
          <cell r="Y542" t="str">
            <v>Jun</v>
          </cell>
          <cell r="Z542" t="str">
            <v>Jul</v>
          </cell>
          <cell r="AA542" t="str">
            <v>Aug</v>
          </cell>
          <cell r="AB542" t="str">
            <v>Sep</v>
          </cell>
          <cell r="AC542" t="str">
            <v>Oct</v>
          </cell>
          <cell r="AD542" t="str">
            <v>Nov</v>
          </cell>
          <cell r="AE542" t="str">
            <v>Dec</v>
          </cell>
          <cell r="AF542" t="str">
            <v>Jan</v>
          </cell>
          <cell r="AG542" t="str">
            <v>Feb</v>
          </cell>
          <cell r="AH542" t="str">
            <v>Mar</v>
          </cell>
          <cell r="AI542" t="str">
            <v>Apr</v>
          </cell>
          <cell r="AJ542" t="str">
            <v>May</v>
          </cell>
          <cell r="AK542" t="str">
            <v>Jun</v>
          </cell>
          <cell r="AL542" t="str">
            <v>Jul</v>
          </cell>
          <cell r="AM542" t="str">
            <v>Aug</v>
          </cell>
          <cell r="AN542" t="str">
            <v>Sep</v>
          </cell>
          <cell r="AO542" t="str">
            <v>Oct</v>
          </cell>
          <cell r="AP542" t="str">
            <v>Nov</v>
          </cell>
          <cell r="AQ542" t="str">
            <v>Dec</v>
          </cell>
        </row>
        <row r="543">
          <cell r="G543" t="str">
            <v>PGBU Custodial Gross Sales</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row>
        <row r="544">
          <cell r="G544" t="str">
            <v>Gross Sales - External</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row>
        <row r="545">
          <cell r="G545" t="str">
            <v>Gross Sales Intercompany</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G546" t="str">
            <v>Less Net Sales IC</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row>
        <row r="547">
          <cell r="G547" t="str">
            <v>Add Back IC Sales Eliminated outside of PGBU results</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row>
        <row r="548">
          <cell r="G548" t="str">
            <v>Plus Net Sales Intl Distributors</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row>
        <row r="549">
          <cell r="G549" t="str">
            <v xml:space="preserve">Gross Sales    </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G550" t="str">
            <v>Discounts</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row>
        <row r="551">
          <cell r="G551" t="str">
            <v>009 PG Discount Addback</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row>
        <row r="552">
          <cell r="G552" t="str">
            <v>Total Discounts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row>
        <row r="553">
          <cell r="G553" t="str">
            <v xml:space="preserve">Net Sales    </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row>
        <row r="555">
          <cell r="G555" t="str">
            <v>Cost of Sales</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row>
        <row r="556">
          <cell r="G556" t="str">
            <v>Less COS IC</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row>
        <row r="557">
          <cell r="G557" t="str">
            <v>Plus COS Intl Distributors</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G558" t="str">
            <v>MBTP Adj</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row>
        <row r="559">
          <cell r="G559" t="str">
            <v>Cost of Sales (with MBTP adjm)</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row>
        <row r="560">
          <cell r="G560" t="str">
            <v>Product Coverage</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row>
        <row r="561">
          <cell r="G561" t="str">
            <v>Gross Margin</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G562" t="str">
            <v>Gross Margin (%)</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row>
        <row r="563">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row>
        <row r="564">
          <cell r="G564" t="str">
            <v>Selling Expense</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row>
        <row r="565">
          <cell r="G565" t="str">
            <v>Administrative Expense</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G566" t="str">
            <v>R&amp;E Expense</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row>
        <row r="567">
          <cell r="G567" t="str">
            <v>Total SAR</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row>
        <row r="568">
          <cell r="G568" t="str">
            <v>% of Sales</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row>
        <row r="569">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G570" t="str">
            <v>JV Earnings/(Loss)</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row>
        <row r="571">
          <cell r="G571" t="str">
            <v>Other Income/(Expense)</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row>
        <row r="572">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row>
        <row r="573">
          <cell r="G573" t="str">
            <v>PBIT</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G574" t="str">
            <v>PBIT Margin (%)</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row>
        <row r="578">
          <cell r="G578" t="str">
            <v>Range Name: JAP2008QTDAOP (i.e. Budget)</v>
          </cell>
          <cell r="H578" t="str">
            <v>Jan</v>
          </cell>
          <cell r="I578" t="str">
            <v>Feb</v>
          </cell>
          <cell r="J578" t="str">
            <v>Mar</v>
          </cell>
          <cell r="K578" t="str">
            <v>Apr</v>
          </cell>
          <cell r="L578" t="str">
            <v>May</v>
          </cell>
          <cell r="M578" t="str">
            <v>Jun</v>
          </cell>
          <cell r="N578" t="str">
            <v>Jul</v>
          </cell>
          <cell r="O578" t="str">
            <v>Aug</v>
          </cell>
          <cell r="P578" t="str">
            <v>Sep</v>
          </cell>
          <cell r="Q578" t="str">
            <v>Oct</v>
          </cell>
          <cell r="R578" t="str">
            <v>Nov</v>
          </cell>
          <cell r="S578" t="str">
            <v>Dec</v>
          </cell>
          <cell r="T578" t="str">
            <v>Jan</v>
          </cell>
          <cell r="U578" t="str">
            <v>Feb</v>
          </cell>
          <cell r="V578" t="str">
            <v>Mar</v>
          </cell>
          <cell r="W578" t="str">
            <v>Apr</v>
          </cell>
          <cell r="X578" t="str">
            <v>May</v>
          </cell>
          <cell r="Y578" t="str">
            <v>Jun</v>
          </cell>
          <cell r="Z578" t="str">
            <v>Jul</v>
          </cell>
          <cell r="AA578" t="str">
            <v>Aug</v>
          </cell>
          <cell r="AB578" t="str">
            <v>Sep</v>
          </cell>
          <cell r="AC578" t="str">
            <v>Oct</v>
          </cell>
          <cell r="AD578" t="str">
            <v>Nov</v>
          </cell>
          <cell r="AE578" t="str">
            <v>Dec</v>
          </cell>
          <cell r="AF578" t="str">
            <v>Jan</v>
          </cell>
          <cell r="AG578" t="str">
            <v>Feb</v>
          </cell>
          <cell r="AH578" t="str">
            <v>Mar</v>
          </cell>
          <cell r="AI578" t="str">
            <v>Apr</v>
          </cell>
          <cell r="AJ578" t="str">
            <v>May</v>
          </cell>
          <cell r="AK578" t="str">
            <v>Jun</v>
          </cell>
          <cell r="AL578" t="str">
            <v>Jul</v>
          </cell>
          <cell r="AM578" t="str">
            <v>Aug</v>
          </cell>
          <cell r="AN578" t="str">
            <v>Sep</v>
          </cell>
          <cell r="AO578" t="str">
            <v>Oct</v>
          </cell>
          <cell r="AP578" t="str">
            <v>Nov</v>
          </cell>
          <cell r="AQ578" t="str">
            <v>Dec</v>
          </cell>
        </row>
        <row r="579">
          <cell r="G579" t="str">
            <v>PGBU Custodial Gross Sales</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G580" t="str">
            <v>Gross Sales - External</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row>
        <row r="581">
          <cell r="G581" t="str">
            <v>Gross Sales Intercompany</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row>
        <row r="582">
          <cell r="G582" t="str">
            <v>Less Net Sales IC</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row>
        <row r="583">
          <cell r="G583" t="str">
            <v>Add Back IC Sales Eliminated outside of PGBU results</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G584" t="str">
            <v>Plus Net Sales Intl Distributors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row>
        <row r="585">
          <cell r="G585" t="str">
            <v xml:space="preserve">Gross Sales    </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row>
        <row r="586">
          <cell r="G586" t="str">
            <v>Discounts</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row>
        <row r="587">
          <cell r="G587" t="str">
            <v>009 PG Discount Addback</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G588" t="str">
            <v>Total Discounts</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row>
        <row r="589">
          <cell r="G589" t="str">
            <v xml:space="preserve">Net Sales    </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row>
        <row r="590">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row>
        <row r="591">
          <cell r="G591" t="str">
            <v>Cost of Sales</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G592" t="str">
            <v>Less COS IC</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row>
        <row r="593">
          <cell r="G593" t="str">
            <v>Plus COS Intl Distributors</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row>
        <row r="594">
          <cell r="G594" t="str">
            <v>MBTP Adj</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row>
        <row r="595">
          <cell r="G595" t="str">
            <v>Cost of Sales (with MBTP adjm)</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G596" t="str">
            <v>Product Coverage</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row>
        <row r="597">
          <cell r="G597" t="str">
            <v>Gross Margin</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row>
        <row r="598">
          <cell r="G598" t="str">
            <v>Gross Margin (%)</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row>
        <row r="599">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G600" t="str">
            <v>Selling Expense</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row>
        <row r="601">
          <cell r="G601" t="str">
            <v>Administrative Expense</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row>
        <row r="602">
          <cell r="G602" t="str">
            <v>R&amp;E Expense</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row>
        <row r="603">
          <cell r="G603" t="str">
            <v>Total SAR</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G604" t="str">
            <v>% of Sales</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row>
        <row r="605">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row>
        <row r="606">
          <cell r="G606" t="str">
            <v>JV Earnings/(Loss)</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row>
        <row r="607">
          <cell r="G607" t="str">
            <v>Other Income/(Expense)</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row>
        <row r="609">
          <cell r="G609" t="str">
            <v>PBIT</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row>
        <row r="610">
          <cell r="G610" t="str">
            <v>PBIT Margin (%)</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row>
        <row r="614">
          <cell r="G614" t="str">
            <v>Range Name: JAP2008YTDAOP (i.e. Budget)</v>
          </cell>
          <cell r="H614" t="str">
            <v>Jan</v>
          </cell>
          <cell r="I614" t="str">
            <v>Feb</v>
          </cell>
          <cell r="J614" t="str">
            <v>Mar</v>
          </cell>
          <cell r="K614" t="str">
            <v>Apr</v>
          </cell>
          <cell r="L614" t="str">
            <v>May</v>
          </cell>
          <cell r="M614" t="str">
            <v>Jun</v>
          </cell>
          <cell r="N614" t="str">
            <v>Jul</v>
          </cell>
          <cell r="O614" t="str">
            <v>Aug</v>
          </cell>
          <cell r="P614" t="str">
            <v>Sep</v>
          </cell>
          <cell r="Q614" t="str">
            <v>Oct</v>
          </cell>
          <cell r="R614" t="str">
            <v>Nov</v>
          </cell>
          <cell r="S614" t="str">
            <v>Dec</v>
          </cell>
          <cell r="T614" t="str">
            <v>Jan</v>
          </cell>
          <cell r="U614" t="str">
            <v>Feb</v>
          </cell>
          <cell r="V614" t="str">
            <v>Mar</v>
          </cell>
          <cell r="W614" t="str">
            <v>Apr</v>
          </cell>
          <cell r="X614" t="str">
            <v>May</v>
          </cell>
          <cell r="Y614" t="str">
            <v>Jun</v>
          </cell>
          <cell r="Z614" t="str">
            <v>Jul</v>
          </cell>
          <cell r="AA614" t="str">
            <v>Aug</v>
          </cell>
          <cell r="AB614" t="str">
            <v>Sep</v>
          </cell>
          <cell r="AC614" t="str">
            <v>Oct</v>
          </cell>
          <cell r="AD614" t="str">
            <v>Nov</v>
          </cell>
          <cell r="AE614" t="str">
            <v>Dec</v>
          </cell>
          <cell r="AF614" t="str">
            <v>Jan</v>
          </cell>
          <cell r="AG614" t="str">
            <v>Feb</v>
          </cell>
          <cell r="AH614" t="str">
            <v>Mar</v>
          </cell>
          <cell r="AI614" t="str">
            <v>Apr</v>
          </cell>
          <cell r="AJ614" t="str">
            <v>May</v>
          </cell>
          <cell r="AK614" t="str">
            <v>Jun</v>
          </cell>
          <cell r="AL614" t="str">
            <v>Jul</v>
          </cell>
          <cell r="AM614" t="str">
            <v>Aug</v>
          </cell>
          <cell r="AN614" t="str">
            <v>Sep</v>
          </cell>
          <cell r="AO614" t="str">
            <v>Oct</v>
          </cell>
          <cell r="AP614" t="str">
            <v>Nov</v>
          </cell>
          <cell r="AQ614" t="str">
            <v>Dec</v>
          </cell>
        </row>
        <row r="615">
          <cell r="G615" t="str">
            <v>PGBU Custodial Gross Sales</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row>
        <row r="616">
          <cell r="G616" t="str">
            <v>Gross Sales - External</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row>
        <row r="617">
          <cell r="G617" t="str">
            <v>Gross Sales Intercompany</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row>
        <row r="618">
          <cell r="G618" t="str">
            <v>Less Net Sales IC</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row>
        <row r="619">
          <cell r="G619" t="str">
            <v>Add Back IC Sales Eliminated outside of PGBU results</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row>
        <row r="620">
          <cell r="G620" t="str">
            <v>Plus Net Sales Intl Distributors</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row>
        <row r="621">
          <cell r="G621" t="str">
            <v xml:space="preserve">Gross Sales    </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row>
        <row r="622">
          <cell r="G622" t="str">
            <v>Discounts</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row>
        <row r="623">
          <cell r="G623" t="str">
            <v>009 PG Discount Addback</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row>
        <row r="624">
          <cell r="G624" t="str">
            <v>Total Discounts</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row>
        <row r="625">
          <cell r="G625" t="str">
            <v xml:space="preserve">Net Sales    </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row>
        <row r="626">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row>
        <row r="627">
          <cell r="G627" t="str">
            <v>Cost of Sales</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row>
        <row r="628">
          <cell r="G628" t="str">
            <v>Less COS IC</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row>
        <row r="629">
          <cell r="G629" t="str">
            <v>Plus COS Intl Distributors</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row>
        <row r="630">
          <cell r="G630" t="str">
            <v>MBTP Adj</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row>
        <row r="631">
          <cell r="G631" t="str">
            <v>Cost of Sales (with MBTP adjm)</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row>
        <row r="632">
          <cell r="G632" t="str">
            <v>Product Coverage</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row>
        <row r="633">
          <cell r="G633" t="str">
            <v>Gross Margin</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row>
        <row r="634">
          <cell r="G634" t="str">
            <v>Gross Margin (%)</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row>
        <row r="635">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row>
        <row r="636">
          <cell r="G636" t="str">
            <v>Selling Expense</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row>
        <row r="637">
          <cell r="G637" t="str">
            <v>Administrative Expense</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row>
        <row r="638">
          <cell r="G638" t="str">
            <v>R&amp;E Expense</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row>
        <row r="639">
          <cell r="G639" t="str">
            <v>Total SAR</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row>
        <row r="640">
          <cell r="G640" t="str">
            <v>% of Sales</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row>
        <row r="641">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row>
        <row r="642">
          <cell r="G642" t="str">
            <v>JV Earnings/(Loss)</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row>
        <row r="643">
          <cell r="G643" t="str">
            <v>Other Income/(Expense)</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row>
        <row r="644">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row>
        <row r="645">
          <cell r="G645" t="str">
            <v>PBIT</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row>
        <row r="646">
          <cell r="G646" t="str">
            <v>PBIT Margin (%)</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row>
      </sheetData>
      <sheetData sheetId="27" refreshError="1">
        <row r="2">
          <cell r="G2" t="str">
            <v>Range Name: EA2007</v>
          </cell>
          <cell r="H2" t="str">
            <v>Jan</v>
          </cell>
          <cell r="I2" t="str">
            <v>Feb</v>
          </cell>
          <cell r="J2" t="str">
            <v>Mar</v>
          </cell>
          <cell r="K2" t="str">
            <v>Apr</v>
          </cell>
          <cell r="L2" t="str">
            <v>May</v>
          </cell>
          <cell r="M2" t="str">
            <v>Jun</v>
          </cell>
          <cell r="N2" t="str">
            <v>Jul</v>
          </cell>
          <cell r="O2" t="str">
            <v>Aug</v>
          </cell>
          <cell r="P2" t="str">
            <v>Sep</v>
          </cell>
          <cell r="Q2" t="str">
            <v>Oct</v>
          </cell>
          <cell r="R2" t="str">
            <v>Nov</v>
          </cell>
          <cell r="S2" t="str">
            <v>Dec</v>
          </cell>
          <cell r="T2" t="str">
            <v>Jan</v>
          </cell>
          <cell r="U2" t="str">
            <v>Feb</v>
          </cell>
          <cell r="V2" t="str">
            <v>Mar</v>
          </cell>
          <cell r="W2" t="str">
            <v>Apr</v>
          </cell>
          <cell r="X2" t="str">
            <v>May</v>
          </cell>
          <cell r="Y2" t="str">
            <v>Jun</v>
          </cell>
          <cell r="Z2" t="str">
            <v>Jul</v>
          </cell>
          <cell r="AA2" t="str">
            <v>Aug</v>
          </cell>
          <cell r="AB2" t="str">
            <v>Sep</v>
          </cell>
          <cell r="AC2" t="str">
            <v>Oct</v>
          </cell>
          <cell r="AD2" t="str">
            <v>Nov</v>
          </cell>
          <cell r="AE2" t="str">
            <v>Dec</v>
          </cell>
          <cell r="AF2" t="str">
            <v>Jan</v>
          </cell>
          <cell r="AG2" t="str">
            <v>Feb</v>
          </cell>
          <cell r="AH2" t="str">
            <v>Mar</v>
          </cell>
          <cell r="AI2" t="str">
            <v>Apr</v>
          </cell>
          <cell r="AJ2" t="str">
            <v>May</v>
          </cell>
          <cell r="AK2" t="str">
            <v>Jun</v>
          </cell>
          <cell r="AL2" t="str">
            <v>Jul</v>
          </cell>
          <cell r="AM2" t="str">
            <v>Aug</v>
          </cell>
          <cell r="AN2" t="str">
            <v>Sep</v>
          </cell>
          <cell r="AO2" t="str">
            <v>Oct</v>
          </cell>
          <cell r="AP2" t="str">
            <v>Nov</v>
          </cell>
          <cell r="AQ2" t="str">
            <v>Dec</v>
          </cell>
        </row>
        <row r="3">
          <cell r="G3" t="str">
            <v>PGBU Custodial Gross Sales</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row>
        <row r="4">
          <cell r="G4" t="str">
            <v>Gross Sales - External</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row>
        <row r="5">
          <cell r="G5" t="str">
            <v>Gross Sales Intercompany</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row>
        <row r="6">
          <cell r="G6" t="str">
            <v>Less Net Sales IC</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row>
        <row r="7">
          <cell r="G7" t="str">
            <v>Add Back IC Sales Eliminated outside of PGBU results</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row>
        <row r="8">
          <cell r="G8" t="str">
            <v>Plus Net Sales Intl Distributors</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row>
        <row r="9">
          <cell r="G9" t="str">
            <v xml:space="preserve">Gross Sales    </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row>
        <row r="10">
          <cell r="G10" t="str">
            <v>Discounts</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row>
        <row r="11">
          <cell r="G11" t="str">
            <v>009 PG Discount Addback</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row>
        <row r="12">
          <cell r="G12" t="str">
            <v>Total Discounts</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row>
        <row r="13">
          <cell r="G13" t="str">
            <v xml:space="preserve">Net Sales    </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row>
        <row r="14">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row>
        <row r="15">
          <cell r="G15" t="str">
            <v>Cost of Sales</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G16" t="str">
            <v>Less COS IC</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G17" t="str">
            <v>Plus COS Intl Distributors</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row>
        <row r="18">
          <cell r="G18" t="str">
            <v>MBTP Adj</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row>
        <row r="19">
          <cell r="G19" t="str">
            <v>Cost of Sales (with MBTP adjm)</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G20" t="str">
            <v>Product Coverage</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row>
        <row r="21">
          <cell r="G21" t="str">
            <v>Gross Margin</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row>
        <row r="22">
          <cell r="G22" t="str">
            <v>Gross Margin (%)</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row>
        <row r="23">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row>
        <row r="24">
          <cell r="G24" t="str">
            <v>Selling Expense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row>
        <row r="25">
          <cell r="G25" t="str">
            <v>Administrative Expense</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row>
        <row r="26">
          <cell r="G26" t="str">
            <v>R&amp;E Expense</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row>
        <row r="27">
          <cell r="G27" t="str">
            <v>Total SAR</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row>
        <row r="28">
          <cell r="G28" t="str">
            <v>% of Sales</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row>
        <row r="29">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G30" t="str">
            <v>JV Earnings/(Loss)</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G31" t="str">
            <v>Other Income/(Expense)</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row>
        <row r="32">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row>
        <row r="33">
          <cell r="G33" t="str">
            <v>PBIT</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G34" t="str">
            <v>PBIT Margin (%)</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row>
        <row r="38">
          <cell r="G38" t="str">
            <v>Range Name: EA2007AOP (i.e. Budget)</v>
          </cell>
          <cell r="H38" t="str">
            <v>Jan</v>
          </cell>
          <cell r="I38" t="str">
            <v>Feb</v>
          </cell>
          <cell r="J38" t="str">
            <v>Mar</v>
          </cell>
          <cell r="K38" t="str">
            <v>Apr</v>
          </cell>
          <cell r="L38" t="str">
            <v>May</v>
          </cell>
          <cell r="M38" t="str">
            <v>Jun</v>
          </cell>
          <cell r="N38" t="str">
            <v>Jul</v>
          </cell>
          <cell r="O38" t="str">
            <v>Aug</v>
          </cell>
          <cell r="P38" t="str">
            <v>Sep</v>
          </cell>
          <cell r="Q38" t="str">
            <v>Oct</v>
          </cell>
          <cell r="R38" t="str">
            <v>Nov</v>
          </cell>
          <cell r="S38" t="str">
            <v>Dec</v>
          </cell>
          <cell r="T38" t="str">
            <v>Jan</v>
          </cell>
          <cell r="U38" t="str">
            <v>Feb</v>
          </cell>
          <cell r="V38" t="str">
            <v>Mar</v>
          </cell>
          <cell r="W38" t="str">
            <v>Apr</v>
          </cell>
          <cell r="X38" t="str">
            <v>May</v>
          </cell>
          <cell r="Y38" t="str">
            <v>Jun</v>
          </cell>
          <cell r="Z38" t="str">
            <v>Jul</v>
          </cell>
          <cell r="AA38" t="str">
            <v>Aug</v>
          </cell>
          <cell r="AB38" t="str">
            <v>Sep</v>
          </cell>
          <cell r="AC38" t="str">
            <v>Oct</v>
          </cell>
          <cell r="AD38" t="str">
            <v>Nov</v>
          </cell>
          <cell r="AE38" t="str">
            <v>Dec</v>
          </cell>
          <cell r="AF38" t="str">
            <v>Jan</v>
          </cell>
          <cell r="AG38" t="str">
            <v>Feb</v>
          </cell>
          <cell r="AH38" t="str">
            <v>Mar</v>
          </cell>
          <cell r="AI38" t="str">
            <v>Apr</v>
          </cell>
          <cell r="AJ38" t="str">
            <v>May</v>
          </cell>
          <cell r="AK38" t="str">
            <v>Jun</v>
          </cell>
          <cell r="AL38" t="str">
            <v>Jul</v>
          </cell>
          <cell r="AM38" t="str">
            <v>Aug</v>
          </cell>
          <cell r="AN38" t="str">
            <v>Sep</v>
          </cell>
          <cell r="AO38" t="str">
            <v>Oct</v>
          </cell>
          <cell r="AP38" t="str">
            <v>Nov</v>
          </cell>
          <cell r="AQ38" t="str">
            <v>Dec</v>
          </cell>
        </row>
        <row r="39">
          <cell r="G39" t="str">
            <v>PGBU Custodial Gross Sales</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row>
        <row r="40">
          <cell r="G40" t="str">
            <v>Gross Sales - External</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row>
        <row r="41">
          <cell r="G41" t="str">
            <v>Gross Sales Intercompany</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row>
        <row r="42">
          <cell r="G42" t="str">
            <v>Less Net Sales IC</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row>
        <row r="43">
          <cell r="G43" t="str">
            <v>Add Back IC Sales Eliminated outside of PGBU results</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G44" t="str">
            <v>Plus Net Sales Intl Distributors</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G45" t="str">
            <v xml:space="preserve">Gross Sales    </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row>
        <row r="46">
          <cell r="G46" t="str">
            <v>Discounts</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row>
        <row r="47">
          <cell r="G47" t="str">
            <v>009 PG Discount Addback</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G48" t="str">
            <v>Total Discounts</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row>
        <row r="49">
          <cell r="G49" t="str">
            <v xml:space="preserve">Net Sales    </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row>
        <row r="50">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row>
        <row r="51">
          <cell r="G51" t="str">
            <v>Cost of Sales</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row>
        <row r="52">
          <cell r="G52" t="str">
            <v>Less COS IC</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row>
        <row r="53">
          <cell r="G53" t="str">
            <v>Plus COS Intl Distributors</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G54" t="str">
            <v>MBTP Adj</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row>
        <row r="55">
          <cell r="G55" t="str">
            <v>Cost of Sales (with MBTP adjm)</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row>
        <row r="56">
          <cell r="G56" t="str">
            <v>Product Coverage</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row>
        <row r="57">
          <cell r="G57" t="str">
            <v>Gross Margin</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row>
        <row r="58">
          <cell r="G58" t="str">
            <v>Gross Margin (%)</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row>
        <row r="59">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row>
        <row r="60">
          <cell r="G60" t="str">
            <v>Selling Expense</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row>
        <row r="61">
          <cell r="G61" t="str">
            <v>Administrative Expense</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G62" t="str">
            <v>R&amp;E Expense</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row>
        <row r="63">
          <cell r="G63" t="str">
            <v>Total SAR</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G64" t="str">
            <v>% of Sales</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row>
        <row r="66">
          <cell r="G66" t="str">
            <v>JV Earnings/(Loss)</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row>
        <row r="67">
          <cell r="G67" t="str">
            <v>Other Income/(Expense)</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row>
        <row r="68">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row>
        <row r="69">
          <cell r="G69" t="str">
            <v>PBIT</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row>
        <row r="70">
          <cell r="G70" t="str">
            <v>PBIT Margin (%)</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row>
        <row r="74">
          <cell r="G74" t="str">
            <v>Range Name: EA2006</v>
          </cell>
          <cell r="H74" t="str">
            <v>Jan</v>
          </cell>
          <cell r="I74" t="str">
            <v>Feb</v>
          </cell>
          <cell r="J74" t="str">
            <v>Mar</v>
          </cell>
          <cell r="K74" t="str">
            <v>Apr</v>
          </cell>
          <cell r="L74" t="str">
            <v>May</v>
          </cell>
          <cell r="M74" t="str">
            <v>Jun</v>
          </cell>
          <cell r="N74" t="str">
            <v>Jul</v>
          </cell>
          <cell r="O74" t="str">
            <v>Aug</v>
          </cell>
          <cell r="P74" t="str">
            <v>Sep</v>
          </cell>
          <cell r="Q74" t="str">
            <v>Oct</v>
          </cell>
          <cell r="R74" t="str">
            <v>Nov</v>
          </cell>
          <cell r="S74" t="str">
            <v>Dec</v>
          </cell>
          <cell r="T74" t="str">
            <v>Jan</v>
          </cell>
          <cell r="U74" t="str">
            <v>Feb</v>
          </cell>
          <cell r="V74" t="str">
            <v>Mar</v>
          </cell>
          <cell r="W74" t="str">
            <v>Apr</v>
          </cell>
          <cell r="X74" t="str">
            <v>May</v>
          </cell>
          <cell r="Y74" t="str">
            <v>Jun</v>
          </cell>
          <cell r="Z74" t="str">
            <v>Jul</v>
          </cell>
          <cell r="AA74" t="str">
            <v>Aug</v>
          </cell>
          <cell r="AB74" t="str">
            <v>Sep</v>
          </cell>
          <cell r="AC74" t="str">
            <v>Oct</v>
          </cell>
          <cell r="AD74" t="str">
            <v>Nov</v>
          </cell>
          <cell r="AE74" t="str">
            <v>Dec</v>
          </cell>
          <cell r="AF74" t="str">
            <v>Jan</v>
          </cell>
          <cell r="AG74" t="str">
            <v>Feb</v>
          </cell>
          <cell r="AH74" t="str">
            <v>Mar</v>
          </cell>
          <cell r="AI74" t="str">
            <v>Apr</v>
          </cell>
          <cell r="AJ74" t="str">
            <v>May</v>
          </cell>
          <cell r="AK74" t="str">
            <v>Jun</v>
          </cell>
          <cell r="AL74" t="str">
            <v>Jul</v>
          </cell>
          <cell r="AM74" t="str">
            <v>Aug</v>
          </cell>
          <cell r="AN74" t="str">
            <v>Sep</v>
          </cell>
          <cell r="AO74" t="str">
            <v>Oct</v>
          </cell>
          <cell r="AP74" t="str">
            <v>Nov</v>
          </cell>
          <cell r="AQ74" t="str">
            <v>Dec</v>
          </cell>
        </row>
        <row r="75">
          <cell r="G75" t="str">
            <v>PGBU Custodial Gross Sales</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G76" t="str">
            <v>Gross Sales - External</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G77" t="str">
            <v>Gross Sales Intercompany</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G78" t="str">
            <v>Less Net Sales IC</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row>
        <row r="79">
          <cell r="G79" t="str">
            <v>Add Back IC Sales Eliminated outside of PGBU results</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row>
        <row r="80">
          <cell r="G80" t="str">
            <v>Plus Net Sales Intl Distributors</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row>
        <row r="81">
          <cell r="G81" t="str">
            <v xml:space="preserve">Gross Sales    </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row>
        <row r="82">
          <cell r="G82" t="str">
            <v>Discounts</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row>
        <row r="83">
          <cell r="G83" t="str">
            <v>009 PG Discount Addback</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row>
        <row r="84">
          <cell r="G84" t="str">
            <v>Total Discounts</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G85" t="str">
            <v xml:space="preserve">Net Sales    </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G87" t="str">
            <v>Cost of Sales</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row>
        <row r="88">
          <cell r="G88" t="str">
            <v>Less COS IC</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row>
        <row r="89">
          <cell r="G89" t="str">
            <v>Plus COS Intl Distributors</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G90" t="str">
            <v>MBTP Adj</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row>
        <row r="91">
          <cell r="G91" t="str">
            <v>Cost of Sales (with MBTP adjm)</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row>
        <row r="92">
          <cell r="G92" t="str">
            <v>Product Coverage</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row>
        <row r="93">
          <cell r="G93" t="str">
            <v>Gross Margin</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G94" t="str">
            <v>Gross Margin (%)</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row>
        <row r="95">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row>
        <row r="96">
          <cell r="G96" t="str">
            <v>Selling Expense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row>
        <row r="97">
          <cell r="G97" t="str">
            <v>Administrative Expense</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row>
        <row r="98">
          <cell r="G98" t="str">
            <v>R&amp;E Expense</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row>
        <row r="99">
          <cell r="G99" t="str">
            <v>Total SAR</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G100" t="str">
            <v>% of Sales</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row>
        <row r="102">
          <cell r="G102" t="str">
            <v>JV Earnings/(Loss)</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row>
        <row r="103">
          <cell r="G103" t="str">
            <v>Other Income/(Expense)</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row>
        <row r="105">
          <cell r="G105" t="str">
            <v>PBIT</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row>
        <row r="106">
          <cell r="G106" t="str">
            <v>PBIT Margin (%)</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row>
        <row r="110">
          <cell r="G110" t="str">
            <v>Range Name: EA2005</v>
          </cell>
          <cell r="H110" t="str">
            <v>Jan</v>
          </cell>
          <cell r="I110" t="str">
            <v>Feb</v>
          </cell>
          <cell r="J110" t="str">
            <v>Mar</v>
          </cell>
          <cell r="K110" t="str">
            <v>Apr</v>
          </cell>
          <cell r="L110" t="str">
            <v>May</v>
          </cell>
          <cell r="M110" t="str">
            <v>Jun</v>
          </cell>
          <cell r="N110" t="str">
            <v>Jul</v>
          </cell>
          <cell r="O110" t="str">
            <v>Aug</v>
          </cell>
          <cell r="P110" t="str">
            <v>Sep</v>
          </cell>
          <cell r="Q110" t="str">
            <v>Oct</v>
          </cell>
          <cell r="R110" t="str">
            <v>Nov</v>
          </cell>
          <cell r="S110" t="str">
            <v>Dec</v>
          </cell>
          <cell r="T110" t="str">
            <v>Jan</v>
          </cell>
          <cell r="U110" t="str">
            <v>Feb</v>
          </cell>
          <cell r="V110" t="str">
            <v>Mar</v>
          </cell>
          <cell r="W110" t="str">
            <v>Apr</v>
          </cell>
          <cell r="X110" t="str">
            <v>May</v>
          </cell>
          <cell r="Y110" t="str">
            <v>Jun</v>
          </cell>
          <cell r="Z110" t="str">
            <v>Jul</v>
          </cell>
          <cell r="AA110" t="str">
            <v>Aug</v>
          </cell>
          <cell r="AB110" t="str">
            <v>Sep</v>
          </cell>
          <cell r="AC110" t="str">
            <v>Oct</v>
          </cell>
          <cell r="AD110" t="str">
            <v>Nov</v>
          </cell>
          <cell r="AE110" t="str">
            <v>Dec</v>
          </cell>
          <cell r="AF110" t="str">
            <v>Jan</v>
          </cell>
          <cell r="AG110" t="str">
            <v>Feb</v>
          </cell>
          <cell r="AH110" t="str">
            <v>Mar</v>
          </cell>
          <cell r="AI110" t="str">
            <v>Apr</v>
          </cell>
          <cell r="AJ110" t="str">
            <v>May</v>
          </cell>
          <cell r="AK110" t="str">
            <v>Jun</v>
          </cell>
          <cell r="AL110" t="str">
            <v>Jul</v>
          </cell>
          <cell r="AM110" t="str">
            <v>Aug</v>
          </cell>
          <cell r="AN110" t="str">
            <v>Sep</v>
          </cell>
          <cell r="AO110" t="str">
            <v>Oct</v>
          </cell>
          <cell r="AP110" t="str">
            <v>Nov</v>
          </cell>
          <cell r="AQ110" t="str">
            <v>Dec</v>
          </cell>
        </row>
        <row r="111">
          <cell r="G111" t="str">
            <v>PGBU Custodial Gross Sales</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row>
        <row r="112">
          <cell r="G112" t="str">
            <v>Gross Sales - External</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row>
        <row r="113">
          <cell r="G113" t="str">
            <v>Gross Sales Intercompany</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G114" t="str">
            <v>Less Net Sales IC</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G115" t="str">
            <v>Add Back IC Sales Eliminated outside of PGBU results</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row>
        <row r="116">
          <cell r="G116" t="str">
            <v>Plus Net Sales Intl Distributors</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row>
        <row r="117">
          <cell r="G117" t="str">
            <v xml:space="preserve">Gross Sales    </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row>
        <row r="118">
          <cell r="G118" t="str">
            <v>Discounts</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row>
        <row r="119">
          <cell r="G119" t="str">
            <v>009 PG Discount Addback</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row>
        <row r="120">
          <cell r="G120" t="str">
            <v>Total Discounts</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row>
        <row r="121">
          <cell r="G121" t="str">
            <v xml:space="preserve">Net Sales    </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row>
        <row r="122">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row>
        <row r="123">
          <cell r="G123" t="str">
            <v>Cost of Sales</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row>
        <row r="124">
          <cell r="G124" t="str">
            <v>Less COS IC</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row>
        <row r="125">
          <cell r="G125" t="str">
            <v>Plus COS Intl Distributors</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row>
        <row r="126">
          <cell r="G126" t="str">
            <v>MBTP Adj</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row>
        <row r="127">
          <cell r="G127" t="str">
            <v>Cost of Sales (with MBTP adjm)</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G128" t="str">
            <v>Product Coverage</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G129" t="str">
            <v>Gross Margin</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row>
        <row r="130">
          <cell r="G130" t="str">
            <v>Gross Margin (%)</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row>
        <row r="131">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G132" t="str">
            <v>Selling Expense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row>
        <row r="133">
          <cell r="G133" t="str">
            <v>Administrative Expense</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row>
        <row r="134">
          <cell r="G134" t="str">
            <v>R&amp;E Expense</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row>
        <row r="135">
          <cell r="G135" t="str">
            <v>Total SAR</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row>
        <row r="136">
          <cell r="G136" t="str">
            <v>% of Sales</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row>
        <row r="137">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row>
        <row r="138">
          <cell r="G138" t="str">
            <v>JV Earnings/(Loss)</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row>
        <row r="139">
          <cell r="G139" t="str">
            <v>Other Income/(Expense)</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row>
        <row r="140">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row>
        <row r="141">
          <cell r="G141" t="str">
            <v>PBIT</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row>
        <row r="142">
          <cell r="G142" t="str">
            <v>PBIT Margin (%)</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row>
        <row r="146">
          <cell r="G146" t="str">
            <v>Range Name: EA2007 YTD</v>
          </cell>
          <cell r="H146" t="str">
            <v>Jan</v>
          </cell>
          <cell r="I146" t="str">
            <v>Feb</v>
          </cell>
          <cell r="J146" t="str">
            <v>Mar</v>
          </cell>
          <cell r="K146" t="str">
            <v>Apr</v>
          </cell>
          <cell r="L146" t="str">
            <v>May</v>
          </cell>
          <cell r="M146" t="str">
            <v>Jun</v>
          </cell>
          <cell r="N146" t="str">
            <v>Jul</v>
          </cell>
          <cell r="O146" t="str">
            <v>Aug</v>
          </cell>
          <cell r="P146" t="str">
            <v>Sep</v>
          </cell>
          <cell r="Q146" t="str">
            <v>Oct</v>
          </cell>
          <cell r="R146" t="str">
            <v>Nov</v>
          </cell>
          <cell r="S146" t="str">
            <v>Dec</v>
          </cell>
          <cell r="T146" t="str">
            <v>Jan</v>
          </cell>
          <cell r="U146" t="str">
            <v>Feb</v>
          </cell>
          <cell r="V146" t="str">
            <v>Mar</v>
          </cell>
          <cell r="W146" t="str">
            <v>Apr</v>
          </cell>
          <cell r="X146" t="str">
            <v>May</v>
          </cell>
          <cell r="Y146" t="str">
            <v>Jun</v>
          </cell>
          <cell r="Z146" t="str">
            <v>Jul</v>
          </cell>
          <cell r="AA146" t="str">
            <v>Aug</v>
          </cell>
          <cell r="AB146" t="str">
            <v>Sep</v>
          </cell>
          <cell r="AC146" t="str">
            <v>Oct</v>
          </cell>
          <cell r="AD146" t="str">
            <v>Nov</v>
          </cell>
          <cell r="AE146" t="str">
            <v>Dec</v>
          </cell>
          <cell r="AF146" t="str">
            <v>Jan</v>
          </cell>
          <cell r="AG146" t="str">
            <v>Feb</v>
          </cell>
          <cell r="AH146" t="str">
            <v>Mar</v>
          </cell>
          <cell r="AI146" t="str">
            <v>Apr</v>
          </cell>
          <cell r="AJ146" t="str">
            <v>May</v>
          </cell>
          <cell r="AK146" t="str">
            <v>Jun</v>
          </cell>
          <cell r="AL146" t="str">
            <v>Jul</v>
          </cell>
          <cell r="AM146" t="str">
            <v>Aug</v>
          </cell>
          <cell r="AN146" t="str">
            <v>Sep</v>
          </cell>
          <cell r="AO146" t="str">
            <v>Oct</v>
          </cell>
          <cell r="AP146" t="str">
            <v>Nov</v>
          </cell>
          <cell r="AQ146" t="str">
            <v>Dec</v>
          </cell>
        </row>
        <row r="147">
          <cell r="G147" t="str">
            <v>PGBU Custodial Gross Sales</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G148" t="str">
            <v>Gross Sales - External</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row>
        <row r="149">
          <cell r="G149" t="str">
            <v>Gross Sales Intercompany</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row>
        <row r="150">
          <cell r="G150" t="str">
            <v>Less Net Sales IC</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row>
        <row r="151">
          <cell r="G151" t="str">
            <v>Add Back IC Sales Eliminated outside of PGBU results</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row>
        <row r="152">
          <cell r="G152" t="str">
            <v>Plus Net Sales Intl Distributors</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row>
        <row r="153">
          <cell r="G153" t="str">
            <v xml:space="preserve">Gross Sales    </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row>
        <row r="154">
          <cell r="G154" t="str">
            <v>Discounts</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row>
        <row r="155">
          <cell r="G155" t="str">
            <v>009 PG Discount Addback</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row>
        <row r="156">
          <cell r="G156" t="str">
            <v>Total Discounts</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row>
        <row r="157">
          <cell r="G157" t="str">
            <v xml:space="preserve">Net Sales    </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row>
        <row r="158">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G159" t="str">
            <v>Cost of Sales</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row>
        <row r="160">
          <cell r="G160" t="str">
            <v>Less COS IC</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row>
        <row r="161">
          <cell r="G161" t="str">
            <v>Plus COS Intl Distributors</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G162" t="str">
            <v>MBTP Adj</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row>
        <row r="163">
          <cell r="G163" t="str">
            <v>Cost of Sales (with MBTP adjm)</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row>
        <row r="164">
          <cell r="G164" t="str">
            <v>Product Coverage</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row>
        <row r="165">
          <cell r="G165" t="str">
            <v>Gross Margin</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G166" t="str">
            <v>Gross Margin (%)</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row>
        <row r="167">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row>
        <row r="168">
          <cell r="G168" t="str">
            <v>Selling Expense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row>
        <row r="169">
          <cell r="G169" t="str">
            <v>Administrative Expense</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G170" t="str">
            <v>R&amp;E Expense</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G171" t="str">
            <v>Total SAR</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row>
        <row r="172">
          <cell r="G172" t="str">
            <v>% of Sales</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row>
        <row r="173">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row>
        <row r="174">
          <cell r="G174" t="str">
            <v>JV Earnings/(Loss)</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row>
        <row r="175">
          <cell r="G175" t="str">
            <v>Other Income/(Expense)</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row>
        <row r="176">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row>
        <row r="177">
          <cell r="G177" t="str">
            <v>PBIT</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row>
        <row r="178">
          <cell r="G178" t="str">
            <v>PBIT Margin (%)</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row>
        <row r="182">
          <cell r="G182" t="str">
            <v>Range Name: EA2007 YTD AOP</v>
          </cell>
          <cell r="H182" t="str">
            <v>Jan</v>
          </cell>
          <cell r="I182" t="str">
            <v>Feb</v>
          </cell>
          <cell r="J182" t="str">
            <v>Mar</v>
          </cell>
          <cell r="K182" t="str">
            <v>Apr</v>
          </cell>
          <cell r="L182" t="str">
            <v>May</v>
          </cell>
          <cell r="M182" t="str">
            <v>Jun</v>
          </cell>
          <cell r="N182" t="str">
            <v>Jul</v>
          </cell>
          <cell r="O182" t="str">
            <v>Aug</v>
          </cell>
          <cell r="P182" t="str">
            <v>Sep</v>
          </cell>
          <cell r="Q182" t="str">
            <v>Oct</v>
          </cell>
          <cell r="R182" t="str">
            <v>Nov</v>
          </cell>
          <cell r="S182" t="str">
            <v>Dec</v>
          </cell>
          <cell r="T182" t="str">
            <v>Jan</v>
          </cell>
          <cell r="U182" t="str">
            <v>Feb</v>
          </cell>
          <cell r="V182" t="str">
            <v>Mar</v>
          </cell>
          <cell r="W182" t="str">
            <v>Apr</v>
          </cell>
          <cell r="X182" t="str">
            <v>May</v>
          </cell>
          <cell r="Y182" t="str">
            <v>Jun</v>
          </cell>
          <cell r="Z182" t="str">
            <v>Jul</v>
          </cell>
          <cell r="AA182" t="str">
            <v>Aug</v>
          </cell>
          <cell r="AB182" t="str">
            <v>Sep</v>
          </cell>
          <cell r="AC182" t="str">
            <v>Oct</v>
          </cell>
          <cell r="AD182" t="str">
            <v>Nov</v>
          </cell>
          <cell r="AE182" t="str">
            <v>Dec</v>
          </cell>
          <cell r="AF182" t="str">
            <v>Jan</v>
          </cell>
          <cell r="AG182" t="str">
            <v>Feb</v>
          </cell>
          <cell r="AH182" t="str">
            <v>Mar</v>
          </cell>
          <cell r="AI182" t="str">
            <v>Apr</v>
          </cell>
          <cell r="AJ182" t="str">
            <v>May</v>
          </cell>
          <cell r="AK182" t="str">
            <v>Jun</v>
          </cell>
          <cell r="AL182" t="str">
            <v>Jul</v>
          </cell>
          <cell r="AM182" t="str">
            <v>Aug</v>
          </cell>
          <cell r="AN182" t="str">
            <v>Sep</v>
          </cell>
          <cell r="AO182" t="str">
            <v>Oct</v>
          </cell>
          <cell r="AP182" t="str">
            <v>Nov</v>
          </cell>
          <cell r="AQ182" t="str">
            <v>Dec</v>
          </cell>
        </row>
        <row r="183">
          <cell r="G183" t="str">
            <v>PGBU Custodial Gross Sales</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G184" t="str">
            <v>Gross Sales - External</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G185" t="str">
            <v>Gross Sales Intercompany</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row>
        <row r="186">
          <cell r="G186" t="str">
            <v>Less Net Sales IC</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row>
        <row r="187">
          <cell r="G187" t="str">
            <v>Add Back IC Sales Eliminated outside of PGBU results</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G188" t="str">
            <v>Plus Net Sales Intl Distributors</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row>
        <row r="189">
          <cell r="G189" t="str">
            <v xml:space="preserve">Gross Sales    </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row>
        <row r="190">
          <cell r="G190" t="str">
            <v>Discounts</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row>
        <row r="191">
          <cell r="G191" t="str">
            <v>009 PG Discount Addback</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row>
        <row r="192">
          <cell r="G192" t="str">
            <v>Total Discounts</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row>
        <row r="193">
          <cell r="G193" t="str">
            <v xml:space="preserve">Net Sales    </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row>
        <row r="195">
          <cell r="G195" t="str">
            <v>Cost of Sales</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row>
        <row r="196">
          <cell r="G196" t="str">
            <v>Less COS IC</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row>
        <row r="197">
          <cell r="G197" t="str">
            <v>Plus COS Intl Distributors</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G198" t="str">
            <v>MBTP Adj</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G199" t="str">
            <v>Cost of Sales (with MBTP adjm)</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row>
        <row r="200">
          <cell r="G200" t="str">
            <v>Product Coverage</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row>
        <row r="201">
          <cell r="G201" t="str">
            <v>Gross Margin</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G202" t="str">
            <v>Gross Margin (%)</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row>
        <row r="203">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row>
        <row r="204">
          <cell r="G204" t="str">
            <v>Selling Expense</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row>
        <row r="205">
          <cell r="G205" t="str">
            <v>Administrative Expense</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row>
        <row r="206">
          <cell r="G206" t="str">
            <v>R&amp;E Expense</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row>
        <row r="207">
          <cell r="G207" t="str">
            <v>Total SAR</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row>
        <row r="208">
          <cell r="G208" t="str">
            <v>% of Sales</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row>
        <row r="209">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G210" t="str">
            <v>JV Earnings/(Loss)</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row>
        <row r="211">
          <cell r="G211" t="str">
            <v>Other Income/(Expense)</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G213" t="str">
            <v>PBIT</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row>
        <row r="214">
          <cell r="G214" t="str">
            <v>PBIT Margin (%)</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row>
        <row r="218">
          <cell r="G218" t="str">
            <v xml:space="preserve">Range Name: EA2006 YTD </v>
          </cell>
          <cell r="H218" t="str">
            <v>Jan</v>
          </cell>
          <cell r="I218" t="str">
            <v>Feb</v>
          </cell>
          <cell r="J218" t="str">
            <v>Mar</v>
          </cell>
          <cell r="K218" t="str">
            <v>Apr</v>
          </cell>
          <cell r="L218" t="str">
            <v>May</v>
          </cell>
          <cell r="M218" t="str">
            <v>Jun</v>
          </cell>
          <cell r="N218" t="str">
            <v>Jul</v>
          </cell>
          <cell r="O218" t="str">
            <v>Aug</v>
          </cell>
          <cell r="P218" t="str">
            <v>Sep</v>
          </cell>
          <cell r="Q218" t="str">
            <v>Oct</v>
          </cell>
          <cell r="R218" t="str">
            <v>Nov</v>
          </cell>
          <cell r="S218" t="str">
            <v>Dec</v>
          </cell>
          <cell r="T218" t="str">
            <v>Jan</v>
          </cell>
          <cell r="U218" t="str">
            <v>Feb</v>
          </cell>
          <cell r="V218" t="str">
            <v>Mar</v>
          </cell>
          <cell r="W218" t="str">
            <v>Apr</v>
          </cell>
          <cell r="X218" t="str">
            <v>May</v>
          </cell>
          <cell r="Y218" t="str">
            <v>Jun</v>
          </cell>
          <cell r="Z218" t="str">
            <v>Jul</v>
          </cell>
          <cell r="AA218" t="str">
            <v>Aug</v>
          </cell>
          <cell r="AB218" t="str">
            <v>Sep</v>
          </cell>
          <cell r="AC218" t="str">
            <v>Oct</v>
          </cell>
          <cell r="AD218" t="str">
            <v>Nov</v>
          </cell>
          <cell r="AE218" t="str">
            <v>Dec</v>
          </cell>
          <cell r="AF218" t="str">
            <v>Jan</v>
          </cell>
          <cell r="AG218" t="str">
            <v>Feb</v>
          </cell>
          <cell r="AH218" t="str">
            <v>Mar</v>
          </cell>
          <cell r="AI218" t="str">
            <v>Apr</v>
          </cell>
          <cell r="AJ218" t="str">
            <v>May</v>
          </cell>
          <cell r="AK218" t="str">
            <v>Jun</v>
          </cell>
          <cell r="AL218" t="str">
            <v>Jul</v>
          </cell>
          <cell r="AM218" t="str">
            <v>Aug</v>
          </cell>
          <cell r="AN218" t="str">
            <v>Sep</v>
          </cell>
          <cell r="AO218" t="str">
            <v>Oct</v>
          </cell>
          <cell r="AP218" t="str">
            <v>Nov</v>
          </cell>
          <cell r="AQ218" t="str">
            <v>Dec</v>
          </cell>
        </row>
        <row r="219">
          <cell r="G219" t="str">
            <v>PGBU Custodial Gross Sales</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row>
        <row r="220">
          <cell r="G220" t="str">
            <v>Gross Sales - External</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row>
        <row r="221">
          <cell r="G221" t="str">
            <v>Gross Sales Intercompany</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G222" t="str">
            <v>Less Net Sales IC</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row>
        <row r="223">
          <cell r="G223" t="str">
            <v>Add Back IC Sales Eliminated outside of PGBU results</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row>
        <row r="224">
          <cell r="G224" t="str">
            <v>Plus Net Sales Intl Distributors</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row>
        <row r="225">
          <cell r="G225" t="str">
            <v xml:space="preserve">Gross Sales    </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row>
        <row r="226">
          <cell r="G226" t="str">
            <v>Discounts</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row>
        <row r="227">
          <cell r="G227" t="str">
            <v>009 PG Discount Addback</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row>
        <row r="228">
          <cell r="G228" t="str">
            <v>Total Discounts</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row>
        <row r="229">
          <cell r="G229" t="str">
            <v xml:space="preserve">Net Sales    </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row>
        <row r="230">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row>
        <row r="231">
          <cell r="G231" t="str">
            <v>Cost of Sales</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row>
        <row r="232">
          <cell r="G232" t="str">
            <v>Less COS IC</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row>
        <row r="233">
          <cell r="G233" t="str">
            <v>Plus COS Intl Distributors</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row>
        <row r="234">
          <cell r="G234" t="str">
            <v>MBTP Adj</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row>
        <row r="235">
          <cell r="G235" t="str">
            <v>Cost of Sales (with MBTP adjm)</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row>
        <row r="236">
          <cell r="G236" t="str">
            <v>Product Coverage</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row>
        <row r="237">
          <cell r="G237" t="str">
            <v>Gross Margin</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row>
        <row r="238">
          <cell r="G238" t="str">
            <v>Gross Margin (%)</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row>
        <row r="239">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row>
        <row r="240">
          <cell r="G240" t="str">
            <v>Selling Expense</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row>
        <row r="241">
          <cell r="G241" t="str">
            <v>Administrative Expense</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row>
        <row r="242">
          <cell r="G242" t="str">
            <v>R&amp;E Expense</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row>
        <row r="243">
          <cell r="G243" t="str">
            <v>Total SAR</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row>
        <row r="244">
          <cell r="G244" t="str">
            <v>% of Sales</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row>
        <row r="245">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row>
        <row r="246">
          <cell r="G246" t="str">
            <v>JV Earnings/(Loss)</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row>
        <row r="247">
          <cell r="G247" t="str">
            <v>Other Income/(Expense)</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row>
        <row r="248">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row>
        <row r="249">
          <cell r="G249" t="str">
            <v>PBIT</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G250" t="str">
            <v>PBIT Margin (%)</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row>
        <row r="254">
          <cell r="G254" t="str">
            <v xml:space="preserve">Range Name: EA2005 YTD </v>
          </cell>
          <cell r="H254" t="str">
            <v>Jan</v>
          </cell>
          <cell r="I254" t="str">
            <v>Feb</v>
          </cell>
          <cell r="J254" t="str">
            <v>Mar</v>
          </cell>
          <cell r="K254" t="str">
            <v>Apr</v>
          </cell>
          <cell r="L254" t="str">
            <v>May</v>
          </cell>
          <cell r="M254" t="str">
            <v>Jun</v>
          </cell>
          <cell r="N254" t="str">
            <v>Jul</v>
          </cell>
          <cell r="O254" t="str">
            <v>Aug</v>
          </cell>
          <cell r="P254" t="str">
            <v>Sep</v>
          </cell>
          <cell r="Q254" t="str">
            <v>Oct</v>
          </cell>
          <cell r="R254" t="str">
            <v>Nov</v>
          </cell>
          <cell r="S254" t="str">
            <v>Dec</v>
          </cell>
          <cell r="T254" t="str">
            <v>Jan</v>
          </cell>
          <cell r="U254" t="str">
            <v>Feb</v>
          </cell>
          <cell r="V254" t="str">
            <v>Mar</v>
          </cell>
          <cell r="W254" t="str">
            <v>Apr</v>
          </cell>
          <cell r="X254" t="str">
            <v>May</v>
          </cell>
          <cell r="Y254" t="str">
            <v>Jun</v>
          </cell>
          <cell r="Z254" t="str">
            <v>Jul</v>
          </cell>
          <cell r="AA254" t="str">
            <v>Aug</v>
          </cell>
          <cell r="AB254" t="str">
            <v>Sep</v>
          </cell>
          <cell r="AC254" t="str">
            <v>Oct</v>
          </cell>
          <cell r="AD254" t="str">
            <v>Nov</v>
          </cell>
          <cell r="AE254" t="str">
            <v>Dec</v>
          </cell>
          <cell r="AF254" t="str">
            <v>Jan</v>
          </cell>
          <cell r="AG254" t="str">
            <v>Feb</v>
          </cell>
          <cell r="AH254" t="str">
            <v>Mar</v>
          </cell>
          <cell r="AI254" t="str">
            <v>Apr</v>
          </cell>
          <cell r="AJ254" t="str">
            <v>May</v>
          </cell>
          <cell r="AK254" t="str">
            <v>Jun</v>
          </cell>
          <cell r="AL254" t="str">
            <v>Jul</v>
          </cell>
          <cell r="AM254" t="str">
            <v>Aug</v>
          </cell>
          <cell r="AN254" t="str">
            <v>Sep</v>
          </cell>
          <cell r="AO254" t="str">
            <v>Oct</v>
          </cell>
          <cell r="AP254" t="str">
            <v>Nov</v>
          </cell>
          <cell r="AQ254" t="str">
            <v>Dec</v>
          </cell>
        </row>
        <row r="255">
          <cell r="G255" t="str">
            <v>PGBU Custodial Gross Sales</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row>
        <row r="256">
          <cell r="G256" t="str">
            <v>Gross Sales - External</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row>
        <row r="257">
          <cell r="G257" t="str">
            <v>Gross Sales Intercompany</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row>
        <row r="258">
          <cell r="G258" t="str">
            <v>Less Net Sales IC</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row>
        <row r="259">
          <cell r="G259" t="str">
            <v>Add Back IC Sales Eliminated outside of PGBU results</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row>
        <row r="260">
          <cell r="G260" t="str">
            <v>Plus Net Sales Intl Distributors</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row>
        <row r="261">
          <cell r="G261" t="str">
            <v xml:space="preserve">Gross Sales    </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row>
        <row r="262">
          <cell r="G262" t="str">
            <v>Discounts</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row>
        <row r="263">
          <cell r="G263" t="str">
            <v>009 PG Discount Addback</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row>
        <row r="264">
          <cell r="G264" t="str">
            <v>Total Discounts</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row>
        <row r="265">
          <cell r="G265" t="str">
            <v xml:space="preserve">Net Sales    </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row>
        <row r="266">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row>
        <row r="267">
          <cell r="G267" t="str">
            <v>Cost of Sales</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row>
        <row r="268">
          <cell r="G268" t="str">
            <v>Less COS IC</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row>
        <row r="269">
          <cell r="G269" t="str">
            <v>Plus COS Intl Distributors</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row>
        <row r="270">
          <cell r="G270" t="str">
            <v>MBTP Adj</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row>
        <row r="271">
          <cell r="G271" t="str">
            <v>Cost of Sales (with MBTP adjm)</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row>
        <row r="272">
          <cell r="G272" t="str">
            <v>Product Coverage</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row>
        <row r="273">
          <cell r="G273" t="str">
            <v>Gross Margin</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row>
        <row r="274">
          <cell r="G274" t="str">
            <v>Gross Margin (%)</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row>
        <row r="275">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row>
        <row r="276">
          <cell r="G276" t="str">
            <v>Selling Expense</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row>
        <row r="277">
          <cell r="G277" t="str">
            <v>Administrative Expense</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row>
        <row r="278">
          <cell r="G278" t="str">
            <v>R&amp;E Expense</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row>
        <row r="279">
          <cell r="G279" t="str">
            <v>Total SAR</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row>
        <row r="280">
          <cell r="G280" t="str">
            <v>% of Sales</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row>
        <row r="281">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row>
        <row r="282">
          <cell r="G282" t="str">
            <v>JV Earnings/(Loss)</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row>
        <row r="283">
          <cell r="G283" t="str">
            <v>Other Income/(Expense)</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row>
        <row r="284">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row>
        <row r="285">
          <cell r="G285" t="str">
            <v>PBIT</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row>
        <row r="286">
          <cell r="G286" t="str">
            <v>PBIT Margin (%)</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row>
        <row r="290">
          <cell r="G290" t="str">
            <v xml:space="preserve">Range Name: EA2007 QTD </v>
          </cell>
          <cell r="H290" t="str">
            <v>Jan</v>
          </cell>
          <cell r="I290" t="str">
            <v>Feb</v>
          </cell>
          <cell r="J290" t="str">
            <v>Mar</v>
          </cell>
          <cell r="K290" t="str">
            <v>Apr</v>
          </cell>
          <cell r="L290" t="str">
            <v>May</v>
          </cell>
          <cell r="M290" t="str">
            <v>Jun</v>
          </cell>
          <cell r="N290" t="str">
            <v>Jul</v>
          </cell>
          <cell r="O290" t="str">
            <v>Aug</v>
          </cell>
          <cell r="P290" t="str">
            <v>Sep</v>
          </cell>
          <cell r="Q290" t="str">
            <v>Oct</v>
          </cell>
          <cell r="R290" t="str">
            <v>Nov</v>
          </cell>
          <cell r="S290" t="str">
            <v>Dec</v>
          </cell>
          <cell r="T290" t="str">
            <v>Jan</v>
          </cell>
          <cell r="U290" t="str">
            <v>Feb</v>
          </cell>
          <cell r="V290" t="str">
            <v>Mar</v>
          </cell>
          <cell r="W290" t="str">
            <v>Apr</v>
          </cell>
          <cell r="X290" t="str">
            <v>May</v>
          </cell>
          <cell r="Y290" t="str">
            <v>Jun</v>
          </cell>
          <cell r="Z290" t="str">
            <v>Jul</v>
          </cell>
          <cell r="AA290" t="str">
            <v>Aug</v>
          </cell>
          <cell r="AB290" t="str">
            <v>Sep</v>
          </cell>
          <cell r="AC290" t="str">
            <v>Oct</v>
          </cell>
          <cell r="AD290" t="str">
            <v>Nov</v>
          </cell>
          <cell r="AE290" t="str">
            <v>Dec</v>
          </cell>
          <cell r="AF290" t="str">
            <v>Jan</v>
          </cell>
          <cell r="AG290" t="str">
            <v>Feb</v>
          </cell>
          <cell r="AH290" t="str">
            <v>Mar</v>
          </cell>
          <cell r="AI290" t="str">
            <v>Apr</v>
          </cell>
          <cell r="AJ290" t="str">
            <v>May</v>
          </cell>
          <cell r="AK290" t="str">
            <v>Jun</v>
          </cell>
          <cell r="AL290" t="str">
            <v>Jul</v>
          </cell>
          <cell r="AM290" t="str">
            <v>Aug</v>
          </cell>
          <cell r="AN290" t="str">
            <v>Sep</v>
          </cell>
          <cell r="AO290" t="str">
            <v>Oct</v>
          </cell>
          <cell r="AP290" t="str">
            <v>Nov</v>
          </cell>
          <cell r="AQ290" t="str">
            <v>Dec</v>
          </cell>
        </row>
        <row r="291">
          <cell r="G291" t="str">
            <v>PGBU Custodial Gross Sales</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row>
        <row r="292">
          <cell r="G292" t="str">
            <v>Gross Sales - External</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row>
        <row r="293">
          <cell r="G293" t="str">
            <v>Gross Sales Intercompany</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row>
        <row r="294">
          <cell r="G294" t="str">
            <v>Less Net Sales IC</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row>
        <row r="295">
          <cell r="G295" t="str">
            <v>Add Back IC Sales Eliminated outside of PGBU results</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row>
        <row r="296">
          <cell r="G296" t="str">
            <v>Plus Net Sales Intl Distributors</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row>
        <row r="297">
          <cell r="G297" t="str">
            <v xml:space="preserve">Gross Sales    </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row>
        <row r="298">
          <cell r="G298" t="str">
            <v>Discounts</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row>
        <row r="299">
          <cell r="G299" t="str">
            <v>009 PG Discount Addback</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row>
        <row r="300">
          <cell r="G300" t="str">
            <v>Total Discounts</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row>
        <row r="301">
          <cell r="G301" t="str">
            <v xml:space="preserve">Net Sales    </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row>
        <row r="302">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row>
        <row r="303">
          <cell r="G303" t="str">
            <v>Cost of Sales</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row>
        <row r="304">
          <cell r="G304" t="str">
            <v>Less COS IC</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row>
        <row r="305">
          <cell r="G305" t="str">
            <v>Plus COS Intl Distributors</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row>
        <row r="306">
          <cell r="G306" t="str">
            <v>MBTP Adj</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row>
        <row r="307">
          <cell r="G307" t="str">
            <v>Cost of Sales (with MBTP adjm)</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row>
        <row r="308">
          <cell r="G308" t="str">
            <v>Product Coverage</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row>
        <row r="309">
          <cell r="G309" t="str">
            <v>Gross Margin</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row>
        <row r="310">
          <cell r="G310" t="str">
            <v>Gross Margin (%)</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row>
        <row r="311">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row>
        <row r="312">
          <cell r="G312" t="str">
            <v>Selling Expense</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row>
        <row r="313">
          <cell r="G313" t="str">
            <v>Administrative Expense</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row>
        <row r="314">
          <cell r="G314" t="str">
            <v>R&amp;E Expense</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row>
        <row r="315">
          <cell r="G315" t="str">
            <v>Total SAR</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row>
        <row r="316">
          <cell r="G316" t="str">
            <v>% of Sales</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row>
        <row r="317">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row>
        <row r="318">
          <cell r="G318" t="str">
            <v>JV Earnings/(Loss)</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row>
        <row r="319">
          <cell r="G319" t="str">
            <v>Other Income/(Expense)</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row>
        <row r="320">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row>
        <row r="321">
          <cell r="G321" t="str">
            <v>PBIT</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row>
        <row r="322">
          <cell r="G322" t="str">
            <v>PBIT Margin (%)</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row>
        <row r="326">
          <cell r="G326" t="str">
            <v>Range Name: EA2007 AOP QTD</v>
          </cell>
          <cell r="H326" t="str">
            <v>Jan</v>
          </cell>
          <cell r="I326" t="str">
            <v>Feb</v>
          </cell>
          <cell r="J326" t="str">
            <v>Mar</v>
          </cell>
          <cell r="K326" t="str">
            <v>Apr</v>
          </cell>
          <cell r="L326" t="str">
            <v>May</v>
          </cell>
          <cell r="M326" t="str">
            <v>Jun</v>
          </cell>
          <cell r="N326" t="str">
            <v>Jul</v>
          </cell>
          <cell r="O326" t="str">
            <v>Aug</v>
          </cell>
          <cell r="P326" t="str">
            <v>Sep</v>
          </cell>
          <cell r="Q326" t="str">
            <v>Oct</v>
          </cell>
          <cell r="R326" t="str">
            <v>Nov</v>
          </cell>
          <cell r="S326" t="str">
            <v>Dec</v>
          </cell>
          <cell r="T326" t="str">
            <v>Jan</v>
          </cell>
          <cell r="U326" t="str">
            <v>Feb</v>
          </cell>
          <cell r="V326" t="str">
            <v>Mar</v>
          </cell>
          <cell r="W326" t="str">
            <v>Apr</v>
          </cell>
          <cell r="X326" t="str">
            <v>May</v>
          </cell>
          <cell r="Y326" t="str">
            <v>Jun</v>
          </cell>
          <cell r="Z326" t="str">
            <v>Jul</v>
          </cell>
          <cell r="AA326" t="str">
            <v>Aug</v>
          </cell>
          <cell r="AB326" t="str">
            <v>Sep</v>
          </cell>
          <cell r="AC326" t="str">
            <v>Oct</v>
          </cell>
          <cell r="AD326" t="str">
            <v>Nov</v>
          </cell>
          <cell r="AE326" t="str">
            <v>Dec</v>
          </cell>
          <cell r="AF326" t="str">
            <v>Jan</v>
          </cell>
          <cell r="AG326" t="str">
            <v>Feb</v>
          </cell>
          <cell r="AH326" t="str">
            <v>Mar</v>
          </cell>
          <cell r="AI326" t="str">
            <v>Apr</v>
          </cell>
          <cell r="AJ326" t="str">
            <v>May</v>
          </cell>
          <cell r="AK326" t="str">
            <v>Jun</v>
          </cell>
          <cell r="AL326" t="str">
            <v>Jul</v>
          </cell>
          <cell r="AM326" t="str">
            <v>Aug</v>
          </cell>
          <cell r="AN326" t="str">
            <v>Sep</v>
          </cell>
          <cell r="AO326" t="str">
            <v>Oct</v>
          </cell>
          <cell r="AP326" t="str">
            <v>Nov</v>
          </cell>
          <cell r="AQ326" t="str">
            <v>Dec</v>
          </cell>
        </row>
        <row r="327">
          <cell r="G327" t="str">
            <v>PGBU Custodial Gross Sales</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row>
        <row r="328">
          <cell r="G328" t="str">
            <v>Gross Sales - External</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row>
        <row r="329">
          <cell r="G329" t="str">
            <v>Gross Sales Intercompany</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row>
        <row r="330">
          <cell r="G330" t="str">
            <v>Less Net Sales IC</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row>
        <row r="331">
          <cell r="G331" t="str">
            <v>Add Back IC Sales Eliminated outside of PGBU results</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row>
        <row r="332">
          <cell r="G332" t="str">
            <v>Plus Net Sales Intl Distributors</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row>
        <row r="333">
          <cell r="G333" t="str">
            <v xml:space="preserve">Gross Sales    </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row>
        <row r="334">
          <cell r="G334" t="str">
            <v>Discounts</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row>
        <row r="335">
          <cell r="G335" t="str">
            <v>009 PG Discount Addback</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row>
        <row r="336">
          <cell r="G336" t="str">
            <v>Total Discounts</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row>
        <row r="337">
          <cell r="G337" t="str">
            <v xml:space="preserve">Net Sales    </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row>
        <row r="338">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row>
        <row r="339">
          <cell r="G339" t="str">
            <v>Cost of Sales</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row>
        <row r="340">
          <cell r="G340" t="str">
            <v>Less COS IC</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row>
        <row r="341">
          <cell r="G341" t="str">
            <v>Plus COS Intl Distributors</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row>
        <row r="342">
          <cell r="G342" t="str">
            <v>MBTP Adj</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row>
        <row r="343">
          <cell r="G343" t="str">
            <v>Cost of Sales (with MBTP adjm)</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row>
        <row r="344">
          <cell r="G344" t="str">
            <v>Product Coverage</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row>
        <row r="345">
          <cell r="G345" t="str">
            <v>Gross Margin</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row>
        <row r="346">
          <cell r="G346" t="str">
            <v>Gross Margin (%)</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row>
        <row r="347">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row>
        <row r="348">
          <cell r="G348" t="str">
            <v>Selling Expense</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row>
        <row r="349">
          <cell r="G349" t="str">
            <v>Administrative Expense</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row>
        <row r="350">
          <cell r="G350" t="str">
            <v>R&amp;E Expense</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row>
        <row r="351">
          <cell r="G351" t="str">
            <v>Total SAR</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row>
        <row r="352">
          <cell r="G352" t="str">
            <v>% of Sales</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row>
        <row r="353">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row>
        <row r="354">
          <cell r="G354" t="str">
            <v>JV Earnings/(Loss)</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row>
        <row r="355">
          <cell r="G355" t="str">
            <v>Other Income/(Expense)</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row>
        <row r="356">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row>
        <row r="357">
          <cell r="G357" t="str">
            <v>PBIT</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row>
        <row r="358">
          <cell r="G358" t="str">
            <v>PBIT Margin (%)</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row>
        <row r="362">
          <cell r="G362" t="str">
            <v>Range Name: EA2006 QTD</v>
          </cell>
          <cell r="H362" t="str">
            <v>Jan</v>
          </cell>
          <cell r="I362" t="str">
            <v>Feb</v>
          </cell>
          <cell r="J362" t="str">
            <v>Mar</v>
          </cell>
          <cell r="K362" t="str">
            <v>Apr</v>
          </cell>
          <cell r="L362" t="str">
            <v>May</v>
          </cell>
          <cell r="M362" t="str">
            <v>Jun</v>
          </cell>
          <cell r="N362" t="str">
            <v>Jul</v>
          </cell>
          <cell r="O362" t="str">
            <v>Aug</v>
          </cell>
          <cell r="P362" t="str">
            <v>Sep</v>
          </cell>
          <cell r="Q362" t="str">
            <v>Oct</v>
          </cell>
          <cell r="R362" t="str">
            <v>Nov</v>
          </cell>
          <cell r="S362" t="str">
            <v>Dec</v>
          </cell>
          <cell r="T362" t="str">
            <v>Jan</v>
          </cell>
          <cell r="U362" t="str">
            <v>Feb</v>
          </cell>
          <cell r="V362" t="str">
            <v>Mar</v>
          </cell>
          <cell r="W362" t="str">
            <v>Apr</v>
          </cell>
          <cell r="X362" t="str">
            <v>May</v>
          </cell>
          <cell r="Y362" t="str">
            <v>Jun</v>
          </cell>
          <cell r="Z362" t="str">
            <v>Jul</v>
          </cell>
          <cell r="AA362" t="str">
            <v>Aug</v>
          </cell>
          <cell r="AB362" t="str">
            <v>Sep</v>
          </cell>
          <cell r="AC362" t="str">
            <v>Oct</v>
          </cell>
          <cell r="AD362" t="str">
            <v>Nov</v>
          </cell>
          <cell r="AE362" t="str">
            <v>Dec</v>
          </cell>
          <cell r="AF362" t="str">
            <v>Jan</v>
          </cell>
          <cell r="AG362" t="str">
            <v>Feb</v>
          </cell>
          <cell r="AH362" t="str">
            <v>Mar</v>
          </cell>
          <cell r="AI362" t="str">
            <v>Apr</v>
          </cell>
          <cell r="AJ362" t="str">
            <v>May</v>
          </cell>
          <cell r="AK362" t="str">
            <v>Jun</v>
          </cell>
          <cell r="AL362" t="str">
            <v>Jul</v>
          </cell>
          <cell r="AM362" t="str">
            <v>Aug</v>
          </cell>
          <cell r="AN362" t="str">
            <v>Sep</v>
          </cell>
          <cell r="AO362" t="str">
            <v>Oct</v>
          </cell>
          <cell r="AP362" t="str">
            <v>Nov</v>
          </cell>
          <cell r="AQ362" t="str">
            <v>Dec</v>
          </cell>
        </row>
        <row r="363">
          <cell r="G363" t="str">
            <v>PGBU Custodial Gross Sales</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row>
        <row r="364">
          <cell r="G364" t="str">
            <v>Gross Sales - External</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row>
        <row r="365">
          <cell r="G365" t="str">
            <v>Gross Sales Intercompany</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row>
        <row r="366">
          <cell r="G366" t="str">
            <v>Less Net Sales IC</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row>
        <row r="367">
          <cell r="G367" t="str">
            <v>Add Back IC Sales Eliminated outside of PGBU results</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row>
        <row r="368">
          <cell r="G368" t="str">
            <v>Plus Net Sales Intl Distributors</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row>
        <row r="369">
          <cell r="G369" t="str">
            <v xml:space="preserve">Gross Sales    </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row>
        <row r="370">
          <cell r="G370" t="str">
            <v>Discounts</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row>
        <row r="371">
          <cell r="G371" t="str">
            <v>009 PG Discount Addback</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row>
        <row r="372">
          <cell r="G372" t="str">
            <v>Total Discounts</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row>
        <row r="373">
          <cell r="G373" t="str">
            <v xml:space="preserve">Net Sales    </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row>
        <row r="374">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row>
        <row r="375">
          <cell r="G375" t="str">
            <v>Cost of Sales</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row>
        <row r="376">
          <cell r="G376" t="str">
            <v>Less COS IC</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row>
        <row r="377">
          <cell r="G377" t="str">
            <v>Plus COS Intl Distributors</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row>
        <row r="378">
          <cell r="G378" t="str">
            <v>MBTP Adj</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row>
        <row r="379">
          <cell r="G379" t="str">
            <v>Cost of Sales (with MBTP adjm)</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row>
        <row r="380">
          <cell r="G380" t="str">
            <v>Product Coverage</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row>
        <row r="381">
          <cell r="G381" t="str">
            <v>Gross Margin</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row>
        <row r="382">
          <cell r="G382" t="str">
            <v>Gross Margin (%)</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row>
        <row r="383">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row>
        <row r="384">
          <cell r="G384" t="str">
            <v>Selling Expense</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row>
        <row r="385">
          <cell r="G385" t="str">
            <v>Administrative Expense</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row>
        <row r="386">
          <cell r="G386" t="str">
            <v>R&amp;E Expense</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row>
        <row r="387">
          <cell r="G387" t="str">
            <v>Total SAR</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row>
        <row r="388">
          <cell r="G388" t="str">
            <v>% of Sales</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row>
        <row r="389">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row>
        <row r="390">
          <cell r="G390" t="str">
            <v>JV Earnings/(Loss)</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row>
        <row r="391">
          <cell r="G391" t="str">
            <v>Other Income/(Expense)</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row>
        <row r="392">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row>
        <row r="393">
          <cell r="G393" t="str">
            <v>PBIT</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row>
        <row r="394">
          <cell r="G394" t="str">
            <v>PBIT Margin (%)</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row>
        <row r="398">
          <cell r="G398" t="str">
            <v>Range Name: EA2005 QTD</v>
          </cell>
          <cell r="H398" t="str">
            <v>Jan</v>
          </cell>
          <cell r="I398" t="str">
            <v>Feb</v>
          </cell>
          <cell r="J398" t="str">
            <v>Mar</v>
          </cell>
          <cell r="K398" t="str">
            <v>Apr</v>
          </cell>
          <cell r="L398" t="str">
            <v>May</v>
          </cell>
          <cell r="M398" t="str">
            <v>Jun</v>
          </cell>
          <cell r="N398" t="str">
            <v>Jul</v>
          </cell>
          <cell r="O398" t="str">
            <v>Aug</v>
          </cell>
          <cell r="P398" t="str">
            <v>Sep</v>
          </cell>
          <cell r="Q398" t="str">
            <v>Oct</v>
          </cell>
          <cell r="R398" t="str">
            <v>Nov</v>
          </cell>
          <cell r="S398" t="str">
            <v>Dec</v>
          </cell>
          <cell r="T398" t="str">
            <v>Jan</v>
          </cell>
          <cell r="U398" t="str">
            <v>Feb</v>
          </cell>
          <cell r="V398" t="str">
            <v>Mar</v>
          </cell>
          <cell r="W398" t="str">
            <v>Apr</v>
          </cell>
          <cell r="X398" t="str">
            <v>May</v>
          </cell>
          <cell r="Y398" t="str">
            <v>Jun</v>
          </cell>
          <cell r="Z398" t="str">
            <v>Jul</v>
          </cell>
          <cell r="AA398" t="str">
            <v>Aug</v>
          </cell>
          <cell r="AB398" t="str">
            <v>Sep</v>
          </cell>
          <cell r="AC398" t="str">
            <v>Oct</v>
          </cell>
          <cell r="AD398" t="str">
            <v>Nov</v>
          </cell>
          <cell r="AE398" t="str">
            <v>Dec</v>
          </cell>
          <cell r="AF398" t="str">
            <v>Jan</v>
          </cell>
          <cell r="AG398" t="str">
            <v>Feb</v>
          </cell>
          <cell r="AH398" t="str">
            <v>Mar</v>
          </cell>
          <cell r="AI398" t="str">
            <v>Apr</v>
          </cell>
          <cell r="AJ398" t="str">
            <v>May</v>
          </cell>
          <cell r="AK398" t="str">
            <v>Jun</v>
          </cell>
          <cell r="AL398" t="str">
            <v>Jul</v>
          </cell>
          <cell r="AM398" t="str">
            <v>Aug</v>
          </cell>
          <cell r="AN398" t="str">
            <v>Sep</v>
          </cell>
          <cell r="AO398" t="str">
            <v>Oct</v>
          </cell>
          <cell r="AP398" t="str">
            <v>Nov</v>
          </cell>
          <cell r="AQ398" t="str">
            <v>Dec</v>
          </cell>
        </row>
        <row r="399">
          <cell r="G399" t="str">
            <v>PGBU Custodial Gross Sales</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row>
        <row r="400">
          <cell r="G400" t="str">
            <v>Gross Sales - External</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row>
        <row r="401">
          <cell r="G401" t="str">
            <v>Gross Sales Intercompany</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row>
        <row r="402">
          <cell r="G402" t="str">
            <v>Less Net Sales IC</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row>
        <row r="403">
          <cell r="G403" t="str">
            <v>Add Back IC Sales Eliminated outside of PGBU results</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row>
        <row r="404">
          <cell r="G404" t="str">
            <v>Plus Net Sales Intl Distributors</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row>
        <row r="405">
          <cell r="G405" t="str">
            <v xml:space="preserve">Gross Sales    </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row>
        <row r="406">
          <cell r="G406" t="str">
            <v>Discounts</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row>
        <row r="407">
          <cell r="G407" t="str">
            <v>009 PG Discount Addback</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row>
        <row r="408">
          <cell r="G408" t="str">
            <v>Total Discounts</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row>
        <row r="409">
          <cell r="G409" t="str">
            <v xml:space="preserve">Net Sales    </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row>
        <row r="410">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row>
        <row r="411">
          <cell r="G411" t="str">
            <v>Cost of Sales</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row>
        <row r="412">
          <cell r="G412" t="str">
            <v>Less COS IC</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row>
        <row r="413">
          <cell r="G413" t="str">
            <v>Plus COS Intl Distributors</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row>
        <row r="414">
          <cell r="G414" t="str">
            <v>MBTP Adj</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row>
        <row r="415">
          <cell r="G415" t="str">
            <v>Cost of Sales (with MBTP adjm)</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row>
        <row r="416">
          <cell r="G416" t="str">
            <v>Product Coverage</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row>
        <row r="417">
          <cell r="G417" t="str">
            <v>Gross Margin</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row>
        <row r="418">
          <cell r="G418" t="str">
            <v>Gross Margin (%)</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row>
        <row r="419">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row>
        <row r="420">
          <cell r="G420" t="str">
            <v>Selling Expense</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row>
        <row r="421">
          <cell r="G421" t="str">
            <v>Administrative Expense</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row>
        <row r="422">
          <cell r="G422" t="str">
            <v>R&amp;E Expense</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row>
        <row r="423">
          <cell r="G423" t="str">
            <v>Total SAR</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row>
        <row r="424">
          <cell r="G424" t="str">
            <v>% of Sales</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row>
        <row r="425">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row>
        <row r="426">
          <cell r="G426" t="str">
            <v>JV Earnings/(Loss)</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row>
        <row r="427">
          <cell r="G427" t="str">
            <v>Other Income/(Expense)</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row>
        <row r="428">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row>
        <row r="429">
          <cell r="G429" t="str">
            <v>PBIT</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row>
        <row r="430">
          <cell r="G430" t="str">
            <v>PBIT Margin (%)</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row>
        <row r="434">
          <cell r="G434" t="str">
            <v>Range Name: EA2008AOP (i.e. Budget)</v>
          </cell>
          <cell r="H434" t="str">
            <v>Jan</v>
          </cell>
          <cell r="I434" t="str">
            <v>Feb</v>
          </cell>
          <cell r="J434" t="str">
            <v>Mar</v>
          </cell>
          <cell r="K434" t="str">
            <v>Apr</v>
          </cell>
          <cell r="L434" t="str">
            <v>May</v>
          </cell>
          <cell r="M434" t="str">
            <v>Jun</v>
          </cell>
          <cell r="N434" t="str">
            <v>Jul</v>
          </cell>
          <cell r="O434" t="str">
            <v>Aug</v>
          </cell>
          <cell r="P434" t="str">
            <v>Sep</v>
          </cell>
          <cell r="Q434" t="str">
            <v>Oct</v>
          </cell>
          <cell r="R434" t="str">
            <v>Nov</v>
          </cell>
          <cell r="S434" t="str">
            <v>Dec</v>
          </cell>
          <cell r="T434" t="str">
            <v>Jan</v>
          </cell>
          <cell r="U434" t="str">
            <v>Feb</v>
          </cell>
          <cell r="V434" t="str">
            <v>Mar</v>
          </cell>
          <cell r="W434" t="str">
            <v>Apr</v>
          </cell>
          <cell r="X434" t="str">
            <v>May</v>
          </cell>
          <cell r="Y434" t="str">
            <v>Jun</v>
          </cell>
          <cell r="Z434" t="str">
            <v>Jul</v>
          </cell>
          <cell r="AA434" t="str">
            <v>Aug</v>
          </cell>
          <cell r="AB434" t="str">
            <v>Sep</v>
          </cell>
          <cell r="AC434" t="str">
            <v>Oct</v>
          </cell>
          <cell r="AD434" t="str">
            <v>Nov</v>
          </cell>
          <cell r="AE434" t="str">
            <v>Dec</v>
          </cell>
          <cell r="AF434" t="str">
            <v>Jan</v>
          </cell>
          <cell r="AG434" t="str">
            <v>Feb</v>
          </cell>
          <cell r="AH434" t="str">
            <v>Mar</v>
          </cell>
          <cell r="AI434" t="str">
            <v>Apr</v>
          </cell>
          <cell r="AJ434" t="str">
            <v>May</v>
          </cell>
          <cell r="AK434" t="str">
            <v>Jun</v>
          </cell>
          <cell r="AL434" t="str">
            <v>Jul</v>
          </cell>
          <cell r="AM434" t="str">
            <v>Aug</v>
          </cell>
          <cell r="AN434" t="str">
            <v>Sep</v>
          </cell>
          <cell r="AO434" t="str">
            <v>Oct</v>
          </cell>
          <cell r="AP434" t="str">
            <v>Nov</v>
          </cell>
          <cell r="AQ434" t="str">
            <v>Dec</v>
          </cell>
        </row>
        <row r="435">
          <cell r="G435" t="str">
            <v>PGBU Custodial Gross Sales</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row>
        <row r="436">
          <cell r="G436" t="str">
            <v>Gross Sales - External</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row>
        <row r="437">
          <cell r="G437" t="str">
            <v>Gross Sales Intercompany</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row>
        <row r="438">
          <cell r="G438" t="str">
            <v>Less Net Sales IC</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row>
        <row r="439">
          <cell r="G439" t="str">
            <v>Add Back IC Sales Eliminated outside of PGBU results</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row>
        <row r="440">
          <cell r="G440" t="str">
            <v>Plus Net Sales Intl Distributors</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row>
        <row r="441">
          <cell r="G441" t="str">
            <v xml:space="preserve">Gross Sales    </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row>
        <row r="442">
          <cell r="G442" t="str">
            <v>Discounts</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row>
        <row r="443">
          <cell r="G443" t="str">
            <v>009 PG Discount Addback</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row>
        <row r="444">
          <cell r="G444" t="str">
            <v>Total Discounts</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row>
        <row r="445">
          <cell r="G445" t="str">
            <v xml:space="preserve">Net Sales    </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row>
        <row r="446">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row>
        <row r="447">
          <cell r="G447" t="str">
            <v>Cost of Sales</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row>
        <row r="448">
          <cell r="G448" t="str">
            <v>Less COS IC</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row>
        <row r="449">
          <cell r="G449" t="str">
            <v>Plus COS Intl Distributors</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row>
        <row r="450">
          <cell r="G450" t="str">
            <v>MBTP Adj</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row>
        <row r="451">
          <cell r="G451" t="str">
            <v>Cost of Sales (with MBTP adjm)</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row>
        <row r="452">
          <cell r="G452" t="str">
            <v>Product Coverage</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row>
        <row r="453">
          <cell r="G453" t="str">
            <v>Gross Margin</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row>
        <row r="454">
          <cell r="G454" t="str">
            <v>Gross Margin (%)</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row>
        <row r="455">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row>
        <row r="456">
          <cell r="G456" t="str">
            <v>Selling Expense</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row>
        <row r="457">
          <cell r="G457" t="str">
            <v>Administrative Expense</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row>
        <row r="458">
          <cell r="G458" t="str">
            <v>R&amp;E Expense</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row>
        <row r="459">
          <cell r="G459" t="str">
            <v>Total SAR</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row>
        <row r="460">
          <cell r="G460" t="str">
            <v>% of Sales</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row>
        <row r="461">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row>
        <row r="462">
          <cell r="G462" t="str">
            <v>JV Earnings/(Loss)</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row>
        <row r="463">
          <cell r="G463" t="str">
            <v>Other Income/(Expense)</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row>
        <row r="464">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row>
        <row r="465">
          <cell r="G465" t="str">
            <v>PBIT</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row>
        <row r="466">
          <cell r="G466" t="str">
            <v>PBIT Margin (%)</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row>
        <row r="470">
          <cell r="G470" t="str">
            <v>Range Name: EA2008QTDAOP (i.e. Budget)</v>
          </cell>
          <cell r="H470" t="str">
            <v>Jan</v>
          </cell>
          <cell r="I470" t="str">
            <v>Feb</v>
          </cell>
          <cell r="J470" t="str">
            <v>Mar</v>
          </cell>
          <cell r="K470" t="str">
            <v>Apr</v>
          </cell>
          <cell r="L470" t="str">
            <v>May</v>
          </cell>
          <cell r="M470" t="str">
            <v>Jun</v>
          </cell>
          <cell r="N470" t="str">
            <v>Jul</v>
          </cell>
          <cell r="O470" t="str">
            <v>Aug</v>
          </cell>
          <cell r="P470" t="str">
            <v>Sep</v>
          </cell>
          <cell r="Q470" t="str">
            <v>Oct</v>
          </cell>
          <cell r="R470" t="str">
            <v>Nov</v>
          </cell>
          <cell r="S470" t="str">
            <v>Dec</v>
          </cell>
          <cell r="T470" t="str">
            <v>Jan</v>
          </cell>
          <cell r="U470" t="str">
            <v>Feb</v>
          </cell>
          <cell r="V470" t="str">
            <v>Mar</v>
          </cell>
          <cell r="W470" t="str">
            <v>Apr</v>
          </cell>
          <cell r="X470" t="str">
            <v>May</v>
          </cell>
          <cell r="Y470" t="str">
            <v>Jun</v>
          </cell>
          <cell r="Z470" t="str">
            <v>Jul</v>
          </cell>
          <cell r="AA470" t="str">
            <v>Aug</v>
          </cell>
          <cell r="AB470" t="str">
            <v>Sep</v>
          </cell>
          <cell r="AC470" t="str">
            <v>Oct</v>
          </cell>
          <cell r="AD470" t="str">
            <v>Nov</v>
          </cell>
          <cell r="AE470" t="str">
            <v>Dec</v>
          </cell>
          <cell r="AF470" t="str">
            <v>Jan</v>
          </cell>
          <cell r="AG470" t="str">
            <v>Feb</v>
          </cell>
          <cell r="AH470" t="str">
            <v>Mar</v>
          </cell>
          <cell r="AI470" t="str">
            <v>Apr</v>
          </cell>
          <cell r="AJ470" t="str">
            <v>May</v>
          </cell>
          <cell r="AK470" t="str">
            <v>Jun</v>
          </cell>
          <cell r="AL470" t="str">
            <v>Jul</v>
          </cell>
          <cell r="AM470" t="str">
            <v>Aug</v>
          </cell>
          <cell r="AN470" t="str">
            <v>Sep</v>
          </cell>
          <cell r="AO470" t="str">
            <v>Oct</v>
          </cell>
          <cell r="AP470" t="str">
            <v>Nov</v>
          </cell>
          <cell r="AQ470" t="str">
            <v>Dec</v>
          </cell>
        </row>
        <row r="471">
          <cell r="G471" t="str">
            <v>PGBU Custodial Gross Sales</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row>
        <row r="472">
          <cell r="G472" t="str">
            <v>Gross Sales - External</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row>
        <row r="473">
          <cell r="G473" t="str">
            <v>Gross Sales Intercompany</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row>
        <row r="474">
          <cell r="G474" t="str">
            <v>Less Net Sales IC</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row>
        <row r="475">
          <cell r="G475" t="str">
            <v>Add Back IC Sales Eliminated outside of PGBU results</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row>
        <row r="476">
          <cell r="G476" t="str">
            <v>Plus Net Sales Intl Distributors</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row>
        <row r="477">
          <cell r="G477" t="str">
            <v xml:space="preserve">Gross Sales    </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row>
        <row r="478">
          <cell r="G478" t="str">
            <v>Discounts</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row>
        <row r="479">
          <cell r="G479" t="str">
            <v>009 PG Discount Addback</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row>
        <row r="480">
          <cell r="G480" t="str">
            <v>Total Discounts</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row>
        <row r="481">
          <cell r="G481" t="str">
            <v xml:space="preserve">Net Sales    </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row>
        <row r="482">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row>
        <row r="483">
          <cell r="G483" t="str">
            <v>Cost of Sales</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row>
        <row r="484">
          <cell r="G484" t="str">
            <v>Less COS IC</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row>
        <row r="485">
          <cell r="G485" t="str">
            <v>Plus COS Intl Distributors</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row>
        <row r="486">
          <cell r="G486" t="str">
            <v>MBTP Adj</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row>
        <row r="487">
          <cell r="G487" t="str">
            <v>Cost of Sales (with MBTP adjm)</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row>
        <row r="488">
          <cell r="G488" t="str">
            <v>Product Coverage</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row>
        <row r="489">
          <cell r="G489" t="str">
            <v>Gross Margin</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row>
        <row r="490">
          <cell r="G490" t="str">
            <v>Gross Margin (%)</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row>
        <row r="491">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row>
        <row r="492">
          <cell r="G492" t="str">
            <v>Selling Expense</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row>
        <row r="493">
          <cell r="G493" t="str">
            <v>Administrative Expense</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row>
        <row r="494">
          <cell r="G494" t="str">
            <v>R&amp;E Expense</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row>
        <row r="495">
          <cell r="G495" t="str">
            <v>Total SAR</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row>
        <row r="496">
          <cell r="G496" t="str">
            <v>% of Sales</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row>
        <row r="497">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row>
        <row r="498">
          <cell r="G498" t="str">
            <v>JV Earnings/(Loss)</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row>
        <row r="499">
          <cell r="G499" t="str">
            <v>Other Income/(Expense)</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row>
        <row r="500">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row>
        <row r="501">
          <cell r="G501" t="str">
            <v>PBIT</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row>
        <row r="502">
          <cell r="G502" t="str">
            <v>PBIT Margin (%)</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row>
        <row r="506">
          <cell r="G506" t="str">
            <v>Range Name: EA2008YTDAOP (i.e. Budget)</v>
          </cell>
          <cell r="H506" t="str">
            <v>Jan</v>
          </cell>
          <cell r="I506" t="str">
            <v>Feb</v>
          </cell>
          <cell r="J506" t="str">
            <v>Mar</v>
          </cell>
          <cell r="K506" t="str">
            <v>Apr</v>
          </cell>
          <cell r="L506" t="str">
            <v>May</v>
          </cell>
          <cell r="M506" t="str">
            <v>Jun</v>
          </cell>
          <cell r="N506" t="str">
            <v>Jul</v>
          </cell>
          <cell r="O506" t="str">
            <v>Aug</v>
          </cell>
          <cell r="P506" t="str">
            <v>Sep</v>
          </cell>
          <cell r="Q506" t="str">
            <v>Oct</v>
          </cell>
          <cell r="R506" t="str">
            <v>Nov</v>
          </cell>
          <cell r="S506" t="str">
            <v>Dec</v>
          </cell>
          <cell r="T506" t="str">
            <v>Jan</v>
          </cell>
          <cell r="U506" t="str">
            <v>Feb</v>
          </cell>
          <cell r="V506" t="str">
            <v>Mar</v>
          </cell>
          <cell r="W506" t="str">
            <v>Apr</v>
          </cell>
          <cell r="X506" t="str">
            <v>May</v>
          </cell>
          <cell r="Y506" t="str">
            <v>Jun</v>
          </cell>
          <cell r="Z506" t="str">
            <v>Jul</v>
          </cell>
          <cell r="AA506" t="str">
            <v>Aug</v>
          </cell>
          <cell r="AB506" t="str">
            <v>Sep</v>
          </cell>
          <cell r="AC506" t="str">
            <v>Oct</v>
          </cell>
          <cell r="AD506" t="str">
            <v>Nov</v>
          </cell>
          <cell r="AE506" t="str">
            <v>Dec</v>
          </cell>
          <cell r="AF506" t="str">
            <v>Jan</v>
          </cell>
          <cell r="AG506" t="str">
            <v>Feb</v>
          </cell>
          <cell r="AH506" t="str">
            <v>Mar</v>
          </cell>
          <cell r="AI506" t="str">
            <v>Apr</v>
          </cell>
          <cell r="AJ506" t="str">
            <v>May</v>
          </cell>
          <cell r="AK506" t="str">
            <v>Jun</v>
          </cell>
          <cell r="AL506" t="str">
            <v>Jul</v>
          </cell>
          <cell r="AM506" t="str">
            <v>Aug</v>
          </cell>
          <cell r="AN506" t="str">
            <v>Sep</v>
          </cell>
          <cell r="AO506" t="str">
            <v>Oct</v>
          </cell>
          <cell r="AP506" t="str">
            <v>Nov</v>
          </cell>
          <cell r="AQ506" t="str">
            <v>Dec</v>
          </cell>
        </row>
        <row r="507">
          <cell r="G507" t="str">
            <v>PGBU Custodial Gross Sales</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row>
        <row r="508">
          <cell r="G508" t="str">
            <v>Gross Sales - External</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row>
        <row r="509">
          <cell r="G509" t="str">
            <v>Gross Sales Intercompany</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row>
        <row r="510">
          <cell r="G510" t="str">
            <v>Less Net Sales IC</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row>
        <row r="511">
          <cell r="G511" t="str">
            <v>Add Back IC Sales Eliminated outside of PGBU results</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row>
        <row r="512">
          <cell r="G512" t="str">
            <v>Plus Net Sales Intl Distributors</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row>
        <row r="513">
          <cell r="G513" t="str">
            <v xml:space="preserve">Gross Sales    </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row>
        <row r="514">
          <cell r="G514" t="str">
            <v>Discounts</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row>
        <row r="515">
          <cell r="G515" t="str">
            <v>009 PG Discount Addback</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row>
        <row r="516">
          <cell r="G516" t="str">
            <v>Total Discounts</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row>
        <row r="517">
          <cell r="G517" t="str">
            <v xml:space="preserve">Net Sales    </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row>
        <row r="518">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row>
        <row r="519">
          <cell r="G519" t="str">
            <v>Cost of Sales</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row>
        <row r="520">
          <cell r="G520" t="str">
            <v>Less COS IC</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row>
        <row r="521">
          <cell r="G521" t="str">
            <v>Plus COS Intl Distributors</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row>
        <row r="522">
          <cell r="G522" t="str">
            <v>MBTP Adj</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row>
        <row r="523">
          <cell r="G523" t="str">
            <v>Cost of Sales (with MBTP adjm)</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row>
        <row r="524">
          <cell r="G524" t="str">
            <v>Product Coverage</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row>
        <row r="525">
          <cell r="G525" t="str">
            <v>Gross Margin</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row>
        <row r="526">
          <cell r="G526" t="str">
            <v>Gross Margin (%)</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row>
        <row r="527">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row>
        <row r="528">
          <cell r="G528" t="str">
            <v>Selling Expense</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row>
        <row r="529">
          <cell r="G529" t="str">
            <v>Administrative Expense</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row>
        <row r="530">
          <cell r="G530" t="str">
            <v>R&amp;E Expense</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row>
        <row r="531">
          <cell r="G531" t="str">
            <v>Total SAR</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row>
        <row r="532">
          <cell r="G532" t="str">
            <v>% of Sales</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row>
        <row r="533">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row>
        <row r="534">
          <cell r="G534" t="str">
            <v>JV Earnings/(Loss)</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row>
        <row r="535">
          <cell r="G535" t="str">
            <v>Other Income/(Expense)</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row>
        <row r="536">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row>
        <row r="537">
          <cell r="G537" t="str">
            <v>PBIT</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row>
        <row r="538">
          <cell r="G538" t="str">
            <v>PBIT Margin (%)</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row>
        <row r="542">
          <cell r="G542" t="str">
            <v>Range Name: EA2008 (i.e. Budget)</v>
          </cell>
          <cell r="H542" t="str">
            <v>Jan</v>
          </cell>
          <cell r="I542" t="str">
            <v>Feb</v>
          </cell>
          <cell r="J542" t="str">
            <v>Mar</v>
          </cell>
          <cell r="K542" t="str">
            <v>Apr</v>
          </cell>
          <cell r="L542" t="str">
            <v>May</v>
          </cell>
          <cell r="M542" t="str">
            <v>Jun</v>
          </cell>
          <cell r="N542" t="str">
            <v>Jul</v>
          </cell>
          <cell r="O542" t="str">
            <v>Aug</v>
          </cell>
          <cell r="P542" t="str">
            <v>Sep</v>
          </cell>
          <cell r="Q542" t="str">
            <v>Oct</v>
          </cell>
          <cell r="R542" t="str">
            <v>Nov</v>
          </cell>
          <cell r="S542" t="str">
            <v>Dec</v>
          </cell>
          <cell r="T542" t="str">
            <v>Jan</v>
          </cell>
          <cell r="U542" t="str">
            <v>Feb</v>
          </cell>
          <cell r="V542" t="str">
            <v>Mar</v>
          </cell>
          <cell r="W542" t="str">
            <v>Apr</v>
          </cell>
          <cell r="X542" t="str">
            <v>May</v>
          </cell>
          <cell r="Y542" t="str">
            <v>Jun</v>
          </cell>
          <cell r="Z542" t="str">
            <v>Jul</v>
          </cell>
          <cell r="AA542" t="str">
            <v>Aug</v>
          </cell>
          <cell r="AB542" t="str">
            <v>Sep</v>
          </cell>
          <cell r="AC542" t="str">
            <v>Oct</v>
          </cell>
          <cell r="AD542" t="str">
            <v>Nov</v>
          </cell>
          <cell r="AE542" t="str">
            <v>Dec</v>
          </cell>
          <cell r="AF542" t="str">
            <v>Jan</v>
          </cell>
          <cell r="AG542" t="str">
            <v>Feb</v>
          </cell>
          <cell r="AH542" t="str">
            <v>Mar</v>
          </cell>
          <cell r="AI542" t="str">
            <v>Apr</v>
          </cell>
          <cell r="AJ542" t="str">
            <v>May</v>
          </cell>
          <cell r="AK542" t="str">
            <v>Jun</v>
          </cell>
          <cell r="AL542" t="str">
            <v>Jul</v>
          </cell>
          <cell r="AM542" t="str">
            <v>Aug</v>
          </cell>
          <cell r="AN542" t="str">
            <v>Sep</v>
          </cell>
          <cell r="AO542" t="str">
            <v>Oct</v>
          </cell>
          <cell r="AP542" t="str">
            <v>Nov</v>
          </cell>
          <cell r="AQ542" t="str">
            <v>Dec</v>
          </cell>
        </row>
        <row r="543">
          <cell r="G543" t="str">
            <v>PGBU Custodial Gross Sales</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row>
        <row r="544">
          <cell r="G544" t="str">
            <v>Gross Sales - External</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row>
        <row r="545">
          <cell r="G545" t="str">
            <v>Gross Sales Intercompany</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row>
        <row r="546">
          <cell r="G546" t="str">
            <v>Less Net Sales IC</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row>
        <row r="547">
          <cell r="G547" t="str">
            <v>Add Back IC Sales Eliminated outside of PGBU results</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row>
        <row r="548">
          <cell r="G548" t="str">
            <v>Plus Net Sales Intl Distributors</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row>
        <row r="549">
          <cell r="G549" t="str">
            <v xml:space="preserve">Gross Sales    </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row>
        <row r="550">
          <cell r="G550" t="str">
            <v>Discounts</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row>
        <row r="551">
          <cell r="G551" t="str">
            <v>009 PG Discount Addback</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row>
        <row r="552">
          <cell r="G552" t="str">
            <v>Total Discounts</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row>
        <row r="553">
          <cell r="G553" t="str">
            <v xml:space="preserve">Net Sales    </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row>
        <row r="554">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row>
        <row r="555">
          <cell r="G555" t="str">
            <v>Cost of Sales</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row>
        <row r="556">
          <cell r="G556" t="str">
            <v>Less COS IC</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row>
        <row r="557">
          <cell r="G557" t="str">
            <v>Plus COS Intl Distributors</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row>
        <row r="558">
          <cell r="G558" t="str">
            <v>MBTP Adj</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row>
        <row r="559">
          <cell r="G559" t="str">
            <v>Cost of Sales (with MBTP adjm)</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row>
        <row r="560">
          <cell r="G560" t="str">
            <v>Product Coverage</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row>
        <row r="561">
          <cell r="G561" t="str">
            <v>Gross Margin</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row>
        <row r="562">
          <cell r="G562" t="str">
            <v>Gross Margin (%)</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row>
        <row r="563">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row>
        <row r="564">
          <cell r="G564" t="str">
            <v>Selling Expense</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row>
        <row r="565">
          <cell r="G565" t="str">
            <v>Administrative Expense</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row>
        <row r="566">
          <cell r="G566" t="str">
            <v>R&amp;E Expense</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row>
        <row r="567">
          <cell r="G567" t="str">
            <v>Total SAR</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row>
        <row r="568">
          <cell r="G568" t="str">
            <v>% of Sales</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row>
        <row r="569">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row>
        <row r="570">
          <cell r="G570" t="str">
            <v>JV Earnings/(Loss)</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row>
        <row r="571">
          <cell r="G571" t="str">
            <v>Other Income/(Expense)</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row>
        <row r="572">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row>
        <row r="573">
          <cell r="G573" t="str">
            <v>PBIT</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row>
        <row r="574">
          <cell r="G574" t="str">
            <v>PBIT Margin (%)</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row>
        <row r="578">
          <cell r="G578" t="str">
            <v>Range Name: EA2008QTDAOP (i.e. Budget)</v>
          </cell>
          <cell r="H578" t="str">
            <v>Jan</v>
          </cell>
          <cell r="I578" t="str">
            <v>Feb</v>
          </cell>
          <cell r="J578" t="str">
            <v>Mar</v>
          </cell>
          <cell r="K578" t="str">
            <v>Apr</v>
          </cell>
          <cell r="L578" t="str">
            <v>May</v>
          </cell>
          <cell r="M578" t="str">
            <v>Jun</v>
          </cell>
          <cell r="N578" t="str">
            <v>Jul</v>
          </cell>
          <cell r="O578" t="str">
            <v>Aug</v>
          </cell>
          <cell r="P578" t="str">
            <v>Sep</v>
          </cell>
          <cell r="Q578" t="str">
            <v>Oct</v>
          </cell>
          <cell r="R578" t="str">
            <v>Nov</v>
          </cell>
          <cell r="S578" t="str">
            <v>Dec</v>
          </cell>
          <cell r="T578" t="str">
            <v>Jan</v>
          </cell>
          <cell r="U578" t="str">
            <v>Feb</v>
          </cell>
          <cell r="V578" t="str">
            <v>Mar</v>
          </cell>
          <cell r="W578" t="str">
            <v>Apr</v>
          </cell>
          <cell r="X578" t="str">
            <v>May</v>
          </cell>
          <cell r="Y578" t="str">
            <v>Jun</v>
          </cell>
          <cell r="Z578" t="str">
            <v>Jul</v>
          </cell>
          <cell r="AA578" t="str">
            <v>Aug</v>
          </cell>
          <cell r="AB578" t="str">
            <v>Sep</v>
          </cell>
          <cell r="AC578" t="str">
            <v>Oct</v>
          </cell>
          <cell r="AD578" t="str">
            <v>Nov</v>
          </cell>
          <cell r="AE578" t="str">
            <v>Dec</v>
          </cell>
          <cell r="AF578" t="str">
            <v>Jan</v>
          </cell>
          <cell r="AG578" t="str">
            <v>Feb</v>
          </cell>
          <cell r="AH578" t="str">
            <v>Mar</v>
          </cell>
          <cell r="AI578" t="str">
            <v>Apr</v>
          </cell>
          <cell r="AJ578" t="str">
            <v>May</v>
          </cell>
          <cell r="AK578" t="str">
            <v>Jun</v>
          </cell>
          <cell r="AL578" t="str">
            <v>Jul</v>
          </cell>
          <cell r="AM578" t="str">
            <v>Aug</v>
          </cell>
          <cell r="AN578" t="str">
            <v>Sep</v>
          </cell>
          <cell r="AO578" t="str">
            <v>Oct</v>
          </cell>
          <cell r="AP578" t="str">
            <v>Nov</v>
          </cell>
          <cell r="AQ578" t="str">
            <v>Dec</v>
          </cell>
        </row>
        <row r="579">
          <cell r="G579" t="str">
            <v>PGBU Custodial Gross Sales</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row>
        <row r="580">
          <cell r="G580" t="str">
            <v>Gross Sales - External</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row>
        <row r="581">
          <cell r="G581" t="str">
            <v>Gross Sales Intercompany</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row>
        <row r="582">
          <cell r="G582" t="str">
            <v>Less Net Sales IC</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row>
        <row r="583">
          <cell r="G583" t="str">
            <v>Add Back IC Sales Eliminated outside of PGBU results</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row>
        <row r="584">
          <cell r="G584" t="str">
            <v>Plus Net Sales Intl Distributors</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row>
        <row r="585">
          <cell r="G585" t="str">
            <v xml:space="preserve">Gross Sales    </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row>
        <row r="586">
          <cell r="G586" t="str">
            <v>Discounts</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row>
        <row r="587">
          <cell r="G587" t="str">
            <v>009 PG Discount Addback</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row>
        <row r="588">
          <cell r="G588" t="str">
            <v>Total Discounts</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row>
        <row r="589">
          <cell r="G589" t="str">
            <v xml:space="preserve">Net Sales    </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row>
        <row r="590">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row>
        <row r="591">
          <cell r="G591" t="str">
            <v>Cost of Sales</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row>
        <row r="592">
          <cell r="G592" t="str">
            <v>Less COS IC</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row>
        <row r="593">
          <cell r="G593" t="str">
            <v>Plus COS Intl Distributors</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row>
        <row r="594">
          <cell r="G594" t="str">
            <v>MBTP Adj</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row>
        <row r="595">
          <cell r="G595" t="str">
            <v>Cost of Sales (with MBTP adjm)</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row>
        <row r="596">
          <cell r="G596" t="str">
            <v>Product Coverage</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row>
        <row r="597">
          <cell r="G597" t="str">
            <v>Gross Margin</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row>
        <row r="598">
          <cell r="G598" t="str">
            <v>Gross Margin (%)</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row>
        <row r="599">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row>
        <row r="600">
          <cell r="G600" t="str">
            <v>Selling Expense</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row>
        <row r="601">
          <cell r="G601" t="str">
            <v>Administrative Expense</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row>
        <row r="602">
          <cell r="G602" t="str">
            <v>R&amp;E Expense</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row>
        <row r="603">
          <cell r="G603" t="str">
            <v>Total SAR</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row>
        <row r="604">
          <cell r="G604" t="str">
            <v>% of Sales</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row>
        <row r="605">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row>
        <row r="606">
          <cell r="G606" t="str">
            <v>JV Earnings/(Loss)</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row>
        <row r="607">
          <cell r="G607" t="str">
            <v>Other Income/(Expense)</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row>
        <row r="608">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row>
        <row r="609">
          <cell r="G609" t="str">
            <v>PBIT</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row>
        <row r="610">
          <cell r="G610" t="str">
            <v>PBIT Margin (%)</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row>
        <row r="614">
          <cell r="G614" t="str">
            <v>Range Name: EA2008YTDAOP (i.e. Budget)</v>
          </cell>
          <cell r="H614" t="str">
            <v>Jan</v>
          </cell>
          <cell r="I614" t="str">
            <v>Feb</v>
          </cell>
          <cell r="J614" t="str">
            <v>Mar</v>
          </cell>
          <cell r="K614" t="str">
            <v>Apr</v>
          </cell>
          <cell r="L614" t="str">
            <v>May</v>
          </cell>
          <cell r="M614" t="str">
            <v>Jun</v>
          </cell>
          <cell r="N614" t="str">
            <v>Jul</v>
          </cell>
          <cell r="O614" t="str">
            <v>Aug</v>
          </cell>
          <cell r="P614" t="str">
            <v>Sep</v>
          </cell>
          <cell r="Q614" t="str">
            <v>Oct</v>
          </cell>
          <cell r="R614" t="str">
            <v>Nov</v>
          </cell>
          <cell r="S614" t="str">
            <v>Dec</v>
          </cell>
          <cell r="T614" t="str">
            <v>Jan</v>
          </cell>
          <cell r="U614" t="str">
            <v>Feb</v>
          </cell>
          <cell r="V614" t="str">
            <v>Mar</v>
          </cell>
          <cell r="W614" t="str">
            <v>Apr</v>
          </cell>
          <cell r="X614" t="str">
            <v>May</v>
          </cell>
          <cell r="Y614" t="str">
            <v>Jun</v>
          </cell>
          <cell r="Z614" t="str">
            <v>Jul</v>
          </cell>
          <cell r="AA614" t="str">
            <v>Aug</v>
          </cell>
          <cell r="AB614" t="str">
            <v>Sep</v>
          </cell>
          <cell r="AC614" t="str">
            <v>Oct</v>
          </cell>
          <cell r="AD614" t="str">
            <v>Nov</v>
          </cell>
          <cell r="AE614" t="str">
            <v>Dec</v>
          </cell>
          <cell r="AF614" t="str">
            <v>Jan</v>
          </cell>
          <cell r="AG614" t="str">
            <v>Feb</v>
          </cell>
          <cell r="AH614" t="str">
            <v>Mar</v>
          </cell>
          <cell r="AI614" t="str">
            <v>Apr</v>
          </cell>
          <cell r="AJ614" t="str">
            <v>May</v>
          </cell>
          <cell r="AK614" t="str">
            <v>Jun</v>
          </cell>
          <cell r="AL614" t="str">
            <v>Jul</v>
          </cell>
          <cell r="AM614" t="str">
            <v>Aug</v>
          </cell>
          <cell r="AN614" t="str">
            <v>Sep</v>
          </cell>
          <cell r="AO614" t="str">
            <v>Oct</v>
          </cell>
          <cell r="AP614" t="str">
            <v>Nov</v>
          </cell>
          <cell r="AQ614" t="str">
            <v>Dec</v>
          </cell>
        </row>
        <row r="615">
          <cell r="G615" t="str">
            <v>PGBU Custodial Gross Sales</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row>
        <row r="616">
          <cell r="G616" t="str">
            <v>Gross Sales - External</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row>
        <row r="617">
          <cell r="G617" t="str">
            <v>Gross Sales Intercompany</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row>
        <row r="618">
          <cell r="G618" t="str">
            <v>Less Net Sales IC</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row>
        <row r="619">
          <cell r="G619" t="str">
            <v>Add Back IC Sales Eliminated outside of PGBU results</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row>
        <row r="620">
          <cell r="G620" t="str">
            <v>Plus Net Sales Intl Distributors</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row>
        <row r="621">
          <cell r="G621" t="str">
            <v xml:space="preserve">Gross Sales    </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row>
        <row r="622">
          <cell r="G622" t="str">
            <v>Discounts</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row>
        <row r="623">
          <cell r="G623" t="str">
            <v>009 PG Discount Addback</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row>
        <row r="624">
          <cell r="G624" t="str">
            <v>Total Discounts</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row>
        <row r="625">
          <cell r="G625" t="str">
            <v xml:space="preserve">Net Sales    </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row>
        <row r="626">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row>
        <row r="627">
          <cell r="G627" t="str">
            <v>Cost of Sales</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row>
        <row r="628">
          <cell r="G628" t="str">
            <v>Less COS IC</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row>
        <row r="629">
          <cell r="G629" t="str">
            <v>Plus COS Intl Distributors</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row>
        <row r="630">
          <cell r="G630" t="str">
            <v>MBTP Adj</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row>
        <row r="631">
          <cell r="G631" t="str">
            <v>Cost of Sales (with MBTP adjm)</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row>
        <row r="632">
          <cell r="G632" t="str">
            <v>Product Coverage</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row>
        <row r="633">
          <cell r="G633" t="str">
            <v>Gross Margin</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row>
        <row r="634">
          <cell r="G634" t="str">
            <v>Gross Margin (%)</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row>
        <row r="635">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row>
        <row r="636">
          <cell r="G636" t="str">
            <v>Selling Expense</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row>
        <row r="637">
          <cell r="G637" t="str">
            <v>Administrative Expense</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row>
        <row r="638">
          <cell r="G638" t="str">
            <v>R&amp;E Expense</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row>
        <row r="639">
          <cell r="G639" t="str">
            <v>Total SAR</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row>
        <row r="640">
          <cell r="G640" t="str">
            <v>% of Sales</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row>
        <row r="641">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row>
        <row r="642">
          <cell r="G642" t="str">
            <v>JV Earnings/(Loss)</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row>
        <row r="643">
          <cell r="G643" t="str">
            <v>Other Income/(Expense)</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row>
        <row r="644">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row>
        <row r="645">
          <cell r="G645" t="str">
            <v>PBIT</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row>
        <row r="646">
          <cell r="G646" t="str">
            <v>PBIT Margin (%)</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row>
      </sheetData>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A"/>
    </sheetNames>
    <sheetDataSet>
      <sheetData sheetId="0" refreshError="1"/>
      <sheetData sheetId="1" refreshError="1"/>
      <sheetData sheetId="2" refreshError="1"/>
      <sheetData sheetId="3" refreshError="1"/>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pps tb Mar 2001"/>
      <sheetName val="BALSHT"/>
      <sheetName val="NSCH2"/>
      <sheetName val="NSCH7"/>
      <sheetName val="NSCH780"/>
      <sheetName val="REVSC8"/>
      <sheetName val="NSCH810"/>
      <sheetName val="NSCH880"/>
      <sheetName val="NSCH875"/>
      <sheetName val="REVP&amp;L"/>
      <sheetName val="SCH9"/>
      <sheetName val="NSCH910"/>
      <sheetName val="NSCH920"/>
      <sheetName val="NSCH940"/>
      <sheetName val="NSCH960"/>
      <sheetName val="REVSC10"/>
      <sheetName val="NSCH1010"/>
      <sheetName val="NSC1020"/>
      <sheetName val="NSCH1022"/>
      <sheetName val="NSCH1030"/>
      <sheetName val="NSCH1031"/>
      <sheetName val="NSCH1032"/>
      <sheetName val="NSCH105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ROI"/>
      <sheetName val="MAT"/>
      <sheetName val="TAXPROVISION"/>
      <sheetName val="ROI A.Y.2000-2001"/>
      <sheetName val="Naigaon Based"/>
      <sheetName val="Splitup Naigaon"/>
      <sheetName val="North Based"/>
      <sheetName val="Osade Based"/>
      <sheetName val="Osade Splitup"/>
      <sheetName val="VIL Corporate"/>
      <sheetName val="Solapur"/>
      <sheetName val="Narmada"/>
      <sheetName val="deduction"/>
      <sheetName val="Entitled"/>
      <sheetName val="VIA"/>
      <sheetName val="TURNOVER"/>
      <sheetName val="Sheet4"/>
      <sheetName val="Consol"/>
      <sheetName val="Blr Pltry"/>
      <sheetName val="P'palli"/>
      <sheetName val="Windmill"/>
      <sheetName val="CBF"/>
      <sheetName val="Additions"/>
      <sheetName val="ROI A_Y_2000_2001"/>
      <sheetName val="ROIA_Y_2000_2001"/>
      <sheetName val="Master"/>
      <sheetName val="F_1"/>
      <sheetName val="A_4"/>
      <sheetName val="Index"/>
      <sheetName val="Dep as per Tax"/>
      <sheetName val="Recon"/>
      <sheetName val="Depart Budget"/>
      <sheetName val="Corporate"/>
      <sheetName val="Amortization Table"/>
      <sheetName val="Exchange Rates"/>
      <sheetName val="Exhibit_1"/>
      <sheetName val="Main_ROI"/>
      <sheetName val="ROI_A_Y_2000-2001"/>
      <sheetName val="Naigaon_Based"/>
      <sheetName val="Splitup_Naigaon"/>
      <sheetName val="North_Based"/>
      <sheetName val="Osade_Based"/>
      <sheetName val="Osade_Splitup"/>
      <sheetName val="VIL_Corporate"/>
      <sheetName val="Blr_Pltry"/>
      <sheetName val="ROI_A_Y_2000_2001"/>
      <sheetName val="Dep_as_per_Tax"/>
      <sheetName val="Depart_Budget"/>
      <sheetName val="Amortization_Table"/>
      <sheetName val="Exchange_Rates"/>
      <sheetName val="Master_(2)"/>
      <sheetName val="F1"/>
      <sheetName val="I1"/>
      <sheetName val="I2"/>
      <sheetName val="I3"/>
      <sheetName val="I4"/>
      <sheetName val="Exhibit-1"/>
      <sheetName val="Main_ROI1"/>
      <sheetName val="ROI_A_Y_2000-20011"/>
      <sheetName val="Naigaon_Based1"/>
      <sheetName val="Splitup_Naigaon1"/>
      <sheetName val="North_Based1"/>
      <sheetName val="Osade_Based1"/>
      <sheetName val="Osade_Splitup1"/>
      <sheetName val="VIL_Corporate1"/>
      <sheetName val="Blr_Pltry1"/>
      <sheetName val="ROI_A_Y_2000_20011"/>
      <sheetName val="Dep_as_per_Tax1"/>
      <sheetName val="Depart_Budget1"/>
      <sheetName val="Amortization_Table1"/>
      <sheetName val="Exchange_Rates1"/>
      <sheetName val="Sheet1"/>
      <sheetName val="Sheet2"/>
      <sheetName val="Sheet3"/>
      <sheetName val="Master__2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 07"/>
      <sheetName val="FEB 07"/>
      <sheetName val="JAN 07"/>
      <sheetName val="Dec 06"/>
      <sheetName val="Nov 06"/>
      <sheetName val="Oct 06"/>
      <sheetName val="sept 06"/>
      <sheetName val="31 Aug 06"/>
      <sheetName val="31 July 06"/>
      <sheetName val="30June06"/>
      <sheetName val="31 MAY 06"/>
      <sheetName val="30 Apr.06"/>
      <sheetName val="31 Mar 06"/>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A"/>
      <sheetName val="BS"/>
      <sheetName val="PL"/>
      <sheetName val="1"/>
      <sheetName val="BS1"/>
      <sheetName val="FA"/>
      <sheetName val="BS3"/>
      <sheetName val="PL_Notes"/>
      <sheetName val="Note-27"/>
      <sheetName val="Note-28"/>
      <sheetName val="Notes 8-9"/>
      <sheetName val="Notes 10-14"/>
      <sheetName val="MP"/>
      <sheetName val="MP_Pivot"/>
      <sheetName val="GRP_CY"/>
      <sheetName val="GRP_PY"/>
      <sheetName val="Round_TB"/>
      <sheetName val="Tally_TB"/>
      <sheetName val="Adjustment_Entries"/>
      <sheetName val="Working 3.1_4.1"/>
      <sheetName val="Working 3.3_4.2"/>
      <sheetName val="Working 3.3_4.3"/>
      <sheetName val="Working 3.4_4.4"/>
      <sheetName val="Working 5.2_6.1"/>
      <sheetName val="Working 5.4_6.5"/>
      <sheetName val="Working 5.5_6.6"/>
      <sheetName val="Working 5.5_6.3"/>
      <sheetName val="Review"/>
      <sheetName val="Regrouping"/>
    </sheetNames>
    <sheetDataSet>
      <sheetData sheetId="0">
        <row r="6">
          <cell r="D6">
            <v>41364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
      <sheetName val="Master"/>
      <sheetName val="BS"/>
      <sheetName val="PL"/>
      <sheetName val="Sh1"/>
      <sheetName val="Sh2"/>
      <sheetName val="Sh3"/>
      <sheetName val="Sh4"/>
      <sheetName val="Sh5"/>
      <sheetName val="Sh6"/>
      <sheetName val="Sh7"/>
      <sheetName val="Sh8"/>
      <sheetName val="Sch8A"/>
      <sheetName val="sh9"/>
      <sheetName val="sh10"/>
      <sheetName val="sh11"/>
      <sheetName val="sh12"/>
      <sheetName val="NOTES"/>
      <sheetName val="Qty"/>
      <sheetName val="DeferredTax"/>
      <sheetName val="Sheet1"/>
      <sheetName val="EXL BCON RECO"/>
      <sheetName val="profile"/>
      <sheetName val="HIGHLIGHTS"/>
      <sheetName val="Manrem"/>
      <sheetName val="DIV_PROFIT"/>
      <sheetName val="DIV_DEP"/>
      <sheetName val="Sheet29"/>
      <sheetName val="Sheet30"/>
      <sheetName val="Sheet35"/>
      <sheetName val="Sheet31"/>
      <sheetName val="INVESTMENT RECO"/>
    </sheetNames>
    <sheetDataSet>
      <sheetData sheetId="0"/>
      <sheetData sheetId="1">
        <row r="3">
          <cell r="C3" t="str">
            <v>31st March, 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6"/>
      <sheetName val="Master"/>
      <sheetName val="BS"/>
      <sheetName val="PL"/>
      <sheetName val="Sh1"/>
      <sheetName val="Sh2"/>
      <sheetName val="Sh3"/>
      <sheetName val="Sh4"/>
      <sheetName val="Sh5"/>
      <sheetName val="Sh6"/>
      <sheetName val="Sh7"/>
      <sheetName val="Sch8A"/>
      <sheetName val="Sh8"/>
      <sheetName val="sh9"/>
      <sheetName val="sh10"/>
      <sheetName val="sh11"/>
      <sheetName val="sh12"/>
      <sheetName val="NOTES"/>
      <sheetName val="Qty"/>
      <sheetName val="Related"/>
      <sheetName val="DeferredTax"/>
      <sheetName val="CF"/>
      <sheetName val="CFAdj"/>
      <sheetName val="profile"/>
      <sheetName val="HIGHLIGHTS"/>
      <sheetName val="Manrem"/>
      <sheetName val="DIV_PROFIT"/>
      <sheetName val="DIV_DEP"/>
      <sheetName val="Sheet29"/>
      <sheetName val="Sheet30"/>
      <sheetName val="Sheet35"/>
      <sheetName val="Sheet31"/>
      <sheetName val="Sheet34"/>
    </sheetNames>
    <sheetDataSet>
      <sheetData sheetId="0"/>
      <sheetData sheetId="1">
        <row r="4">
          <cell r="C4" t="str">
            <v>31st  March 2006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O_F"/>
      <sheetName val="Genset2000"/>
      <sheetName val="APP1999"/>
      <sheetName val="APP2000"/>
      <sheetName val="CH"/>
      <sheetName val="HK"/>
      <sheetName val="TW"/>
      <sheetName val="EA"/>
      <sheetName val="Expense"/>
      <sheetName val="Retail"/>
      <sheetName val="Total"/>
      <sheetName val="Auto"/>
      <sheetName val="Indust"/>
      <sheetName val="PGG"/>
      <sheetName val="Marine"/>
      <sheetName val="Total96_Y2K"/>
      <sheetName val="Auto96_Y2K"/>
      <sheetName val="Indust96_Y2K"/>
      <sheetName val="PGG96_Y2K"/>
      <sheetName val="Fin Highlight"/>
      <sheetName val="EA_APP"/>
      <sheetName val="Accrual"/>
      <sheetName val="benefits"/>
      <sheetName val="Sheet2"/>
      <sheetName val="ENTPBIT  99 Vs AOP"/>
      <sheetName val="Fin_Highlight"/>
      <sheetName val="ENTPBIT__99_Vs_AOP"/>
      <sheetName val="Historical Comparison"/>
      <sheetName val="DB"/>
      <sheetName val="Calen"/>
      <sheetName val="065st"/>
      <sheetName val="drop downs"/>
      <sheetName val="SCHEDULES"/>
      <sheetName val="Common Size Statements"/>
    </sheetNames>
    <sheetDataSet>
      <sheetData sheetId="0" refreshError="1"/>
      <sheetData sheetId="1" refreshError="1"/>
      <sheetData sheetId="2" refreshError="1">
        <row r="1">
          <cell r="C1" t="str">
            <v>COUNTRY</v>
          </cell>
          <cell r="D1" t="str">
            <v>BuName</v>
          </cell>
          <cell r="E1" t="str">
            <v>AppName</v>
          </cell>
          <cell r="F1" t="str">
            <v>RangeName</v>
          </cell>
          <cell r="G1" t="str">
            <v>Unit</v>
          </cell>
          <cell r="H1" t="str">
            <v>Sales</v>
          </cell>
          <cell r="I1" t="str">
            <v>MG</v>
          </cell>
        </row>
        <row r="2">
          <cell r="C2" t="str">
            <v>CHINA</v>
          </cell>
          <cell r="D2" t="str">
            <v>ABU</v>
          </cell>
          <cell r="E2" t="str">
            <v>Automotive</v>
          </cell>
          <cell r="F2" t="str">
            <v>MR</v>
          </cell>
          <cell r="G2">
            <v>10</v>
          </cell>
          <cell r="H2">
            <v>90420</v>
          </cell>
          <cell r="I2">
            <v>22747</v>
          </cell>
        </row>
        <row r="3">
          <cell r="C3" t="str">
            <v>CHINA</v>
          </cell>
          <cell r="D3" t="str">
            <v>ABU</v>
          </cell>
          <cell r="E3" t="str">
            <v>Automotive</v>
          </cell>
          <cell r="F3" t="str">
            <v>MR</v>
          </cell>
          <cell r="G3">
            <v>20</v>
          </cell>
          <cell r="H3">
            <v>161520</v>
          </cell>
          <cell r="I3">
            <v>46886</v>
          </cell>
        </row>
        <row r="4">
          <cell r="C4" t="str">
            <v>CHINA</v>
          </cell>
          <cell r="D4" t="str">
            <v>IBU</v>
          </cell>
          <cell r="E4" t="str">
            <v>Construction</v>
          </cell>
          <cell r="F4" t="str">
            <v>HHP</v>
          </cell>
          <cell r="G4">
            <v>10</v>
          </cell>
          <cell r="H4">
            <v>269770</v>
          </cell>
          <cell r="I4">
            <v>61745</v>
          </cell>
        </row>
        <row r="5">
          <cell r="C5" t="str">
            <v>CHINA</v>
          </cell>
          <cell r="D5" t="str">
            <v>IBU</v>
          </cell>
          <cell r="E5" t="str">
            <v>Construction</v>
          </cell>
          <cell r="F5" t="str">
            <v>HHP</v>
          </cell>
          <cell r="G5">
            <v>1</v>
          </cell>
          <cell r="H5">
            <v>25037</v>
          </cell>
          <cell r="I5">
            <v>3357</v>
          </cell>
        </row>
        <row r="6">
          <cell r="C6" t="str">
            <v>CHINA</v>
          </cell>
          <cell r="D6" t="str">
            <v>IBU</v>
          </cell>
          <cell r="E6" t="str">
            <v>Construction</v>
          </cell>
          <cell r="F6" t="str">
            <v>HHP</v>
          </cell>
          <cell r="G6">
            <v>1</v>
          </cell>
          <cell r="H6">
            <v>26310</v>
          </cell>
          <cell r="I6">
            <v>5488</v>
          </cell>
        </row>
        <row r="7">
          <cell r="C7" t="str">
            <v>CHINA</v>
          </cell>
          <cell r="D7" t="str">
            <v>IBU</v>
          </cell>
          <cell r="E7" t="str">
            <v>Construction</v>
          </cell>
          <cell r="F7" t="str">
            <v>MR</v>
          </cell>
          <cell r="G7">
            <v>119</v>
          </cell>
          <cell r="H7">
            <v>751605</v>
          </cell>
          <cell r="I7">
            <v>212952</v>
          </cell>
        </row>
        <row r="8">
          <cell r="C8" t="str">
            <v>CHINA</v>
          </cell>
          <cell r="D8" t="str">
            <v>IBU</v>
          </cell>
          <cell r="E8" t="str">
            <v>Construction</v>
          </cell>
          <cell r="F8" t="str">
            <v>MR</v>
          </cell>
          <cell r="G8">
            <v>41</v>
          </cell>
          <cell r="H8">
            <v>321324</v>
          </cell>
          <cell r="I8">
            <v>109424</v>
          </cell>
        </row>
        <row r="9">
          <cell r="C9" t="str">
            <v>CHINA</v>
          </cell>
          <cell r="D9" t="str">
            <v>IBU</v>
          </cell>
          <cell r="E9" t="str">
            <v>Construction</v>
          </cell>
          <cell r="F9" t="str">
            <v>MR</v>
          </cell>
          <cell r="G9">
            <v>78</v>
          </cell>
          <cell r="H9">
            <v>550302</v>
          </cell>
          <cell r="I9">
            <v>181376</v>
          </cell>
        </row>
        <row r="10">
          <cell r="C10" t="str">
            <v>CHINA</v>
          </cell>
          <cell r="D10" t="str">
            <v>IBU</v>
          </cell>
          <cell r="E10" t="str">
            <v>Gen-Drive</v>
          </cell>
          <cell r="F10" t="str">
            <v>HHP</v>
          </cell>
          <cell r="G10">
            <v>54</v>
          </cell>
          <cell r="H10">
            <v>1287963</v>
          </cell>
          <cell r="I10">
            <v>60046</v>
          </cell>
        </row>
        <row r="11">
          <cell r="C11" t="str">
            <v>CHINA</v>
          </cell>
          <cell r="D11" t="str">
            <v>IBU</v>
          </cell>
          <cell r="E11" t="str">
            <v>Gen-Drive</v>
          </cell>
          <cell r="F11" t="str">
            <v>HHP</v>
          </cell>
          <cell r="G11">
            <v>12</v>
          </cell>
          <cell r="H11">
            <v>287544</v>
          </cell>
          <cell r="I11">
            <v>9643</v>
          </cell>
        </row>
        <row r="12">
          <cell r="C12" t="str">
            <v>CHINA</v>
          </cell>
          <cell r="D12" t="str">
            <v>IBU</v>
          </cell>
          <cell r="E12" t="str">
            <v>Marine</v>
          </cell>
          <cell r="F12" t="str">
            <v>MR</v>
          </cell>
          <cell r="G12">
            <v>1</v>
          </cell>
          <cell r="H12">
            <v>14563</v>
          </cell>
          <cell r="I12">
            <v>2366</v>
          </cell>
        </row>
        <row r="13">
          <cell r="C13" t="str">
            <v>CHINA</v>
          </cell>
          <cell r="D13" t="str">
            <v>PGBU</v>
          </cell>
          <cell r="E13" t="str">
            <v>Gen-Drive</v>
          </cell>
          <cell r="F13" t="str">
            <v>HHP</v>
          </cell>
          <cell r="G13">
            <v>1</v>
          </cell>
          <cell r="H13">
            <v>31003</v>
          </cell>
          <cell r="I13">
            <v>4370</v>
          </cell>
        </row>
        <row r="14">
          <cell r="C14" t="str">
            <v>CHINA</v>
          </cell>
          <cell r="D14" t="str">
            <v>PGBU</v>
          </cell>
          <cell r="E14" t="str">
            <v>Genset</v>
          </cell>
          <cell r="F14" t="str">
            <v>HD</v>
          </cell>
          <cell r="G14">
            <v>4</v>
          </cell>
          <cell r="H14">
            <v>122068</v>
          </cell>
          <cell r="I14">
            <v>32100</v>
          </cell>
        </row>
        <row r="15">
          <cell r="C15" t="str">
            <v>CHINA</v>
          </cell>
          <cell r="D15" t="str">
            <v>PGBU</v>
          </cell>
          <cell r="E15" t="str">
            <v>Genset</v>
          </cell>
          <cell r="F15" t="str">
            <v>HHP</v>
          </cell>
          <cell r="G15">
            <v>3</v>
          </cell>
          <cell r="H15">
            <v>147217</v>
          </cell>
          <cell r="I15">
            <v>35294</v>
          </cell>
        </row>
        <row r="16">
          <cell r="C16" t="str">
            <v>CHINA</v>
          </cell>
          <cell r="D16" t="str">
            <v>PGBU</v>
          </cell>
          <cell r="E16" t="str">
            <v>Genset</v>
          </cell>
          <cell r="F16" t="str">
            <v>Misc</v>
          </cell>
          <cell r="G16">
            <v>0</v>
          </cell>
          <cell r="H16">
            <v>159670</v>
          </cell>
          <cell r="I16">
            <v>5413</v>
          </cell>
        </row>
        <row r="17">
          <cell r="C17" t="str">
            <v>CHINA</v>
          </cell>
          <cell r="D17" t="str">
            <v>IBU</v>
          </cell>
          <cell r="E17" t="str">
            <v>Marine Genset</v>
          </cell>
          <cell r="F17" t="str">
            <v>MarineGS</v>
          </cell>
          <cell r="G17">
            <v>3</v>
          </cell>
          <cell r="H17">
            <v>302241</v>
          </cell>
          <cell r="I17">
            <v>63318</v>
          </cell>
        </row>
        <row r="18">
          <cell r="C18" t="str">
            <v>CHINA</v>
          </cell>
          <cell r="D18" t="str">
            <v>IBU</v>
          </cell>
          <cell r="E18" t="str">
            <v>Marine Genset</v>
          </cell>
          <cell r="F18" t="str">
            <v>MarineGS</v>
          </cell>
          <cell r="G18">
            <v>3</v>
          </cell>
          <cell r="H18">
            <v>122844</v>
          </cell>
          <cell r="I18">
            <v>794</v>
          </cell>
        </row>
        <row r="19">
          <cell r="C19" t="str">
            <v>CHINA</v>
          </cell>
          <cell r="D19" t="str">
            <v>PGBU</v>
          </cell>
          <cell r="E19" t="str">
            <v>SWITCH (ONAN)</v>
          </cell>
          <cell r="F19" t="str">
            <v>Misc</v>
          </cell>
          <cell r="H19">
            <v>8845</v>
          </cell>
          <cell r="I19">
            <v>3425</v>
          </cell>
        </row>
        <row r="20">
          <cell r="C20" t="str">
            <v>CHINA</v>
          </cell>
          <cell r="D20" t="str">
            <v>PGBU</v>
          </cell>
          <cell r="E20" t="str">
            <v>SWITCH GEAR(ONAN)</v>
          </cell>
          <cell r="F20" t="str">
            <v>Misc</v>
          </cell>
          <cell r="H20">
            <v>38884</v>
          </cell>
          <cell r="I20">
            <v>21802</v>
          </cell>
        </row>
        <row r="21">
          <cell r="C21" t="str">
            <v>DFM</v>
          </cell>
          <cell r="D21" t="str">
            <v>ABU</v>
          </cell>
          <cell r="E21" t="str">
            <v>Automotive</v>
          </cell>
          <cell r="F21" t="str">
            <v>MR</v>
          </cell>
          <cell r="G21">
            <v>92</v>
          </cell>
          <cell r="H21">
            <v>1042100</v>
          </cell>
          <cell r="I21">
            <v>346276</v>
          </cell>
        </row>
        <row r="22">
          <cell r="C22" t="str">
            <v>DFM</v>
          </cell>
          <cell r="D22" t="str">
            <v>ABU</v>
          </cell>
          <cell r="E22" t="str">
            <v>Automotive</v>
          </cell>
          <cell r="F22" t="str">
            <v>MR</v>
          </cell>
          <cell r="G22">
            <v>209</v>
          </cell>
          <cell r="H22">
            <v>2215605</v>
          </cell>
          <cell r="I22">
            <v>721839</v>
          </cell>
        </row>
        <row r="23">
          <cell r="C23" t="str">
            <v>HONG KONG</v>
          </cell>
          <cell r="D23" t="str">
            <v>ABU</v>
          </cell>
          <cell r="E23" t="str">
            <v>Bus</v>
          </cell>
          <cell r="F23" t="str">
            <v>HD</v>
          </cell>
          <cell r="G23">
            <v>1</v>
          </cell>
          <cell r="H23">
            <v>17198</v>
          </cell>
          <cell r="I23">
            <v>6264</v>
          </cell>
        </row>
        <row r="24">
          <cell r="C24" t="str">
            <v>HONG KONG</v>
          </cell>
          <cell r="D24" t="str">
            <v>IBU</v>
          </cell>
          <cell r="E24" t="str">
            <v>Construction</v>
          </cell>
          <cell r="F24" t="str">
            <v>MR</v>
          </cell>
          <cell r="G24">
            <v>2</v>
          </cell>
          <cell r="H24">
            <v>19300</v>
          </cell>
          <cell r="I24">
            <v>6933</v>
          </cell>
        </row>
        <row r="25">
          <cell r="C25" t="str">
            <v>HONG KONG</v>
          </cell>
          <cell r="D25" t="str">
            <v>IBU</v>
          </cell>
          <cell r="E25" t="str">
            <v>Marine</v>
          </cell>
          <cell r="F25" t="str">
            <v>HD</v>
          </cell>
          <cell r="G25">
            <v>3</v>
          </cell>
          <cell r="H25">
            <v>61584</v>
          </cell>
          <cell r="I25">
            <v>1326</v>
          </cell>
        </row>
        <row r="26">
          <cell r="C26" t="str">
            <v>HONG KONG</v>
          </cell>
          <cell r="D26" t="str">
            <v>IBU</v>
          </cell>
          <cell r="E26" t="str">
            <v>Marine</v>
          </cell>
          <cell r="F26" t="str">
            <v>HHP</v>
          </cell>
          <cell r="G26">
            <v>6</v>
          </cell>
          <cell r="H26">
            <v>464510</v>
          </cell>
          <cell r="I26">
            <v>125975</v>
          </cell>
        </row>
        <row r="27">
          <cell r="C27" t="str">
            <v>HONG KONG</v>
          </cell>
          <cell r="D27" t="str">
            <v>IBU</v>
          </cell>
          <cell r="E27" t="str">
            <v>Marine</v>
          </cell>
          <cell r="F27" t="str">
            <v>HHP</v>
          </cell>
          <cell r="G27">
            <v>7</v>
          </cell>
          <cell r="H27">
            <v>510436</v>
          </cell>
          <cell r="I27">
            <v>131096</v>
          </cell>
        </row>
        <row r="28">
          <cell r="C28" t="str">
            <v>HONG KONG</v>
          </cell>
          <cell r="D28" t="str">
            <v>IBU</v>
          </cell>
          <cell r="E28" t="str">
            <v>Marine</v>
          </cell>
          <cell r="F28" t="str">
            <v>HHP</v>
          </cell>
          <cell r="G28">
            <v>2</v>
          </cell>
          <cell r="H28">
            <v>83558</v>
          </cell>
          <cell r="I28">
            <v>24543</v>
          </cell>
        </row>
        <row r="29">
          <cell r="C29" t="str">
            <v>HONG KONG</v>
          </cell>
          <cell r="D29" t="str">
            <v>PGBU</v>
          </cell>
          <cell r="E29" t="str">
            <v>Gen-Drive</v>
          </cell>
          <cell r="F29" t="str">
            <v>HD</v>
          </cell>
          <cell r="G29">
            <v>0</v>
          </cell>
          <cell r="H29">
            <v>0</v>
          </cell>
          <cell r="I29">
            <v>0</v>
          </cell>
        </row>
        <row r="30">
          <cell r="C30" t="str">
            <v>HONG KONG</v>
          </cell>
          <cell r="D30" t="str">
            <v>PGBU</v>
          </cell>
          <cell r="E30" t="str">
            <v>Genset</v>
          </cell>
          <cell r="F30" t="str">
            <v>HD</v>
          </cell>
          <cell r="G30">
            <v>1</v>
          </cell>
          <cell r="H30">
            <v>28475</v>
          </cell>
          <cell r="I30">
            <v>1462</v>
          </cell>
        </row>
        <row r="31">
          <cell r="C31" t="str">
            <v>HONG KONG</v>
          </cell>
          <cell r="D31" t="str">
            <v>PGBU</v>
          </cell>
          <cell r="E31" t="str">
            <v>Genset</v>
          </cell>
          <cell r="F31" t="str">
            <v>HD</v>
          </cell>
          <cell r="G31">
            <v>15</v>
          </cell>
          <cell r="H31">
            <v>395145</v>
          </cell>
          <cell r="I31">
            <v>59380</v>
          </cell>
        </row>
        <row r="32">
          <cell r="C32" t="str">
            <v>HONG KONG</v>
          </cell>
          <cell r="D32" t="str">
            <v>PGBU</v>
          </cell>
          <cell r="E32" t="str">
            <v>Genset</v>
          </cell>
          <cell r="F32" t="str">
            <v>HHP</v>
          </cell>
          <cell r="G32">
            <v>3</v>
          </cell>
          <cell r="H32">
            <v>210201</v>
          </cell>
          <cell r="I32">
            <v>60034</v>
          </cell>
        </row>
        <row r="33">
          <cell r="C33" t="str">
            <v>HONG KONG</v>
          </cell>
          <cell r="D33" t="str">
            <v>PGBU</v>
          </cell>
          <cell r="E33" t="str">
            <v>Genset</v>
          </cell>
          <cell r="F33" t="str">
            <v>HHP</v>
          </cell>
          <cell r="G33">
            <v>4</v>
          </cell>
          <cell r="H33">
            <v>307675</v>
          </cell>
          <cell r="I33">
            <v>72348</v>
          </cell>
        </row>
        <row r="34">
          <cell r="C34" t="str">
            <v>HONG KONG</v>
          </cell>
          <cell r="D34" t="str">
            <v>PGBU</v>
          </cell>
          <cell r="E34" t="str">
            <v>Genset</v>
          </cell>
          <cell r="F34" t="str">
            <v>HHP</v>
          </cell>
          <cell r="G34">
            <v>4</v>
          </cell>
          <cell r="H34">
            <v>232826</v>
          </cell>
          <cell r="I34">
            <v>14024</v>
          </cell>
        </row>
        <row r="35">
          <cell r="C35" t="str">
            <v>HONG KONG</v>
          </cell>
          <cell r="D35" t="str">
            <v>PGBU</v>
          </cell>
          <cell r="E35" t="str">
            <v>Genset</v>
          </cell>
          <cell r="F35" t="str">
            <v>MR</v>
          </cell>
          <cell r="G35">
            <v>1</v>
          </cell>
          <cell r="H35">
            <v>18237</v>
          </cell>
          <cell r="I35">
            <v>3113</v>
          </cell>
        </row>
        <row r="36">
          <cell r="C36" t="str">
            <v>HONG KONG</v>
          </cell>
          <cell r="D36" t="str">
            <v>PGBU</v>
          </cell>
          <cell r="E36" t="str">
            <v>Genset</v>
          </cell>
          <cell r="F36" t="str">
            <v>MR</v>
          </cell>
          <cell r="G36">
            <v>5</v>
          </cell>
          <cell r="H36">
            <v>74986</v>
          </cell>
          <cell r="I36">
            <v>44846</v>
          </cell>
        </row>
        <row r="37">
          <cell r="C37" t="str">
            <v>HONG KONG</v>
          </cell>
          <cell r="D37" t="str">
            <v>PGBU</v>
          </cell>
          <cell r="E37" t="str">
            <v>Genset</v>
          </cell>
          <cell r="F37" t="str">
            <v>Onan Genset</v>
          </cell>
          <cell r="G37">
            <v>1</v>
          </cell>
          <cell r="H37">
            <v>0</v>
          </cell>
          <cell r="I37">
            <v>-995</v>
          </cell>
        </row>
        <row r="38">
          <cell r="C38" t="str">
            <v>HONG KONG</v>
          </cell>
          <cell r="D38" t="str">
            <v>IBU</v>
          </cell>
          <cell r="E38" t="str">
            <v>Marine Genset</v>
          </cell>
          <cell r="F38" t="str">
            <v>MarineGS</v>
          </cell>
          <cell r="G38">
            <v>2</v>
          </cell>
          <cell r="H38">
            <v>27312</v>
          </cell>
          <cell r="I38">
            <v>4942</v>
          </cell>
        </row>
        <row r="39">
          <cell r="C39" t="str">
            <v>HONG KONG</v>
          </cell>
          <cell r="D39" t="str">
            <v>PGBU</v>
          </cell>
          <cell r="E39" t="str">
            <v>SWITCH (ONAN)</v>
          </cell>
          <cell r="F39" t="str">
            <v>Misc</v>
          </cell>
          <cell r="H39">
            <v>9696</v>
          </cell>
          <cell r="I39">
            <v>5930</v>
          </cell>
        </row>
        <row r="40">
          <cell r="C40" t="str">
            <v>Jardine</v>
          </cell>
          <cell r="D40" t="str">
            <v>PGBU</v>
          </cell>
          <cell r="E40" t="str">
            <v>Genset</v>
          </cell>
          <cell r="F40" t="str">
            <v>HHP</v>
          </cell>
          <cell r="G40">
            <v>2</v>
          </cell>
          <cell r="H40">
            <v>111976</v>
          </cell>
          <cell r="I40">
            <v>31180</v>
          </cell>
        </row>
        <row r="41">
          <cell r="C41" t="str">
            <v>Jardine</v>
          </cell>
          <cell r="D41" t="str">
            <v>PGBU</v>
          </cell>
          <cell r="E41" t="str">
            <v>Genset</v>
          </cell>
          <cell r="F41" t="str">
            <v>HHP</v>
          </cell>
          <cell r="G41">
            <v>2</v>
          </cell>
          <cell r="H41">
            <v>189906</v>
          </cell>
          <cell r="I41">
            <v>60689</v>
          </cell>
        </row>
        <row r="42">
          <cell r="C42" t="str">
            <v>Jardine</v>
          </cell>
          <cell r="D42" t="str">
            <v>PGBU</v>
          </cell>
          <cell r="E42" t="str">
            <v>Genset</v>
          </cell>
          <cell r="F42" t="str">
            <v>HHP</v>
          </cell>
          <cell r="G42">
            <v>6</v>
          </cell>
          <cell r="H42">
            <v>703884</v>
          </cell>
          <cell r="I42">
            <v>196468</v>
          </cell>
        </row>
        <row r="43">
          <cell r="C43" t="str">
            <v>Jardine</v>
          </cell>
          <cell r="D43" t="str">
            <v>PGBU</v>
          </cell>
          <cell r="E43" t="str">
            <v>Genset</v>
          </cell>
          <cell r="F43" t="str">
            <v>MR</v>
          </cell>
          <cell r="G43">
            <v>1</v>
          </cell>
          <cell r="H43">
            <v>11037</v>
          </cell>
          <cell r="I43">
            <v>1993</v>
          </cell>
        </row>
        <row r="44">
          <cell r="C44" t="str">
            <v>Jardine</v>
          </cell>
          <cell r="D44" t="str">
            <v>PGBU</v>
          </cell>
          <cell r="E44" t="str">
            <v>Genset</v>
          </cell>
          <cell r="F44" t="str">
            <v>MR</v>
          </cell>
          <cell r="G44">
            <v>2</v>
          </cell>
          <cell r="H44">
            <v>18066</v>
          </cell>
          <cell r="I44">
            <v>52</v>
          </cell>
        </row>
        <row r="45">
          <cell r="C45" t="str">
            <v>Solomen</v>
          </cell>
          <cell r="D45" t="str">
            <v>PGBU</v>
          </cell>
          <cell r="E45" t="str">
            <v>Genset</v>
          </cell>
          <cell r="F45" t="str">
            <v>HD</v>
          </cell>
          <cell r="G45">
            <v>2</v>
          </cell>
          <cell r="H45">
            <v>58110</v>
          </cell>
          <cell r="I45">
            <v>-21490</v>
          </cell>
        </row>
        <row r="46">
          <cell r="C46" t="str">
            <v>Solomen</v>
          </cell>
          <cell r="D46" t="str">
            <v>PGBU</v>
          </cell>
          <cell r="E46" t="str">
            <v>Genset</v>
          </cell>
          <cell r="F46" t="str">
            <v>HHP</v>
          </cell>
          <cell r="G46">
            <v>4</v>
          </cell>
          <cell r="H46">
            <v>541327</v>
          </cell>
          <cell r="I46">
            <v>163320</v>
          </cell>
        </row>
        <row r="47">
          <cell r="C47" t="str">
            <v>Solomen</v>
          </cell>
          <cell r="D47" t="str">
            <v>PGBU</v>
          </cell>
          <cell r="E47" t="str">
            <v>Genset</v>
          </cell>
          <cell r="F47" t="str">
            <v>MR</v>
          </cell>
          <cell r="G47">
            <v>6</v>
          </cell>
          <cell r="H47">
            <v>67741</v>
          </cell>
          <cell r="I47">
            <v>-11217</v>
          </cell>
        </row>
        <row r="48">
          <cell r="C48" t="str">
            <v>TAIWAN</v>
          </cell>
          <cell r="D48" t="str">
            <v>IBU</v>
          </cell>
          <cell r="E48" t="str">
            <v>Construction</v>
          </cell>
          <cell r="F48" t="str">
            <v>HD</v>
          </cell>
          <cell r="G48">
            <v>1</v>
          </cell>
          <cell r="H48">
            <v>13044</v>
          </cell>
          <cell r="I48">
            <v>4963</v>
          </cell>
        </row>
        <row r="49">
          <cell r="C49" t="str">
            <v>TAIWAN</v>
          </cell>
          <cell r="D49" t="str">
            <v>IBU</v>
          </cell>
          <cell r="E49" t="str">
            <v>Construction</v>
          </cell>
          <cell r="F49" t="str">
            <v>MR</v>
          </cell>
          <cell r="G49">
            <v>1</v>
          </cell>
          <cell r="H49">
            <v>3320</v>
          </cell>
          <cell r="I49">
            <v>-573</v>
          </cell>
        </row>
        <row r="50">
          <cell r="C50" t="str">
            <v>TAIWAN</v>
          </cell>
          <cell r="D50" t="str">
            <v>IBU</v>
          </cell>
          <cell r="E50" t="str">
            <v>LOCO/RAIL</v>
          </cell>
          <cell r="F50" t="str">
            <v>HHP</v>
          </cell>
          <cell r="G50">
            <v>1</v>
          </cell>
          <cell r="H50">
            <v>50664</v>
          </cell>
          <cell r="I50">
            <v>25068</v>
          </cell>
        </row>
        <row r="51">
          <cell r="C51" t="str">
            <v>TAIWAN</v>
          </cell>
          <cell r="D51" t="str">
            <v>IBU</v>
          </cell>
          <cell r="E51" t="str">
            <v>Marine</v>
          </cell>
          <cell r="F51" t="str">
            <v>HD</v>
          </cell>
          <cell r="G51">
            <v>0</v>
          </cell>
          <cell r="H51">
            <v>-607</v>
          </cell>
          <cell r="I51">
            <v>-607</v>
          </cell>
        </row>
        <row r="52">
          <cell r="C52" t="str">
            <v>TAIWAN</v>
          </cell>
          <cell r="D52" t="str">
            <v>IBU</v>
          </cell>
          <cell r="E52" t="str">
            <v>Marine</v>
          </cell>
          <cell r="F52" t="str">
            <v>HD</v>
          </cell>
          <cell r="G52">
            <v>1</v>
          </cell>
          <cell r="H52">
            <v>20991</v>
          </cell>
          <cell r="I52">
            <v>549</v>
          </cell>
        </row>
        <row r="53">
          <cell r="C53" t="str">
            <v>TAIWAN</v>
          </cell>
          <cell r="D53" t="str">
            <v>IBU</v>
          </cell>
          <cell r="E53" t="str">
            <v>Marine</v>
          </cell>
          <cell r="F53" t="str">
            <v>HHP</v>
          </cell>
          <cell r="G53">
            <v>2</v>
          </cell>
          <cell r="H53">
            <v>260565</v>
          </cell>
          <cell r="I53">
            <v>110505</v>
          </cell>
        </row>
        <row r="54">
          <cell r="C54" t="str">
            <v>TAIWAN</v>
          </cell>
          <cell r="D54" t="str">
            <v>IBU</v>
          </cell>
          <cell r="E54" t="str">
            <v>Marine</v>
          </cell>
          <cell r="F54" t="str">
            <v>HHP</v>
          </cell>
          <cell r="G54">
            <v>0</v>
          </cell>
          <cell r="H54">
            <v>-72100</v>
          </cell>
          <cell r="I54">
            <v>-51221</v>
          </cell>
        </row>
        <row r="55">
          <cell r="C55" t="str">
            <v>TAIWAN</v>
          </cell>
          <cell r="D55" t="str">
            <v>IBU</v>
          </cell>
          <cell r="E55" t="str">
            <v>Marine</v>
          </cell>
          <cell r="F55" t="str">
            <v>MR</v>
          </cell>
          <cell r="G55">
            <v>2</v>
          </cell>
          <cell r="H55">
            <v>30146</v>
          </cell>
          <cell r="I55">
            <v>5819</v>
          </cell>
        </row>
        <row r="56">
          <cell r="C56" t="str">
            <v>TAIWAN</v>
          </cell>
          <cell r="D56" t="str">
            <v>IBU</v>
          </cell>
          <cell r="E56" t="str">
            <v>Marine</v>
          </cell>
          <cell r="F56" t="str">
            <v>MR</v>
          </cell>
          <cell r="G56">
            <v>2</v>
          </cell>
          <cell r="H56">
            <v>30146</v>
          </cell>
          <cell r="I56">
            <v>6684</v>
          </cell>
        </row>
        <row r="57">
          <cell r="C57" t="str">
            <v>TAIWAN</v>
          </cell>
          <cell r="D57" t="str">
            <v>PGBU</v>
          </cell>
          <cell r="E57" t="str">
            <v>Gen-Drive</v>
          </cell>
          <cell r="F57" t="str">
            <v>HD</v>
          </cell>
          <cell r="G57">
            <v>3</v>
          </cell>
          <cell r="H57">
            <v>46690</v>
          </cell>
          <cell r="I57">
            <v>9636</v>
          </cell>
        </row>
        <row r="58">
          <cell r="C58" t="str">
            <v>TAIWAN</v>
          </cell>
          <cell r="D58" t="str">
            <v>PGBU</v>
          </cell>
          <cell r="E58" t="str">
            <v>Gen-Drive</v>
          </cell>
          <cell r="F58" t="str">
            <v>HHP</v>
          </cell>
          <cell r="G58">
            <v>0</v>
          </cell>
          <cell r="H58">
            <v>0</v>
          </cell>
          <cell r="I58">
            <v>0</v>
          </cell>
        </row>
        <row r="59">
          <cell r="C59" t="str">
            <v>TAIWAN</v>
          </cell>
          <cell r="D59" t="str">
            <v>PGBU</v>
          </cell>
          <cell r="E59" t="str">
            <v>Gen-Drive</v>
          </cell>
          <cell r="F59" t="str">
            <v>HHP</v>
          </cell>
          <cell r="G59">
            <v>6</v>
          </cell>
          <cell r="H59">
            <v>434160</v>
          </cell>
          <cell r="I59">
            <v>88480</v>
          </cell>
        </row>
        <row r="60">
          <cell r="C60" t="str">
            <v>TAIWAN</v>
          </cell>
          <cell r="D60" t="str">
            <v>PGBU</v>
          </cell>
          <cell r="E60" t="str">
            <v>Gen-Drive</v>
          </cell>
          <cell r="F60" t="str">
            <v>HHP</v>
          </cell>
          <cell r="G60">
            <v>11</v>
          </cell>
          <cell r="H60">
            <v>739259</v>
          </cell>
          <cell r="I60">
            <v>170455</v>
          </cell>
        </row>
        <row r="61">
          <cell r="C61" t="str">
            <v>TAIWAN</v>
          </cell>
          <cell r="D61" t="str">
            <v>PGBU</v>
          </cell>
          <cell r="E61" t="str">
            <v>Gen-Drive</v>
          </cell>
          <cell r="F61" t="str">
            <v>MR</v>
          </cell>
          <cell r="G61">
            <v>2</v>
          </cell>
          <cell r="H61">
            <v>10290</v>
          </cell>
          <cell r="I61">
            <v>3221</v>
          </cell>
        </row>
        <row r="62">
          <cell r="C62" t="str">
            <v>TAIWAN</v>
          </cell>
          <cell r="D62" t="str">
            <v>PGBU</v>
          </cell>
          <cell r="E62" t="str">
            <v>Gen-Drive</v>
          </cell>
          <cell r="F62" t="str">
            <v>MR</v>
          </cell>
          <cell r="G62">
            <v>6</v>
          </cell>
          <cell r="H62">
            <v>31754</v>
          </cell>
          <cell r="I62">
            <v>8882</v>
          </cell>
        </row>
        <row r="63">
          <cell r="C63" t="str">
            <v>TAIWAN</v>
          </cell>
          <cell r="D63" t="str">
            <v>PGBU</v>
          </cell>
          <cell r="E63" t="str">
            <v>Gen-Drive</v>
          </cell>
          <cell r="F63" t="str">
            <v>MR</v>
          </cell>
          <cell r="G63">
            <v>1</v>
          </cell>
          <cell r="H63">
            <v>5141</v>
          </cell>
          <cell r="I63">
            <v>1610</v>
          </cell>
        </row>
        <row r="64">
          <cell r="C64" t="str">
            <v>TAIWAN</v>
          </cell>
          <cell r="D64" t="str">
            <v>PGBU</v>
          </cell>
          <cell r="E64" t="str">
            <v>Genset</v>
          </cell>
          <cell r="F64" t="str">
            <v>HD</v>
          </cell>
          <cell r="G64">
            <v>1</v>
          </cell>
          <cell r="H64">
            <v>26132</v>
          </cell>
          <cell r="I64">
            <v>2523</v>
          </cell>
        </row>
        <row r="65">
          <cell r="C65" t="str">
            <v>TAIWAN</v>
          </cell>
          <cell r="D65" t="str">
            <v>PGBU</v>
          </cell>
          <cell r="E65" t="str">
            <v>Genset</v>
          </cell>
          <cell r="F65" t="str">
            <v>HD</v>
          </cell>
          <cell r="G65">
            <v>1</v>
          </cell>
          <cell r="H65">
            <v>23243</v>
          </cell>
          <cell r="I65">
            <v>1070</v>
          </cell>
        </row>
        <row r="66">
          <cell r="C66" t="str">
            <v>TAIWAN</v>
          </cell>
          <cell r="D66" t="str">
            <v>PGBU</v>
          </cell>
          <cell r="E66" t="str">
            <v>Genset</v>
          </cell>
          <cell r="F66" t="str">
            <v>HHP</v>
          </cell>
          <cell r="G66">
            <v>2</v>
          </cell>
          <cell r="H66">
            <v>68591</v>
          </cell>
          <cell r="I66">
            <v>3915</v>
          </cell>
        </row>
        <row r="67">
          <cell r="C67" t="str">
            <v>TAIWAN</v>
          </cell>
          <cell r="D67" t="str">
            <v>PGBU</v>
          </cell>
          <cell r="E67" t="str">
            <v>Genset</v>
          </cell>
          <cell r="F67" t="str">
            <v>HHP</v>
          </cell>
          <cell r="G67">
            <v>5</v>
          </cell>
          <cell r="H67">
            <v>267226</v>
          </cell>
          <cell r="I67">
            <v>10451</v>
          </cell>
        </row>
        <row r="68">
          <cell r="C68" t="str">
            <v>TAIWAN</v>
          </cell>
          <cell r="D68" t="str">
            <v>PGBU</v>
          </cell>
          <cell r="E68" t="str">
            <v>Genset</v>
          </cell>
          <cell r="F68" t="str">
            <v>MR</v>
          </cell>
          <cell r="G68">
            <v>1</v>
          </cell>
          <cell r="H68">
            <v>10919</v>
          </cell>
          <cell r="I68">
            <v>2862</v>
          </cell>
        </row>
        <row r="69">
          <cell r="C69" t="str">
            <v>TAIWAN</v>
          </cell>
          <cell r="D69" t="str">
            <v>PGBU</v>
          </cell>
          <cell r="E69" t="str">
            <v>Genset</v>
          </cell>
          <cell r="F69" t="str">
            <v>MR</v>
          </cell>
          <cell r="G69">
            <v>1</v>
          </cell>
          <cell r="H69">
            <v>9219</v>
          </cell>
          <cell r="I69">
            <v>1525</v>
          </cell>
        </row>
        <row r="70">
          <cell r="C70" t="str">
            <v>TAIWAN</v>
          </cell>
          <cell r="D70" t="str">
            <v>PGBU</v>
          </cell>
          <cell r="E70" t="str">
            <v>SWITCH GEAR(ONAN)</v>
          </cell>
          <cell r="F70" t="str">
            <v>Misc</v>
          </cell>
          <cell r="H70">
            <v>37431</v>
          </cell>
          <cell r="I70">
            <v>17493</v>
          </cell>
        </row>
        <row r="71">
          <cell r="C71" t="str">
            <v>YipShing</v>
          </cell>
          <cell r="D71" t="str">
            <v>PGBU</v>
          </cell>
          <cell r="E71" t="str">
            <v>Genset</v>
          </cell>
          <cell r="F71" t="str">
            <v>HD</v>
          </cell>
          <cell r="G71">
            <v>41</v>
          </cell>
          <cell r="H71">
            <v>1076068</v>
          </cell>
          <cell r="I71">
            <v>178711</v>
          </cell>
        </row>
        <row r="72">
          <cell r="C72" t="str">
            <v>YipShing</v>
          </cell>
          <cell r="D72" t="str">
            <v>PGBU</v>
          </cell>
          <cell r="E72" t="str">
            <v>Genset</v>
          </cell>
          <cell r="F72" t="str">
            <v>HHP</v>
          </cell>
          <cell r="G72">
            <v>11</v>
          </cell>
          <cell r="H72">
            <v>568771</v>
          </cell>
          <cell r="I72">
            <v>158452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Schedule"/>
      <sheetName val="Dep Summ"/>
      <sheetName val="Sub Lease Land"/>
      <sheetName val="Lease Land"/>
      <sheetName val="CWIP Building"/>
      <sheetName val="Building"/>
      <sheetName val="P&amp;M "/>
      <sheetName val="PM Add"/>
      <sheetName val="CWIP- P &amp; M"/>
      <sheetName val="F&amp;F"/>
      <sheetName val="F&amp;F Add-y"/>
      <sheetName val="Vehicle"/>
      <sheetName val="Comp"/>
      <sheetName val="Comp Add-y"/>
      <sheetName val="P &amp; M Import"/>
      <sheetName val="Deletions "/>
      <sheetName val="Card 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9">
          <cell r="A29" t="str">
            <v>F202 to F220</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view Charts"/>
      <sheetName val="Stamford Data"/>
      <sheetName val="Fridley Data"/>
      <sheetName val="Singapore Data"/>
      <sheetName val="St Peter Data"/>
      <sheetName val="Ramsgate Data"/>
      <sheetName val="CIC Data"/>
      <sheetName val="Adelaide Data"/>
      <sheetName val="CKEC Data"/>
      <sheetName val="All Charts"/>
      <sheetName val="Delivery"/>
      <sheetName val="LeadTime"/>
      <sheetName val="ConvCost"/>
      <sheetName val="Thro'Put"/>
      <sheetName val="ProdCost"/>
      <sheetName val="InvTurns"/>
      <sheetName val="Inv$M"/>
      <sheetName val="Productivity"/>
      <sheetName val="SuppDelivery"/>
      <sheetName val="Safety"/>
      <sheetName val="Quality"/>
      <sheetName val="MoveCost"/>
      <sheetName val="Fin Highlight"/>
      <sheetName val="APP1999"/>
      <sheetName val="SCHEDULES"/>
      <sheetName val="Sheet1"/>
      <sheetName val="Card nos."/>
      <sheetName val="bs graphs"/>
      <sheetName val="Group"/>
      <sheetName val="ENTPBIT  99 Vs AOP"/>
      <sheetName val="intbutot wksheet current"/>
      <sheetName val="4"/>
      <sheetName val="大纲"/>
    </sheetNames>
    <sheetDataSet>
      <sheetData sheetId="0">
        <row r="24">
          <cell r="A24">
            <v>0</v>
          </cell>
        </row>
      </sheetData>
      <sheetData sheetId="1">
        <row r="24">
          <cell r="A24">
            <v>0</v>
          </cell>
        </row>
      </sheetData>
      <sheetData sheetId="2">
        <row r="24">
          <cell r="A24">
            <v>0</v>
          </cell>
        </row>
      </sheetData>
      <sheetData sheetId="3">
        <row r="24">
          <cell r="A24">
            <v>0</v>
          </cell>
        </row>
      </sheetData>
      <sheetData sheetId="4"/>
      <sheetData sheetId="5"/>
      <sheetData sheetId="6"/>
      <sheetData sheetId="7">
        <row r="24">
          <cell r="A24">
            <v>0</v>
          </cell>
        </row>
      </sheetData>
      <sheetData sheetId="8">
        <row r="24">
          <cell r="A24">
            <v>0</v>
          </cell>
        </row>
      </sheetData>
      <sheetData sheetId="9" refreshError="1">
        <row r="24">
          <cell r="A24">
            <v>0</v>
          </cell>
        </row>
      </sheetData>
      <sheetData sheetId="10">
        <row r="24">
          <cell r="A24">
            <v>0</v>
          </cell>
        </row>
      </sheetData>
      <sheetData sheetId="11">
        <row r="24">
          <cell r="A24">
            <v>0</v>
          </cell>
        </row>
      </sheetData>
      <sheetData sheetId="12">
        <row r="24">
          <cell r="A24">
            <v>0</v>
          </cell>
        </row>
      </sheetData>
      <sheetData sheetId="13">
        <row r="24">
          <cell r="A24">
            <v>0</v>
          </cell>
        </row>
      </sheetData>
      <sheetData sheetId="14"/>
      <sheetData sheetId="15"/>
      <sheetData sheetId="16"/>
      <sheetData sheetId="17">
        <row r="24">
          <cell r="A24">
            <v>0</v>
          </cell>
        </row>
      </sheetData>
      <sheetData sheetId="18">
        <row r="24">
          <cell r="A24">
            <v>0</v>
          </cell>
        </row>
      </sheetData>
      <sheetData sheetId="19">
        <row r="24">
          <cell r="A24">
            <v>0</v>
          </cell>
        </row>
      </sheetData>
      <sheetData sheetId="20">
        <row r="24">
          <cell r="A24">
            <v>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Balance Sheet"/>
      <sheetName val="Balance Sheet Schedules"/>
      <sheetName val="BSInputData"/>
      <sheetName val="Fixed Assect Schedule"/>
      <sheetName val="Capital Employed"/>
      <sheetName val="Segementwise Revenue"/>
      <sheetName val="BSRawData"/>
      <sheetName val="Presentation Adjustment"/>
      <sheetName val="SegmentInputData"/>
      <sheetName val="SegmentRawData"/>
      <sheetName val="Setup"/>
    </sheetNames>
    <sheetDataSet>
      <sheetData sheetId="0" refreshError="1">
        <row r="5">
          <cell r="C5">
            <v>40513</v>
          </cell>
        </row>
      </sheetData>
      <sheetData sheetId="1" refreshError="1"/>
      <sheetData sheetId="2" refreshError="1"/>
      <sheetData sheetId="3" refreshError="1">
        <row r="2">
          <cell r="A2" t="str">
            <v>Fin_RFAM</v>
          </cell>
          <cell r="B2" t="str">
            <v>Total</v>
          </cell>
        </row>
        <row r="3">
          <cell r="A3" t="str">
            <v>A0101</v>
          </cell>
          <cell r="B3">
            <v>-225615660</v>
          </cell>
        </row>
        <row r="4">
          <cell r="A4" t="str">
            <v>B0101</v>
          </cell>
          <cell r="B4">
            <v>-22919739</v>
          </cell>
        </row>
        <row r="5">
          <cell r="A5" t="str">
            <v>B0201</v>
          </cell>
          <cell r="B5">
            <v>-5265905</v>
          </cell>
        </row>
        <row r="6">
          <cell r="A6" t="str">
            <v>C0603</v>
          </cell>
          <cell r="B6">
            <v>-1</v>
          </cell>
        </row>
        <row r="7">
          <cell r="A7" t="str">
            <v>E0101</v>
          </cell>
          <cell r="B7">
            <v>1</v>
          </cell>
        </row>
        <row r="8">
          <cell r="A8" t="str">
            <v>F0102</v>
          </cell>
          <cell r="B8">
            <v>1266651078</v>
          </cell>
        </row>
        <row r="9">
          <cell r="A9" t="str">
            <v>F0103</v>
          </cell>
          <cell r="B9">
            <v>189846263</v>
          </cell>
        </row>
        <row r="10">
          <cell r="A10" t="str">
            <v>F0104</v>
          </cell>
          <cell r="B10">
            <v>166834191</v>
          </cell>
        </row>
        <row r="11">
          <cell r="A11" t="str">
            <v>F0202</v>
          </cell>
          <cell r="B11">
            <v>91682278</v>
          </cell>
        </row>
        <row r="12">
          <cell r="A12" t="str">
            <v>F0301</v>
          </cell>
          <cell r="B12">
            <v>150689387</v>
          </cell>
        </row>
        <row r="13">
          <cell r="A13" t="str">
            <v>F0401</v>
          </cell>
          <cell r="B13">
            <v>1425809937</v>
          </cell>
        </row>
        <row r="14">
          <cell r="A14" t="str">
            <v>G0101</v>
          </cell>
          <cell r="B14">
            <v>730765459</v>
          </cell>
        </row>
        <row r="15">
          <cell r="A15" t="str">
            <v>G0102</v>
          </cell>
          <cell r="B15">
            <v>3305253865</v>
          </cell>
        </row>
        <row r="16">
          <cell r="A16" t="str">
            <v>G0103</v>
          </cell>
          <cell r="B16">
            <v>-215367680</v>
          </cell>
        </row>
        <row r="17">
          <cell r="A17" t="str">
            <v>H0102</v>
          </cell>
          <cell r="B17">
            <v>46747324</v>
          </cell>
        </row>
        <row r="18">
          <cell r="A18" t="str">
            <v>H0202</v>
          </cell>
          <cell r="B18">
            <v>172509148</v>
          </cell>
        </row>
        <row r="19">
          <cell r="A19" t="str">
            <v>I0101</v>
          </cell>
          <cell r="B19">
            <v>648324725</v>
          </cell>
        </row>
        <row r="20">
          <cell r="A20" t="str">
            <v>I0103</v>
          </cell>
          <cell r="B20">
            <v>3438942</v>
          </cell>
        </row>
        <row r="21">
          <cell r="A21" t="str">
            <v>I0501</v>
          </cell>
          <cell r="B21">
            <v>4218142902</v>
          </cell>
        </row>
        <row r="22">
          <cell r="A22" t="str">
            <v>I0502</v>
          </cell>
          <cell r="B22">
            <v>189852000</v>
          </cell>
        </row>
        <row r="23">
          <cell r="A23" t="str">
            <v>I0601</v>
          </cell>
          <cell r="B23">
            <v>172333713</v>
          </cell>
        </row>
        <row r="24">
          <cell r="A24" t="str">
            <v>J0101</v>
          </cell>
          <cell r="B24">
            <v>-37899622</v>
          </cell>
        </row>
        <row r="25">
          <cell r="A25" t="str">
            <v>J0102</v>
          </cell>
          <cell r="B25">
            <v>-2386218113</v>
          </cell>
        </row>
        <row r="26">
          <cell r="A26" t="str">
            <v>J0103</v>
          </cell>
          <cell r="B26">
            <v>-219050439</v>
          </cell>
        </row>
        <row r="27">
          <cell r="A27" t="str">
            <v>J0104</v>
          </cell>
          <cell r="B27">
            <v>-631800970</v>
          </cell>
        </row>
        <row r="28">
          <cell r="A28" t="str">
            <v>J0105</v>
          </cell>
          <cell r="B28">
            <v>-92255388</v>
          </cell>
        </row>
        <row r="29">
          <cell r="A29" t="str">
            <v>J0107</v>
          </cell>
          <cell r="B29">
            <v>-6681501</v>
          </cell>
        </row>
        <row r="30">
          <cell r="A30" t="str">
            <v>J0201</v>
          </cell>
          <cell r="B30">
            <v>-7</v>
          </cell>
        </row>
        <row r="31">
          <cell r="A31" t="str">
            <v>J0202</v>
          </cell>
          <cell r="B31">
            <v>-179444137</v>
          </cell>
        </row>
        <row r="32">
          <cell r="A32" t="str">
            <v>J0203</v>
          </cell>
          <cell r="B32">
            <v>-117519278</v>
          </cell>
        </row>
        <row r="33">
          <cell r="A33" t="str">
            <v>K0101</v>
          </cell>
          <cell r="B33">
            <v>-15694477793</v>
          </cell>
        </row>
        <row r="34">
          <cell r="A34" t="str">
            <v>K0201</v>
          </cell>
          <cell r="B34">
            <v>-392564949</v>
          </cell>
        </row>
        <row r="35">
          <cell r="A35" t="str">
            <v>K0301</v>
          </cell>
          <cell r="B35">
            <v>-338094024</v>
          </cell>
        </row>
        <row r="36">
          <cell r="A36" t="str">
            <v>K0302</v>
          </cell>
          <cell r="B36">
            <v>-24055545</v>
          </cell>
        </row>
        <row r="37">
          <cell r="A37" t="str">
            <v>K0303</v>
          </cell>
          <cell r="B37">
            <v>-297166750</v>
          </cell>
        </row>
        <row r="38">
          <cell r="A38" t="str">
            <v>K0304</v>
          </cell>
          <cell r="B38">
            <v>-17952303</v>
          </cell>
        </row>
        <row r="39">
          <cell r="A39" t="str">
            <v>K0305</v>
          </cell>
          <cell r="B39">
            <v>-53992971</v>
          </cell>
        </row>
        <row r="40">
          <cell r="A40" t="str">
            <v>K0402</v>
          </cell>
          <cell r="B40">
            <v>41244816</v>
          </cell>
        </row>
        <row r="41">
          <cell r="A41" t="str">
            <v>K0403</v>
          </cell>
          <cell r="B41">
            <v>-6652832</v>
          </cell>
        </row>
        <row r="42">
          <cell r="A42" t="str">
            <v>L0101</v>
          </cell>
          <cell r="B42">
            <v>821672797</v>
          </cell>
        </row>
        <row r="43">
          <cell r="A43" t="str">
            <v>L0102</v>
          </cell>
          <cell r="B43">
            <v>7483501596</v>
          </cell>
        </row>
        <row r="44">
          <cell r="A44" t="str">
            <v>L0103</v>
          </cell>
          <cell r="B44">
            <v>-1266651078</v>
          </cell>
        </row>
        <row r="45">
          <cell r="A45" t="str">
            <v>L0202</v>
          </cell>
          <cell r="B45">
            <v>3921357998</v>
          </cell>
        </row>
        <row r="46">
          <cell r="A46" t="str">
            <v>L0401</v>
          </cell>
          <cell r="B46">
            <v>53649477</v>
          </cell>
        </row>
        <row r="47">
          <cell r="A47" t="str">
            <v>L0402</v>
          </cell>
          <cell r="B47">
            <v>102976684</v>
          </cell>
        </row>
        <row r="48">
          <cell r="A48" t="str">
            <v>L0403</v>
          </cell>
          <cell r="B48">
            <v>1144688062</v>
          </cell>
        </row>
        <row r="49">
          <cell r="A49" t="str">
            <v>L0501</v>
          </cell>
          <cell r="B49">
            <v>-91682278</v>
          </cell>
        </row>
        <row r="50">
          <cell r="A50" t="str">
            <v>L0502</v>
          </cell>
          <cell r="B50">
            <v>-150689387</v>
          </cell>
        </row>
        <row r="51">
          <cell r="A51" t="str">
            <v>L0503</v>
          </cell>
          <cell r="B51">
            <v>-1425809937</v>
          </cell>
        </row>
        <row r="52">
          <cell r="A52" t="str">
            <v>M0301</v>
          </cell>
          <cell r="B52">
            <v>937520052</v>
          </cell>
        </row>
        <row r="53">
          <cell r="A53" t="str">
            <v>M0304</v>
          </cell>
          <cell r="B53">
            <v>181765368</v>
          </cell>
        </row>
        <row r="54">
          <cell r="A54" t="str">
            <v>M0305</v>
          </cell>
          <cell r="B54">
            <v>140020406</v>
          </cell>
        </row>
        <row r="55">
          <cell r="A55" t="str">
            <v>M0401</v>
          </cell>
          <cell r="B55">
            <v>9741218</v>
          </cell>
        </row>
        <row r="56">
          <cell r="A56" t="str">
            <v>M0402</v>
          </cell>
          <cell r="B56">
            <v>25224631</v>
          </cell>
        </row>
        <row r="57">
          <cell r="A57" t="str">
            <v>M0403</v>
          </cell>
          <cell r="B57">
            <v>19703276</v>
          </cell>
        </row>
        <row r="58">
          <cell r="A58" t="str">
            <v>M0404</v>
          </cell>
          <cell r="B58">
            <v>71271751</v>
          </cell>
        </row>
        <row r="59">
          <cell r="A59" t="str">
            <v>M0405</v>
          </cell>
          <cell r="B59">
            <v>60342678</v>
          </cell>
        </row>
        <row r="60">
          <cell r="A60" t="str">
            <v>M0406</v>
          </cell>
          <cell r="B60">
            <v>54993147</v>
          </cell>
        </row>
        <row r="61">
          <cell r="A61" t="str">
            <v>M0407</v>
          </cell>
          <cell r="B61">
            <v>205346153</v>
          </cell>
        </row>
        <row r="62">
          <cell r="A62" t="str">
            <v>M0408</v>
          </cell>
          <cell r="B62">
            <v>2964733</v>
          </cell>
        </row>
        <row r="63">
          <cell r="A63" t="str">
            <v>M0409</v>
          </cell>
          <cell r="B63">
            <v>7961977</v>
          </cell>
        </row>
        <row r="64">
          <cell r="A64" t="str">
            <v>M0410</v>
          </cell>
          <cell r="B64">
            <v>321607604</v>
          </cell>
        </row>
        <row r="65">
          <cell r="A65" t="str">
            <v>M0411</v>
          </cell>
          <cell r="B65">
            <v>316029393</v>
          </cell>
        </row>
        <row r="66">
          <cell r="A66" t="str">
            <v>M0412</v>
          </cell>
          <cell r="B66">
            <v>-2936038</v>
          </cell>
        </row>
        <row r="67">
          <cell r="A67" t="str">
            <v>M0414</v>
          </cell>
          <cell r="B67">
            <v>117330663</v>
          </cell>
        </row>
        <row r="68">
          <cell r="A68" t="str">
            <v>M0601</v>
          </cell>
          <cell r="B68">
            <v>183161855</v>
          </cell>
        </row>
        <row r="69">
          <cell r="A69" t="str">
            <v>M0701</v>
          </cell>
          <cell r="B69">
            <v>181287924</v>
          </cell>
        </row>
        <row r="70">
          <cell r="A70" t="str">
            <v>M0801</v>
          </cell>
          <cell r="B70">
            <v>188806165</v>
          </cell>
        </row>
        <row r="71">
          <cell r="A71" t="str">
            <v>M0901</v>
          </cell>
          <cell r="B71">
            <v>797469657</v>
          </cell>
        </row>
        <row r="72">
          <cell r="A72" t="str">
            <v>M0902</v>
          </cell>
          <cell r="B72">
            <v>-746780857</v>
          </cell>
        </row>
        <row r="73">
          <cell r="A73" t="str">
            <v>P0101</v>
          </cell>
          <cell r="B73">
            <v>310247268</v>
          </cell>
        </row>
        <row r="74">
          <cell r="A74" t="str">
            <v>Q0101</v>
          </cell>
          <cell r="B74">
            <v>19120217</v>
          </cell>
        </row>
        <row r="75">
          <cell r="A75" t="str">
            <v>Q0102</v>
          </cell>
          <cell r="B75">
            <v>26864328</v>
          </cell>
        </row>
        <row r="76">
          <cell r="A76" t="str">
            <v>R0101</v>
          </cell>
          <cell r="B76">
            <v>831039635</v>
          </cell>
        </row>
        <row r="77">
          <cell r="A77" t="str">
            <v>S0103</v>
          </cell>
          <cell r="B77">
            <v>-2142799614</v>
          </cell>
        </row>
        <row r="78">
          <cell r="A78" t="str">
            <v>B0402</v>
          </cell>
          <cell r="B78">
            <v>-2221319582</v>
          </cell>
        </row>
        <row r="79">
          <cell r="A79" t="str">
            <v>J0204</v>
          </cell>
          <cell r="B79">
            <v>-435718</v>
          </cell>
        </row>
        <row r="80">
          <cell r="A80" t="str">
            <v>D0110</v>
          </cell>
          <cell r="B80">
            <v>110607481</v>
          </cell>
        </row>
        <row r="81">
          <cell r="A81" t="str">
            <v>D0111</v>
          </cell>
          <cell r="B81">
            <v>365400000</v>
          </cell>
        </row>
        <row r="82">
          <cell r="A82" t="str">
            <v>D0112</v>
          </cell>
          <cell r="B82">
            <v>700934000</v>
          </cell>
        </row>
        <row r="83">
          <cell r="A83" t="str">
            <v>D0113</v>
          </cell>
          <cell r="B83">
            <v>571512922</v>
          </cell>
        </row>
        <row r="84">
          <cell r="A84" t="str">
            <v>D0115</v>
          </cell>
          <cell r="B84">
            <v>151825193</v>
          </cell>
        </row>
        <row r="85">
          <cell r="A85" t="str">
            <v>D0116</v>
          </cell>
          <cell r="B85">
            <v>37983075</v>
          </cell>
        </row>
        <row r="86">
          <cell r="A86" t="str">
            <v>D0117</v>
          </cell>
          <cell r="B86">
            <v>242000</v>
          </cell>
        </row>
        <row r="87">
          <cell r="A87" t="str">
            <v>D0118</v>
          </cell>
          <cell r="B87">
            <v>2194340</v>
          </cell>
        </row>
        <row r="88">
          <cell r="A88" t="str">
            <v>D0119</v>
          </cell>
          <cell r="B88">
            <v>53254607</v>
          </cell>
        </row>
        <row r="89">
          <cell r="A89" t="str">
            <v>D0120</v>
          </cell>
          <cell r="B89">
            <v>39912045</v>
          </cell>
        </row>
        <row r="90">
          <cell r="A90" t="str">
            <v>D0121</v>
          </cell>
          <cell r="B90">
            <v>567906629</v>
          </cell>
        </row>
        <row r="91">
          <cell r="A91" t="str">
            <v>D0122</v>
          </cell>
          <cell r="B91">
            <v>45180850</v>
          </cell>
        </row>
        <row r="92">
          <cell r="A92" t="str">
            <v>D0123</v>
          </cell>
          <cell r="B92">
            <v>47712088</v>
          </cell>
        </row>
        <row r="93">
          <cell r="A93" t="str">
            <v>D0124</v>
          </cell>
          <cell r="B93">
            <v>179245663</v>
          </cell>
        </row>
        <row r="94">
          <cell r="A94" t="str">
            <v>D0125</v>
          </cell>
          <cell r="B94">
            <v>151582047</v>
          </cell>
        </row>
        <row r="95">
          <cell r="A95" t="str">
            <v>D0126</v>
          </cell>
          <cell r="B95">
            <v>12104987</v>
          </cell>
        </row>
        <row r="96">
          <cell r="A96" t="str">
            <v>D0127</v>
          </cell>
          <cell r="B96">
            <v>270280297</v>
          </cell>
        </row>
        <row r="97">
          <cell r="A97" t="str">
            <v>D0128</v>
          </cell>
          <cell r="B97">
            <v>114959386</v>
          </cell>
        </row>
        <row r="98">
          <cell r="A98" t="str">
            <v>D0210</v>
          </cell>
          <cell r="B98">
            <v>-60188065</v>
          </cell>
        </row>
        <row r="99">
          <cell r="A99" t="str">
            <v>D0211</v>
          </cell>
          <cell r="B99">
            <v>-231834120</v>
          </cell>
        </row>
        <row r="100">
          <cell r="A100" t="str">
            <v>D0212</v>
          </cell>
          <cell r="B100">
            <v>-443924401</v>
          </cell>
        </row>
        <row r="101">
          <cell r="A101" t="str">
            <v>D0221</v>
          </cell>
          <cell r="B101">
            <v>-275344657</v>
          </cell>
        </row>
        <row r="102">
          <cell r="A102" t="str">
            <v>D0222</v>
          </cell>
          <cell r="B102">
            <v>-15747957</v>
          </cell>
        </row>
        <row r="103">
          <cell r="A103" t="str">
            <v>D0223</v>
          </cell>
          <cell r="B103">
            <v>-20274918</v>
          </cell>
        </row>
        <row r="104">
          <cell r="A104" t="str">
            <v>D0224</v>
          </cell>
          <cell r="B104">
            <v>-83900035</v>
          </cell>
        </row>
        <row r="105">
          <cell r="A105" t="str">
            <v>D0225</v>
          </cell>
          <cell r="B105">
            <v>-109210712</v>
          </cell>
        </row>
        <row r="106">
          <cell r="A106" t="str">
            <v>D0226</v>
          </cell>
          <cell r="B106">
            <v>-8802882</v>
          </cell>
        </row>
        <row r="107">
          <cell r="A107" t="str">
            <v>D0227</v>
          </cell>
          <cell r="B107">
            <v>-180153825</v>
          </cell>
        </row>
        <row r="108">
          <cell r="A108" t="str">
            <v>D0228</v>
          </cell>
          <cell r="B108">
            <v>-42367462</v>
          </cell>
        </row>
        <row r="109">
          <cell r="A109" t="str">
            <v>M0421</v>
          </cell>
          <cell r="B109">
            <v>166768449</v>
          </cell>
        </row>
        <row r="110">
          <cell r="A110" t="str">
            <v>M0422</v>
          </cell>
          <cell r="B110">
            <v>2902725</v>
          </cell>
        </row>
        <row r="111">
          <cell r="A111" t="str">
            <v>D0129</v>
          </cell>
          <cell r="B111">
            <v>96982202</v>
          </cell>
        </row>
        <row r="112">
          <cell r="A112" t="str">
            <v>M0423</v>
          </cell>
          <cell r="B112">
            <v>63280294</v>
          </cell>
        </row>
        <row r="113">
          <cell r="A113" t="str">
            <v>C0109</v>
          </cell>
          <cell r="B113">
            <v>-998694</v>
          </cell>
        </row>
        <row r="114">
          <cell r="A114" t="str">
            <v>C0106</v>
          </cell>
          <cell r="B114">
            <v>-116141786</v>
          </cell>
        </row>
        <row r="115">
          <cell r="A115" t="str">
            <v>J0301</v>
          </cell>
          <cell r="B115">
            <v>-177767040</v>
          </cell>
        </row>
        <row r="116">
          <cell r="A116" t="str">
            <v>J0302</v>
          </cell>
          <cell r="B116">
            <v>-75982146</v>
          </cell>
        </row>
        <row r="117">
          <cell r="A117" t="str">
            <v>D0213</v>
          </cell>
          <cell r="B117">
            <v>-159153315</v>
          </cell>
        </row>
        <row r="118">
          <cell r="A118" t="str">
            <v>I0105</v>
          </cell>
          <cell r="B118">
            <v>2</v>
          </cell>
        </row>
        <row r="119">
          <cell r="A119" t="str">
            <v>K0202</v>
          </cell>
          <cell r="B119">
            <v>-350197407</v>
          </cell>
        </row>
        <row r="120">
          <cell r="A120" t="str">
            <v>K0205</v>
          </cell>
          <cell r="B120">
            <v>-31971638</v>
          </cell>
        </row>
        <row r="121">
          <cell r="A121" t="str">
            <v>M0424</v>
          </cell>
          <cell r="B121">
            <v>99201350</v>
          </cell>
        </row>
        <row r="122">
          <cell r="A122" t="str">
            <v>M0425</v>
          </cell>
          <cell r="B122">
            <v>47759617</v>
          </cell>
        </row>
        <row r="123">
          <cell r="A123" t="str">
            <v>M0426</v>
          </cell>
          <cell r="B123">
            <v>135403550</v>
          </cell>
        </row>
        <row r="124">
          <cell r="A124" t="str">
            <v>J0303</v>
          </cell>
          <cell r="B124">
            <v>-4095010132</v>
          </cell>
        </row>
        <row r="125">
          <cell r="A125" t="str">
            <v>J0304</v>
          </cell>
          <cell r="B125">
            <v>-33350025</v>
          </cell>
        </row>
        <row r="126">
          <cell r="A126" t="str">
            <v>M0427</v>
          </cell>
          <cell r="B126">
            <v>101689486</v>
          </cell>
        </row>
        <row r="127">
          <cell r="A127" t="str">
            <v>M0428</v>
          </cell>
          <cell r="B127">
            <v>28000000</v>
          </cell>
        </row>
        <row r="128">
          <cell r="A128" t="str">
            <v>Grand Total</v>
          </cell>
          <cell r="B128">
            <v>-3803286</v>
          </cell>
        </row>
      </sheetData>
      <sheetData sheetId="4" refreshError="1"/>
      <sheetData sheetId="5" refreshError="1"/>
      <sheetData sheetId="6" refreshError="1"/>
      <sheetData sheetId="7" refreshError="1"/>
      <sheetData sheetId="8" refreshError="1">
        <row r="4">
          <cell r="A4" t="str">
            <v>J0109</v>
          </cell>
          <cell r="F4">
            <v>0</v>
          </cell>
        </row>
        <row r="5">
          <cell r="A5" t="str">
            <v>D1001</v>
          </cell>
          <cell r="F5">
            <v>0</v>
          </cell>
        </row>
        <row r="6">
          <cell r="A6" t="str">
            <v>M0902</v>
          </cell>
          <cell r="F6">
            <v>0</v>
          </cell>
        </row>
        <row r="7">
          <cell r="A7" t="str">
            <v>L0203</v>
          </cell>
          <cell r="F7">
            <v>0</v>
          </cell>
        </row>
        <row r="8">
          <cell r="A8" t="str">
            <v>L0503</v>
          </cell>
          <cell r="F8">
            <v>0</v>
          </cell>
        </row>
        <row r="9">
          <cell r="A9" t="str">
            <v>L0202</v>
          </cell>
          <cell r="F9">
            <v>0</v>
          </cell>
        </row>
        <row r="10">
          <cell r="A10" t="str">
            <v>L0101</v>
          </cell>
        </row>
        <row r="11">
          <cell r="A11" t="str">
            <v>L0102</v>
          </cell>
          <cell r="F11">
            <v>0</v>
          </cell>
        </row>
        <row r="12">
          <cell r="A12" t="str">
            <v>L0103</v>
          </cell>
          <cell r="F12">
            <v>0</v>
          </cell>
        </row>
        <row r="13">
          <cell r="A13" t="str">
            <v>L0403</v>
          </cell>
        </row>
        <row r="14">
          <cell r="A14" t="str">
            <v>F0102</v>
          </cell>
          <cell r="F14">
            <v>0</v>
          </cell>
        </row>
        <row r="15">
          <cell r="A15" t="str">
            <v>F0104</v>
          </cell>
          <cell r="F15">
            <v>0</v>
          </cell>
        </row>
        <row r="16">
          <cell r="A16" t="str">
            <v>F0201</v>
          </cell>
          <cell r="F16">
            <v>0</v>
          </cell>
        </row>
        <row r="17">
          <cell r="A17" t="str">
            <v>F0202</v>
          </cell>
          <cell r="F17">
            <v>0</v>
          </cell>
        </row>
        <row r="18">
          <cell r="A18" t="str">
            <v>F0401</v>
          </cell>
          <cell r="F18">
            <v>0</v>
          </cell>
        </row>
        <row r="19">
          <cell r="A19" t="str">
            <v>F0504</v>
          </cell>
          <cell r="F19">
            <v>0</v>
          </cell>
        </row>
        <row r="20">
          <cell r="A20" t="str">
            <v>F0502</v>
          </cell>
          <cell r="F20">
            <v>0</v>
          </cell>
        </row>
        <row r="21">
          <cell r="A21" t="str">
            <v>F0601</v>
          </cell>
          <cell r="F21">
            <v>0</v>
          </cell>
        </row>
        <row r="22">
          <cell r="A22" t="str">
            <v>F0103</v>
          </cell>
          <cell r="F22">
            <v>0</v>
          </cell>
        </row>
        <row r="23">
          <cell r="A23" t="str">
            <v>M0411</v>
          </cell>
        </row>
        <row r="24">
          <cell r="A24" t="str">
            <v>Q0101</v>
          </cell>
          <cell r="B24">
            <v>0</v>
          </cell>
          <cell r="F24">
            <v>0</v>
          </cell>
        </row>
        <row r="25">
          <cell r="A25" t="str">
            <v>C0101</v>
          </cell>
        </row>
        <row r="26">
          <cell r="A26" t="str">
            <v>R0101</v>
          </cell>
          <cell r="F26">
            <v>0</v>
          </cell>
        </row>
        <row r="27">
          <cell r="A27" t="str">
            <v>C0102</v>
          </cell>
          <cell r="F27">
            <v>0</v>
          </cell>
        </row>
        <row r="28">
          <cell r="A28" t="str">
            <v>J0103</v>
          </cell>
        </row>
        <row r="29">
          <cell r="A29" t="str">
            <v>M0301</v>
          </cell>
          <cell r="F29">
            <v>0</v>
          </cell>
        </row>
        <row r="30">
          <cell r="A30" t="str">
            <v>B0401</v>
          </cell>
          <cell r="F30">
            <v>0</v>
          </cell>
        </row>
        <row r="31">
          <cell r="A31" t="str">
            <v>D0705</v>
          </cell>
          <cell r="F31">
            <v>0</v>
          </cell>
        </row>
        <row r="32">
          <cell r="A32" t="str">
            <v>D0301</v>
          </cell>
          <cell r="F32">
            <v>0</v>
          </cell>
        </row>
        <row r="33">
          <cell r="A33" t="str">
            <v>J0102</v>
          </cell>
        </row>
        <row r="34">
          <cell r="A34" t="str">
            <v>I0101</v>
          </cell>
        </row>
        <row r="35">
          <cell r="A35" t="str">
            <v>M0404</v>
          </cell>
        </row>
        <row r="37">
          <cell r="F37">
            <v>0</v>
          </cell>
        </row>
        <row r="38">
          <cell r="F38">
            <v>0</v>
          </cell>
        </row>
        <row r="39">
          <cell r="F39">
            <v>0</v>
          </cell>
        </row>
        <row r="40">
          <cell r="F40">
            <v>0</v>
          </cell>
        </row>
        <row r="41">
          <cell r="F41">
            <v>0</v>
          </cell>
        </row>
        <row r="42">
          <cell r="F42">
            <v>0</v>
          </cell>
        </row>
        <row r="43">
          <cell r="F43">
            <v>0</v>
          </cell>
        </row>
        <row r="44">
          <cell r="F44">
            <v>0</v>
          </cell>
        </row>
        <row r="45">
          <cell r="F45">
            <v>0</v>
          </cell>
        </row>
        <row r="46">
          <cell r="F46">
            <v>0</v>
          </cell>
        </row>
        <row r="47">
          <cell r="F47">
            <v>0</v>
          </cell>
        </row>
        <row r="48">
          <cell r="F48">
            <v>0</v>
          </cell>
        </row>
        <row r="49">
          <cell r="F49">
            <v>0</v>
          </cell>
        </row>
        <row r="50">
          <cell r="F50">
            <v>0</v>
          </cell>
        </row>
        <row r="51">
          <cell r="F51">
            <v>0</v>
          </cell>
        </row>
        <row r="52">
          <cell r="F52">
            <v>0</v>
          </cell>
        </row>
        <row r="53">
          <cell r="F53">
            <v>0</v>
          </cell>
        </row>
        <row r="54">
          <cell r="F54">
            <v>0</v>
          </cell>
        </row>
        <row r="55">
          <cell r="F55">
            <v>0</v>
          </cell>
        </row>
        <row r="56">
          <cell r="F56">
            <v>0</v>
          </cell>
        </row>
        <row r="57">
          <cell r="F57">
            <v>0</v>
          </cell>
        </row>
        <row r="58">
          <cell r="F58">
            <v>0</v>
          </cell>
        </row>
        <row r="59">
          <cell r="F59">
            <v>0</v>
          </cell>
        </row>
        <row r="60">
          <cell r="F60">
            <v>0</v>
          </cell>
        </row>
        <row r="61">
          <cell r="F61">
            <v>0</v>
          </cell>
        </row>
        <row r="62">
          <cell r="F62">
            <v>0</v>
          </cell>
        </row>
        <row r="63">
          <cell r="F63">
            <v>0</v>
          </cell>
        </row>
        <row r="64">
          <cell r="F64">
            <v>0</v>
          </cell>
        </row>
        <row r="65">
          <cell r="F65">
            <v>0</v>
          </cell>
        </row>
        <row r="66">
          <cell r="F66">
            <v>0</v>
          </cell>
        </row>
        <row r="67">
          <cell r="F67">
            <v>0</v>
          </cell>
        </row>
        <row r="68">
          <cell r="F68">
            <v>0</v>
          </cell>
        </row>
        <row r="69">
          <cell r="F69">
            <v>0</v>
          </cell>
        </row>
        <row r="70">
          <cell r="F70">
            <v>0</v>
          </cell>
        </row>
        <row r="71">
          <cell r="F71">
            <v>0</v>
          </cell>
        </row>
        <row r="72">
          <cell r="F72">
            <v>0</v>
          </cell>
        </row>
        <row r="73">
          <cell r="F73">
            <v>0</v>
          </cell>
        </row>
        <row r="74">
          <cell r="F74">
            <v>0</v>
          </cell>
        </row>
        <row r="75">
          <cell r="F75">
            <v>0</v>
          </cell>
        </row>
        <row r="76">
          <cell r="F76">
            <v>0</v>
          </cell>
        </row>
        <row r="77">
          <cell r="F77">
            <v>0</v>
          </cell>
        </row>
        <row r="78">
          <cell r="F78">
            <v>0</v>
          </cell>
        </row>
        <row r="79">
          <cell r="F79">
            <v>0</v>
          </cell>
        </row>
        <row r="80">
          <cell r="F80">
            <v>0</v>
          </cell>
        </row>
        <row r="81">
          <cell r="F81">
            <v>0</v>
          </cell>
        </row>
        <row r="82">
          <cell r="F82">
            <v>0</v>
          </cell>
        </row>
        <row r="83">
          <cell r="F83">
            <v>0</v>
          </cell>
        </row>
        <row r="84">
          <cell r="F84">
            <v>0</v>
          </cell>
        </row>
        <row r="85">
          <cell r="F85">
            <v>0</v>
          </cell>
        </row>
        <row r="86">
          <cell r="F86">
            <v>0</v>
          </cell>
        </row>
        <row r="87">
          <cell r="F87">
            <v>0</v>
          </cell>
        </row>
        <row r="88">
          <cell r="F88">
            <v>0</v>
          </cell>
        </row>
        <row r="89">
          <cell r="F89">
            <v>0</v>
          </cell>
        </row>
        <row r="90">
          <cell r="F90">
            <v>0</v>
          </cell>
        </row>
        <row r="91">
          <cell r="F91">
            <v>0</v>
          </cell>
        </row>
        <row r="92">
          <cell r="F92">
            <v>0</v>
          </cell>
        </row>
        <row r="93">
          <cell r="F93">
            <v>0</v>
          </cell>
        </row>
        <row r="94">
          <cell r="F94">
            <v>0</v>
          </cell>
        </row>
        <row r="95">
          <cell r="F95">
            <v>0</v>
          </cell>
        </row>
        <row r="96">
          <cell r="F96">
            <v>0</v>
          </cell>
        </row>
        <row r="97">
          <cell r="F97">
            <v>0</v>
          </cell>
        </row>
        <row r="98">
          <cell r="F98">
            <v>0</v>
          </cell>
        </row>
        <row r="99">
          <cell r="F99">
            <v>0</v>
          </cell>
        </row>
        <row r="100">
          <cell r="F100">
            <v>0</v>
          </cell>
        </row>
        <row r="101">
          <cell r="F101">
            <v>0</v>
          </cell>
        </row>
        <row r="102">
          <cell r="F102">
            <v>0</v>
          </cell>
        </row>
        <row r="103">
          <cell r="F103">
            <v>0</v>
          </cell>
        </row>
        <row r="104">
          <cell r="F104">
            <v>0</v>
          </cell>
        </row>
        <row r="105">
          <cell r="F105">
            <v>0</v>
          </cell>
        </row>
        <row r="106">
          <cell r="F106">
            <v>0</v>
          </cell>
        </row>
        <row r="107">
          <cell r="F107">
            <v>0</v>
          </cell>
        </row>
        <row r="108">
          <cell r="F108">
            <v>0</v>
          </cell>
        </row>
        <row r="109">
          <cell r="F109">
            <v>0</v>
          </cell>
        </row>
        <row r="110">
          <cell r="F110">
            <v>0</v>
          </cell>
        </row>
        <row r="111">
          <cell r="F111">
            <v>0</v>
          </cell>
        </row>
        <row r="112">
          <cell r="F112">
            <v>0</v>
          </cell>
        </row>
        <row r="113">
          <cell r="F113">
            <v>0</v>
          </cell>
        </row>
        <row r="114">
          <cell r="F114">
            <v>0</v>
          </cell>
        </row>
        <row r="115">
          <cell r="F115">
            <v>0</v>
          </cell>
        </row>
        <row r="116">
          <cell r="F116">
            <v>0</v>
          </cell>
        </row>
        <row r="117">
          <cell r="F117">
            <v>0</v>
          </cell>
        </row>
        <row r="118">
          <cell r="F118">
            <v>0</v>
          </cell>
        </row>
        <row r="119">
          <cell r="F119">
            <v>0</v>
          </cell>
        </row>
        <row r="120">
          <cell r="F120">
            <v>0</v>
          </cell>
        </row>
        <row r="121">
          <cell r="F121">
            <v>0</v>
          </cell>
        </row>
        <row r="122">
          <cell r="F122">
            <v>0</v>
          </cell>
        </row>
        <row r="123">
          <cell r="F123">
            <v>0</v>
          </cell>
        </row>
        <row r="124">
          <cell r="F124">
            <v>0</v>
          </cell>
        </row>
        <row r="125">
          <cell r="F125">
            <v>0</v>
          </cell>
        </row>
        <row r="126">
          <cell r="F126">
            <v>0</v>
          </cell>
        </row>
        <row r="127">
          <cell r="F127">
            <v>0</v>
          </cell>
        </row>
        <row r="128">
          <cell r="F128">
            <v>0</v>
          </cell>
        </row>
        <row r="129">
          <cell r="F129">
            <v>0</v>
          </cell>
        </row>
        <row r="130">
          <cell r="F130">
            <v>0</v>
          </cell>
        </row>
        <row r="131">
          <cell r="F131">
            <v>0</v>
          </cell>
        </row>
        <row r="132">
          <cell r="F132">
            <v>0</v>
          </cell>
        </row>
        <row r="133">
          <cell r="F133">
            <v>0</v>
          </cell>
        </row>
        <row r="134">
          <cell r="F134">
            <v>0</v>
          </cell>
        </row>
        <row r="135">
          <cell r="F135">
            <v>0</v>
          </cell>
        </row>
        <row r="136">
          <cell r="F136">
            <v>0</v>
          </cell>
        </row>
        <row r="137">
          <cell r="F137">
            <v>0</v>
          </cell>
        </row>
        <row r="138">
          <cell r="F138">
            <v>0</v>
          </cell>
        </row>
        <row r="139">
          <cell r="F139">
            <v>0</v>
          </cell>
        </row>
        <row r="140">
          <cell r="F140">
            <v>0</v>
          </cell>
        </row>
        <row r="141">
          <cell r="F141">
            <v>0</v>
          </cell>
        </row>
        <row r="142">
          <cell r="F142">
            <v>0</v>
          </cell>
        </row>
        <row r="143">
          <cell r="F143">
            <v>0</v>
          </cell>
        </row>
        <row r="144">
          <cell r="F144">
            <v>0</v>
          </cell>
        </row>
        <row r="145">
          <cell r="F145">
            <v>0</v>
          </cell>
        </row>
        <row r="146">
          <cell r="F146">
            <v>0</v>
          </cell>
        </row>
        <row r="147">
          <cell r="F147">
            <v>0</v>
          </cell>
        </row>
        <row r="148">
          <cell r="F148">
            <v>0</v>
          </cell>
        </row>
        <row r="149">
          <cell r="F149">
            <v>0</v>
          </cell>
        </row>
        <row r="150">
          <cell r="F150">
            <v>0</v>
          </cell>
        </row>
        <row r="151">
          <cell r="F151">
            <v>0</v>
          </cell>
        </row>
        <row r="152">
          <cell r="F152">
            <v>0</v>
          </cell>
        </row>
        <row r="153">
          <cell r="F153">
            <v>0</v>
          </cell>
        </row>
        <row r="154">
          <cell r="F154">
            <v>0</v>
          </cell>
        </row>
        <row r="155">
          <cell r="F155">
            <v>0</v>
          </cell>
        </row>
        <row r="156">
          <cell r="F156">
            <v>0</v>
          </cell>
        </row>
        <row r="157">
          <cell r="F157">
            <v>0</v>
          </cell>
        </row>
        <row r="158">
          <cell r="F158">
            <v>0</v>
          </cell>
        </row>
        <row r="159">
          <cell r="F159">
            <v>0</v>
          </cell>
        </row>
        <row r="160">
          <cell r="F160">
            <v>0</v>
          </cell>
        </row>
        <row r="161">
          <cell r="F161">
            <v>0</v>
          </cell>
        </row>
        <row r="162">
          <cell r="F162">
            <v>0</v>
          </cell>
        </row>
        <row r="163">
          <cell r="F163">
            <v>0</v>
          </cell>
        </row>
        <row r="164">
          <cell r="F164">
            <v>0</v>
          </cell>
        </row>
        <row r="165">
          <cell r="F165">
            <v>0</v>
          </cell>
        </row>
        <row r="166">
          <cell r="F166">
            <v>0</v>
          </cell>
        </row>
        <row r="167">
          <cell r="F167">
            <v>0</v>
          </cell>
        </row>
        <row r="168">
          <cell r="F168">
            <v>0</v>
          </cell>
        </row>
        <row r="169">
          <cell r="F169">
            <v>0</v>
          </cell>
        </row>
        <row r="170">
          <cell r="F170">
            <v>0</v>
          </cell>
        </row>
        <row r="171">
          <cell r="F171">
            <v>0</v>
          </cell>
        </row>
        <row r="172">
          <cell r="F172">
            <v>0</v>
          </cell>
        </row>
        <row r="173">
          <cell r="F173">
            <v>0</v>
          </cell>
        </row>
        <row r="174">
          <cell r="F174">
            <v>0</v>
          </cell>
        </row>
        <row r="175">
          <cell r="F175">
            <v>0</v>
          </cell>
        </row>
        <row r="176">
          <cell r="F176">
            <v>0</v>
          </cell>
        </row>
        <row r="177">
          <cell r="F177">
            <v>0</v>
          </cell>
        </row>
        <row r="178">
          <cell r="F178">
            <v>0</v>
          </cell>
        </row>
        <row r="179">
          <cell r="F179">
            <v>0</v>
          </cell>
        </row>
        <row r="180">
          <cell r="F180">
            <v>0</v>
          </cell>
        </row>
        <row r="181">
          <cell r="F181">
            <v>0</v>
          </cell>
        </row>
        <row r="182">
          <cell r="F182">
            <v>0</v>
          </cell>
        </row>
        <row r="183">
          <cell r="F183">
            <v>0</v>
          </cell>
        </row>
        <row r="184">
          <cell r="F184">
            <v>0</v>
          </cell>
        </row>
        <row r="185">
          <cell r="F185">
            <v>0</v>
          </cell>
        </row>
        <row r="186">
          <cell r="F186">
            <v>0</v>
          </cell>
        </row>
        <row r="187">
          <cell r="F187">
            <v>0</v>
          </cell>
        </row>
        <row r="188">
          <cell r="F188">
            <v>0</v>
          </cell>
        </row>
        <row r="189">
          <cell r="F189">
            <v>0</v>
          </cell>
        </row>
        <row r="190">
          <cell r="F190">
            <v>0</v>
          </cell>
        </row>
        <row r="191">
          <cell r="F191">
            <v>0</v>
          </cell>
        </row>
        <row r="192">
          <cell r="F192">
            <v>0</v>
          </cell>
        </row>
        <row r="193">
          <cell r="F193">
            <v>0</v>
          </cell>
        </row>
        <row r="194">
          <cell r="F194">
            <v>0</v>
          </cell>
        </row>
        <row r="195">
          <cell r="F195">
            <v>0</v>
          </cell>
        </row>
        <row r="196">
          <cell r="F196">
            <v>0</v>
          </cell>
        </row>
        <row r="197">
          <cell r="F197">
            <v>0</v>
          </cell>
        </row>
        <row r="198">
          <cell r="F198">
            <v>0</v>
          </cell>
        </row>
        <row r="199">
          <cell r="F199">
            <v>0</v>
          </cell>
        </row>
        <row r="200">
          <cell r="F200">
            <v>0</v>
          </cell>
        </row>
        <row r="201">
          <cell r="F201">
            <v>0</v>
          </cell>
        </row>
        <row r="202">
          <cell r="F202">
            <v>0</v>
          </cell>
        </row>
        <row r="203">
          <cell r="F203">
            <v>0</v>
          </cell>
        </row>
        <row r="204">
          <cell r="F204">
            <v>0</v>
          </cell>
        </row>
        <row r="205">
          <cell r="F205">
            <v>0</v>
          </cell>
        </row>
        <row r="206">
          <cell r="F206">
            <v>0</v>
          </cell>
        </row>
        <row r="207">
          <cell r="F207">
            <v>0</v>
          </cell>
        </row>
        <row r="208">
          <cell r="F208">
            <v>0</v>
          </cell>
        </row>
        <row r="209">
          <cell r="F209">
            <v>0</v>
          </cell>
        </row>
        <row r="210">
          <cell r="F210">
            <v>0</v>
          </cell>
        </row>
        <row r="211">
          <cell r="F211">
            <v>0</v>
          </cell>
        </row>
        <row r="212">
          <cell r="F212">
            <v>0</v>
          </cell>
        </row>
        <row r="213">
          <cell r="F213">
            <v>0</v>
          </cell>
        </row>
        <row r="214">
          <cell r="F214">
            <v>0</v>
          </cell>
        </row>
        <row r="215">
          <cell r="F215">
            <v>0</v>
          </cell>
        </row>
        <row r="216">
          <cell r="F216">
            <v>0</v>
          </cell>
        </row>
        <row r="217">
          <cell r="F217">
            <v>0</v>
          </cell>
        </row>
        <row r="218">
          <cell r="F218">
            <v>0</v>
          </cell>
        </row>
        <row r="219">
          <cell r="F219">
            <v>0</v>
          </cell>
        </row>
        <row r="220">
          <cell r="F220">
            <v>0</v>
          </cell>
        </row>
        <row r="221">
          <cell r="F221">
            <v>0</v>
          </cell>
        </row>
        <row r="222">
          <cell r="F222">
            <v>0</v>
          </cell>
        </row>
        <row r="223">
          <cell r="F223">
            <v>0</v>
          </cell>
        </row>
        <row r="224">
          <cell r="F224">
            <v>0</v>
          </cell>
        </row>
        <row r="225">
          <cell r="F225">
            <v>0</v>
          </cell>
        </row>
        <row r="226">
          <cell r="F226">
            <v>0</v>
          </cell>
        </row>
        <row r="227">
          <cell r="F227">
            <v>0</v>
          </cell>
        </row>
        <row r="228">
          <cell r="F228">
            <v>0</v>
          </cell>
        </row>
        <row r="229">
          <cell r="F229">
            <v>0</v>
          </cell>
        </row>
        <row r="230">
          <cell r="F230">
            <v>0</v>
          </cell>
        </row>
        <row r="231">
          <cell r="F231">
            <v>0</v>
          </cell>
        </row>
        <row r="232">
          <cell r="F232">
            <v>0</v>
          </cell>
        </row>
        <row r="233">
          <cell r="F233">
            <v>0</v>
          </cell>
        </row>
        <row r="234">
          <cell r="F234">
            <v>0</v>
          </cell>
        </row>
        <row r="235">
          <cell r="F235">
            <v>0</v>
          </cell>
        </row>
        <row r="236">
          <cell r="F236">
            <v>0</v>
          </cell>
        </row>
        <row r="237">
          <cell r="F237">
            <v>0</v>
          </cell>
        </row>
        <row r="238">
          <cell r="F238">
            <v>0</v>
          </cell>
        </row>
        <row r="239">
          <cell r="F239">
            <v>0</v>
          </cell>
        </row>
        <row r="240">
          <cell r="F240">
            <v>0</v>
          </cell>
        </row>
        <row r="241">
          <cell r="F241">
            <v>0</v>
          </cell>
        </row>
        <row r="242">
          <cell r="F242">
            <v>0</v>
          </cell>
        </row>
        <row r="243">
          <cell r="F243">
            <v>0</v>
          </cell>
        </row>
        <row r="244">
          <cell r="F244">
            <v>0</v>
          </cell>
        </row>
        <row r="245">
          <cell r="F245">
            <v>0</v>
          </cell>
        </row>
        <row r="246">
          <cell r="F246">
            <v>0</v>
          </cell>
        </row>
        <row r="247">
          <cell r="F247">
            <v>0</v>
          </cell>
        </row>
        <row r="248">
          <cell r="F248">
            <v>0</v>
          </cell>
        </row>
        <row r="249">
          <cell r="F249">
            <v>0</v>
          </cell>
        </row>
        <row r="250">
          <cell r="F250">
            <v>0</v>
          </cell>
        </row>
        <row r="251">
          <cell r="F251">
            <v>0</v>
          </cell>
        </row>
        <row r="252">
          <cell r="F252">
            <v>0</v>
          </cell>
        </row>
        <row r="253">
          <cell r="F253">
            <v>0</v>
          </cell>
        </row>
        <row r="254">
          <cell r="F254">
            <v>0</v>
          </cell>
        </row>
        <row r="255">
          <cell r="F255">
            <v>0</v>
          </cell>
        </row>
        <row r="256">
          <cell r="F256">
            <v>0</v>
          </cell>
        </row>
        <row r="257">
          <cell r="F257">
            <v>0</v>
          </cell>
        </row>
        <row r="258">
          <cell r="F258">
            <v>0</v>
          </cell>
        </row>
        <row r="259">
          <cell r="F259">
            <v>0</v>
          </cell>
        </row>
        <row r="260">
          <cell r="F260">
            <v>0</v>
          </cell>
        </row>
        <row r="261">
          <cell r="F261">
            <v>0</v>
          </cell>
        </row>
        <row r="262">
          <cell r="F262">
            <v>0</v>
          </cell>
        </row>
        <row r="263">
          <cell r="F263">
            <v>0</v>
          </cell>
        </row>
        <row r="264">
          <cell r="F264">
            <v>0</v>
          </cell>
        </row>
        <row r="265">
          <cell r="F265">
            <v>0</v>
          </cell>
        </row>
        <row r="266">
          <cell r="F266">
            <v>0</v>
          </cell>
        </row>
        <row r="267">
          <cell r="F267">
            <v>0</v>
          </cell>
        </row>
        <row r="268">
          <cell r="F268">
            <v>0</v>
          </cell>
        </row>
        <row r="269">
          <cell r="F269">
            <v>0</v>
          </cell>
        </row>
        <row r="270">
          <cell r="F270">
            <v>0</v>
          </cell>
        </row>
        <row r="271">
          <cell r="F271">
            <v>0</v>
          </cell>
        </row>
        <row r="272">
          <cell r="F272">
            <v>0</v>
          </cell>
        </row>
        <row r="273">
          <cell r="F273">
            <v>0</v>
          </cell>
        </row>
        <row r="274">
          <cell r="F274">
            <v>0</v>
          </cell>
        </row>
        <row r="275">
          <cell r="F275">
            <v>0</v>
          </cell>
        </row>
        <row r="276">
          <cell r="F276">
            <v>0</v>
          </cell>
        </row>
        <row r="277">
          <cell r="F277">
            <v>0</v>
          </cell>
        </row>
        <row r="278">
          <cell r="F278">
            <v>0</v>
          </cell>
        </row>
        <row r="279">
          <cell r="F279">
            <v>0</v>
          </cell>
        </row>
        <row r="280">
          <cell r="F280">
            <v>0</v>
          </cell>
        </row>
        <row r="281">
          <cell r="F281">
            <v>0</v>
          </cell>
        </row>
        <row r="282">
          <cell r="F282">
            <v>0</v>
          </cell>
        </row>
        <row r="283">
          <cell r="F283">
            <v>0</v>
          </cell>
        </row>
        <row r="284">
          <cell r="F284">
            <v>0</v>
          </cell>
        </row>
        <row r="285">
          <cell r="F285">
            <v>0</v>
          </cell>
        </row>
        <row r="286">
          <cell r="F286">
            <v>0</v>
          </cell>
        </row>
        <row r="287">
          <cell r="F287">
            <v>0</v>
          </cell>
        </row>
        <row r="288">
          <cell r="F288">
            <v>0</v>
          </cell>
        </row>
        <row r="289">
          <cell r="F289">
            <v>0</v>
          </cell>
        </row>
        <row r="290">
          <cell r="F290">
            <v>0</v>
          </cell>
        </row>
        <row r="291">
          <cell r="F291">
            <v>0</v>
          </cell>
        </row>
        <row r="292">
          <cell r="F292">
            <v>0</v>
          </cell>
        </row>
        <row r="293">
          <cell r="F293">
            <v>0</v>
          </cell>
        </row>
        <row r="294">
          <cell r="F294">
            <v>0</v>
          </cell>
        </row>
        <row r="295">
          <cell r="F295">
            <v>0</v>
          </cell>
        </row>
        <row r="296">
          <cell r="F296">
            <v>0</v>
          </cell>
        </row>
        <row r="297">
          <cell r="F297">
            <v>0</v>
          </cell>
        </row>
        <row r="298">
          <cell r="F298">
            <v>0</v>
          </cell>
        </row>
        <row r="299">
          <cell r="F299">
            <v>0</v>
          </cell>
        </row>
        <row r="300">
          <cell r="F300">
            <v>0</v>
          </cell>
        </row>
        <row r="301">
          <cell r="F301">
            <v>0</v>
          </cell>
        </row>
        <row r="302">
          <cell r="F302">
            <v>0</v>
          </cell>
        </row>
        <row r="303">
          <cell r="F303">
            <v>0</v>
          </cell>
        </row>
        <row r="304">
          <cell r="F304">
            <v>0</v>
          </cell>
        </row>
        <row r="305">
          <cell r="F305">
            <v>0</v>
          </cell>
        </row>
        <row r="306">
          <cell r="F306">
            <v>0</v>
          </cell>
        </row>
        <row r="307">
          <cell r="F307">
            <v>0</v>
          </cell>
        </row>
      </sheetData>
      <sheetData sheetId="9" refreshError="1">
        <row r="2">
          <cell r="A2" t="str">
            <v>All_RFAM</v>
          </cell>
          <cell r="B2" t="str">
            <v>ACM</v>
          </cell>
          <cell r="C2" t="str">
            <v>ACT</v>
          </cell>
          <cell r="D2" t="str">
            <v>AIT</v>
          </cell>
          <cell r="E2" t="str">
            <v>COM</v>
          </cell>
          <cell r="F2" t="str">
            <v>GCM</v>
          </cell>
          <cell r="G2" t="str">
            <v>GCT</v>
          </cell>
          <cell r="H2" t="str">
            <v>GSR</v>
          </cell>
          <cell r="I2" t="str">
            <v>FCS</v>
          </cell>
          <cell r="J2" t="str">
            <v>PSM</v>
          </cell>
        </row>
        <row r="3">
          <cell r="A3" t="str">
            <v>A0101</v>
          </cell>
          <cell r="E3">
            <v>-225615660</v>
          </cell>
        </row>
        <row r="4">
          <cell r="A4" t="str">
            <v>B0101</v>
          </cell>
          <cell r="E4">
            <v>-2598634</v>
          </cell>
          <cell r="I4">
            <v>-7516755</v>
          </cell>
          <cell r="J4">
            <v>-12804350</v>
          </cell>
        </row>
        <row r="5">
          <cell r="A5" t="str">
            <v>B0201</v>
          </cell>
          <cell r="E5">
            <v>-5265905</v>
          </cell>
        </row>
        <row r="6">
          <cell r="A6" t="str">
            <v>C0101</v>
          </cell>
          <cell r="E6">
            <v>0</v>
          </cell>
        </row>
        <row r="7">
          <cell r="A7" t="str">
            <v>C0603</v>
          </cell>
          <cell r="E7">
            <v>-1</v>
          </cell>
        </row>
        <row r="8">
          <cell r="A8" t="str">
            <v>E0101</v>
          </cell>
          <cell r="B8">
            <v>1</v>
          </cell>
          <cell r="E8">
            <v>0</v>
          </cell>
        </row>
        <row r="9">
          <cell r="A9" t="str">
            <v>F0102</v>
          </cell>
          <cell r="B9">
            <v>464449536</v>
          </cell>
          <cell r="C9">
            <v>766378636</v>
          </cell>
          <cell r="I9">
            <v>26588124</v>
          </cell>
          <cell r="J9">
            <v>9234782</v>
          </cell>
        </row>
        <row r="10">
          <cell r="A10" t="str">
            <v>F0103</v>
          </cell>
          <cell r="B10">
            <v>105260876</v>
          </cell>
          <cell r="C10">
            <v>75582341</v>
          </cell>
          <cell r="D10">
            <v>9003046</v>
          </cell>
        </row>
        <row r="11">
          <cell r="A11" t="str">
            <v>F0104</v>
          </cell>
          <cell r="B11">
            <v>14005734</v>
          </cell>
          <cell r="C11">
            <v>152828457</v>
          </cell>
        </row>
        <row r="12">
          <cell r="A12" t="str">
            <v>F0202</v>
          </cell>
          <cell r="B12">
            <v>55373616</v>
          </cell>
          <cell r="C12">
            <v>36095826</v>
          </cell>
          <cell r="D12">
            <v>212836</v>
          </cell>
        </row>
        <row r="13">
          <cell r="A13" t="str">
            <v>F0301</v>
          </cell>
          <cell r="B13">
            <v>82963019</v>
          </cell>
          <cell r="C13">
            <v>22656059</v>
          </cell>
          <cell r="I13">
            <v>39245480</v>
          </cell>
          <cell r="J13">
            <v>5824829</v>
          </cell>
        </row>
        <row r="14">
          <cell r="A14" t="str">
            <v>F0401</v>
          </cell>
          <cell r="B14">
            <v>474744506</v>
          </cell>
          <cell r="C14">
            <v>837961878</v>
          </cell>
          <cell r="D14">
            <v>96006230</v>
          </cell>
          <cell r="I14">
            <v>4900225</v>
          </cell>
          <cell r="J14">
            <v>12197098</v>
          </cell>
        </row>
        <row r="15">
          <cell r="A15" t="str">
            <v>G0101</v>
          </cell>
          <cell r="B15">
            <v>85490495</v>
          </cell>
          <cell r="C15">
            <v>556889378</v>
          </cell>
          <cell r="D15">
            <v>88385586</v>
          </cell>
        </row>
        <row r="16">
          <cell r="A16" t="str">
            <v>G0102</v>
          </cell>
          <cell r="B16">
            <v>1175995096</v>
          </cell>
          <cell r="C16">
            <v>1645752629</v>
          </cell>
          <cell r="D16">
            <v>314195649</v>
          </cell>
          <cell r="E16">
            <v>41109772</v>
          </cell>
          <cell r="F16">
            <v>25452390</v>
          </cell>
          <cell r="I16">
            <v>80642028</v>
          </cell>
          <cell r="J16">
            <v>22106301</v>
          </cell>
        </row>
        <row r="17">
          <cell r="A17" t="str">
            <v>G0103</v>
          </cell>
          <cell r="B17">
            <v>-46750435</v>
          </cell>
          <cell r="C17">
            <v>-156729277</v>
          </cell>
          <cell r="D17">
            <v>-11893184</v>
          </cell>
          <cell r="E17">
            <v>5167</v>
          </cell>
          <cell r="F17">
            <v>49</v>
          </cell>
        </row>
        <row r="18">
          <cell r="A18" t="str">
            <v>G0201</v>
          </cell>
          <cell r="B18">
            <v>0</v>
          </cell>
          <cell r="C18">
            <v>0</v>
          </cell>
        </row>
        <row r="19">
          <cell r="A19" t="str">
            <v>H0102</v>
          </cell>
          <cell r="E19">
            <v>46747324</v>
          </cell>
        </row>
        <row r="20">
          <cell r="A20" t="str">
            <v>H0202</v>
          </cell>
          <cell r="E20">
            <v>172509148</v>
          </cell>
        </row>
        <row r="21">
          <cell r="A21" t="str">
            <v>H0206</v>
          </cell>
          <cell r="E21">
            <v>0</v>
          </cell>
        </row>
        <row r="22">
          <cell r="A22" t="str">
            <v>I0101</v>
          </cell>
          <cell r="B22">
            <v>179662056</v>
          </cell>
          <cell r="C22">
            <v>346540862</v>
          </cell>
          <cell r="D22">
            <v>10780586</v>
          </cell>
          <cell r="E22">
            <v>38738452</v>
          </cell>
          <cell r="F22">
            <v>8671256</v>
          </cell>
          <cell r="I22">
            <v>46522188</v>
          </cell>
          <cell r="J22">
            <v>8166525</v>
          </cell>
        </row>
        <row r="23">
          <cell r="A23" t="str">
            <v>I0103</v>
          </cell>
          <cell r="B23">
            <v>0</v>
          </cell>
          <cell r="C23">
            <v>0</v>
          </cell>
          <cell r="D23">
            <v>0</v>
          </cell>
          <cell r="E23">
            <v>0</v>
          </cell>
          <cell r="F23">
            <v>0</v>
          </cell>
          <cell r="I23">
            <v>3438942</v>
          </cell>
        </row>
        <row r="24">
          <cell r="A24" t="str">
            <v>I0501</v>
          </cell>
          <cell r="E24">
            <v>4218142902</v>
          </cell>
        </row>
        <row r="25">
          <cell r="A25" t="str">
            <v>I0502</v>
          </cell>
          <cell r="B25">
            <v>0</v>
          </cell>
          <cell r="C25">
            <v>0</v>
          </cell>
          <cell r="E25">
            <v>194025860</v>
          </cell>
          <cell r="I25">
            <v>-2307455</v>
          </cell>
          <cell r="J25">
            <v>-1866405</v>
          </cell>
        </row>
        <row r="26">
          <cell r="A26" t="str">
            <v>I0601</v>
          </cell>
          <cell r="B26">
            <v>54616376</v>
          </cell>
          <cell r="C26">
            <v>105588255</v>
          </cell>
          <cell r="D26">
            <v>12129082</v>
          </cell>
        </row>
        <row r="27">
          <cell r="A27" t="str">
            <v>J0101</v>
          </cell>
          <cell r="B27">
            <v>-37899622</v>
          </cell>
        </row>
        <row r="28">
          <cell r="A28" t="str">
            <v>J0102</v>
          </cell>
          <cell r="B28">
            <v>-760130715</v>
          </cell>
          <cell r="C28">
            <v>-1363967554</v>
          </cell>
          <cell r="D28">
            <v>-132587486</v>
          </cell>
          <cell r="E28">
            <v>-52172006</v>
          </cell>
          <cell r="F28">
            <v>-13418617</v>
          </cell>
          <cell r="I28">
            <v>-38972451</v>
          </cell>
          <cell r="J28">
            <v>-26866823</v>
          </cell>
        </row>
        <row r="29">
          <cell r="A29" t="str">
            <v>J0103</v>
          </cell>
          <cell r="B29">
            <v>-57211034</v>
          </cell>
          <cell r="C29">
            <v>-78717849</v>
          </cell>
          <cell r="D29">
            <v>-12706269</v>
          </cell>
          <cell r="E29">
            <v>-60611877</v>
          </cell>
          <cell r="F29">
            <v>-3252686</v>
          </cell>
          <cell r="I29">
            <v>-2102827</v>
          </cell>
          <cell r="J29">
            <v>-1445374</v>
          </cell>
        </row>
        <row r="30">
          <cell r="A30" t="str">
            <v>J0104</v>
          </cell>
          <cell r="B30">
            <v>-83010398</v>
          </cell>
          <cell r="C30">
            <v>-528485713</v>
          </cell>
          <cell r="D30">
            <v>-20154859</v>
          </cell>
          <cell r="I30">
            <v>-150000</v>
          </cell>
        </row>
        <row r="31">
          <cell r="A31" t="str">
            <v>J0105</v>
          </cell>
          <cell r="B31">
            <v>-38681802</v>
          </cell>
          <cell r="C31">
            <v>-59117198</v>
          </cell>
          <cell r="D31">
            <v>-6486955</v>
          </cell>
          <cell r="E31">
            <v>14951209</v>
          </cell>
          <cell r="F31">
            <v>-1723254</v>
          </cell>
          <cell r="I31">
            <v>-1011389</v>
          </cell>
          <cell r="J31">
            <v>-185999</v>
          </cell>
        </row>
        <row r="32">
          <cell r="A32" t="str">
            <v>J0107</v>
          </cell>
          <cell r="B32">
            <v>0</v>
          </cell>
          <cell r="E32">
            <v>-6681501</v>
          </cell>
        </row>
        <row r="33">
          <cell r="A33" t="str">
            <v>J0201</v>
          </cell>
          <cell r="E33">
            <v>-7</v>
          </cell>
        </row>
        <row r="34">
          <cell r="A34" t="str">
            <v>J0202</v>
          </cell>
          <cell r="B34">
            <v>-61247950</v>
          </cell>
          <cell r="C34">
            <v>-86726363</v>
          </cell>
          <cell r="D34">
            <v>-12113614</v>
          </cell>
          <cell r="E34">
            <v>-16255622</v>
          </cell>
          <cell r="F34">
            <v>-2688452</v>
          </cell>
          <cell r="J34">
            <v>-412136</v>
          </cell>
        </row>
        <row r="35">
          <cell r="A35" t="str">
            <v>J0203</v>
          </cell>
          <cell r="B35">
            <v>-30021814</v>
          </cell>
          <cell r="C35">
            <v>-84063797</v>
          </cell>
          <cell r="D35">
            <v>-3433667</v>
          </cell>
          <cell r="E35">
            <v>0</v>
          </cell>
        </row>
        <row r="36">
          <cell r="A36" t="str">
            <v>J0204</v>
          </cell>
          <cell r="E36">
            <v>-435718</v>
          </cell>
        </row>
        <row r="37">
          <cell r="A37" t="str">
            <v>K0101</v>
          </cell>
          <cell r="B37">
            <v>-4847266137</v>
          </cell>
          <cell r="C37">
            <v>-9395572048</v>
          </cell>
          <cell r="D37">
            <v>-928368493</v>
          </cell>
          <cell r="I37">
            <v>-412211353</v>
          </cell>
          <cell r="J37">
            <v>-111059762</v>
          </cell>
        </row>
        <row r="38">
          <cell r="A38" t="str">
            <v>K0201</v>
          </cell>
          <cell r="B38">
            <v>-85425626</v>
          </cell>
          <cell r="C38">
            <v>-264561259</v>
          </cell>
          <cell r="D38">
            <v>-38826341</v>
          </cell>
          <cell r="J38">
            <v>-3751723</v>
          </cell>
        </row>
        <row r="39">
          <cell r="A39" t="str">
            <v>K0301</v>
          </cell>
          <cell r="B39">
            <v>-175238378</v>
          </cell>
          <cell r="C39">
            <v>-65445523</v>
          </cell>
          <cell r="D39">
            <v>-95542053</v>
          </cell>
          <cell r="E39">
            <v>-1868070</v>
          </cell>
        </row>
        <row r="40">
          <cell r="A40" t="str">
            <v>K0302</v>
          </cell>
          <cell r="B40">
            <v>-321249</v>
          </cell>
          <cell r="C40">
            <v>-324870</v>
          </cell>
          <cell r="E40">
            <v>-23256111</v>
          </cell>
          <cell r="F40">
            <v>-8358</v>
          </cell>
          <cell r="I40">
            <v>-143711</v>
          </cell>
        </row>
        <row r="41">
          <cell r="A41" t="str">
            <v>K0303</v>
          </cell>
          <cell r="B41">
            <v>-119500746</v>
          </cell>
          <cell r="C41">
            <v>-146680485</v>
          </cell>
          <cell r="D41">
            <v>-16041880</v>
          </cell>
          <cell r="E41">
            <v>-12704227</v>
          </cell>
          <cell r="F41">
            <v>-2154547</v>
          </cell>
          <cell r="I41">
            <v>-71145</v>
          </cell>
        </row>
        <row r="42">
          <cell r="A42" t="str">
            <v>K0304</v>
          </cell>
          <cell r="B42">
            <v>852420</v>
          </cell>
          <cell r="C42">
            <v>-22003462</v>
          </cell>
          <cell r="D42">
            <v>127721</v>
          </cell>
          <cell r="E42">
            <v>3813189</v>
          </cell>
          <cell r="F42">
            <v>234299</v>
          </cell>
          <cell r="I42">
            <v>-729723</v>
          </cell>
          <cell r="J42">
            <v>-245347</v>
          </cell>
        </row>
        <row r="43">
          <cell r="A43" t="str">
            <v>K0305</v>
          </cell>
          <cell r="B43">
            <v>-43172327</v>
          </cell>
          <cell r="C43">
            <v>-10820644</v>
          </cell>
        </row>
        <row r="44">
          <cell r="A44" t="str">
            <v>K0402</v>
          </cell>
          <cell r="B44">
            <v>-205800</v>
          </cell>
          <cell r="C44">
            <v>15314839</v>
          </cell>
          <cell r="D44">
            <v>6652596</v>
          </cell>
          <cell r="E44">
            <v>19030723</v>
          </cell>
          <cell r="F44">
            <v>403247</v>
          </cell>
          <cell r="I44">
            <v>621610</v>
          </cell>
          <cell r="J44">
            <v>-572399</v>
          </cell>
        </row>
        <row r="45">
          <cell r="A45" t="str">
            <v>K0403</v>
          </cell>
          <cell r="E45">
            <v>-6652832</v>
          </cell>
        </row>
        <row r="46">
          <cell r="A46" t="str">
            <v>L0101</v>
          </cell>
          <cell r="B46">
            <v>242735877</v>
          </cell>
          <cell r="C46">
            <v>547572098</v>
          </cell>
          <cell r="I46">
            <v>31364822</v>
          </cell>
        </row>
        <row r="47">
          <cell r="A47" t="str">
            <v>L0102</v>
          </cell>
          <cell r="B47">
            <v>1950752418</v>
          </cell>
          <cell r="C47">
            <v>4686160865</v>
          </cell>
          <cell r="D47">
            <v>331311136</v>
          </cell>
          <cell r="I47">
            <v>287556241</v>
          </cell>
          <cell r="J47">
            <v>222698077</v>
          </cell>
        </row>
        <row r="48">
          <cell r="A48" t="str">
            <v>L0103</v>
          </cell>
          <cell r="B48">
            <v>-464449536</v>
          </cell>
          <cell r="C48">
            <v>-766378636</v>
          </cell>
          <cell r="I48">
            <v>-26588124</v>
          </cell>
          <cell r="J48">
            <v>-9234782</v>
          </cell>
        </row>
        <row r="49">
          <cell r="A49" t="str">
            <v>L0202</v>
          </cell>
          <cell r="B49">
            <v>1693145340</v>
          </cell>
          <cell r="C49">
            <v>1757560432</v>
          </cell>
          <cell r="D49">
            <v>424447459</v>
          </cell>
          <cell r="I49">
            <v>45999036</v>
          </cell>
        </row>
        <row r="50">
          <cell r="A50" t="str">
            <v>L0401</v>
          </cell>
          <cell r="B50">
            <v>29337224</v>
          </cell>
          <cell r="C50">
            <v>24195335</v>
          </cell>
          <cell r="D50">
            <v>116918</v>
          </cell>
        </row>
        <row r="51">
          <cell r="A51" t="str">
            <v>L0402</v>
          </cell>
          <cell r="B51">
            <v>54199122</v>
          </cell>
          <cell r="C51">
            <v>18727784</v>
          </cell>
          <cell r="I51">
            <v>30049778</v>
          </cell>
        </row>
        <row r="52">
          <cell r="A52" t="str">
            <v>L0403</v>
          </cell>
          <cell r="B52">
            <v>271918536</v>
          </cell>
          <cell r="C52">
            <v>748201409</v>
          </cell>
          <cell r="D52">
            <v>98918866</v>
          </cell>
          <cell r="I52">
            <v>25649251</v>
          </cell>
        </row>
        <row r="53">
          <cell r="A53" t="str">
            <v>L0501</v>
          </cell>
          <cell r="B53">
            <v>-55373616</v>
          </cell>
          <cell r="C53">
            <v>-36095826</v>
          </cell>
          <cell r="D53">
            <v>-212836</v>
          </cell>
        </row>
        <row r="54">
          <cell r="A54" t="str">
            <v>L0502</v>
          </cell>
          <cell r="B54">
            <v>-82963019</v>
          </cell>
          <cell r="C54">
            <v>-22656059</v>
          </cell>
          <cell r="I54">
            <v>-39245480</v>
          </cell>
          <cell r="J54">
            <v>-5824829</v>
          </cell>
        </row>
        <row r="55">
          <cell r="A55" t="str">
            <v>L0503</v>
          </cell>
          <cell r="B55">
            <v>-474744506</v>
          </cell>
          <cell r="C55">
            <v>-837961878</v>
          </cell>
          <cell r="D55">
            <v>-96006230</v>
          </cell>
          <cell r="I55">
            <v>-4900225</v>
          </cell>
          <cell r="J55">
            <v>-12197098</v>
          </cell>
        </row>
        <row r="56">
          <cell r="A56" t="str">
            <v>M0301</v>
          </cell>
          <cell r="B56">
            <v>285080857</v>
          </cell>
          <cell r="C56">
            <v>426976292</v>
          </cell>
          <cell r="D56">
            <v>55039271</v>
          </cell>
          <cell r="E56">
            <v>59143776</v>
          </cell>
          <cell r="F56">
            <v>27750610</v>
          </cell>
          <cell r="G56">
            <v>44012710</v>
          </cell>
          <cell r="H56">
            <v>3646384</v>
          </cell>
          <cell r="I56">
            <v>25890124</v>
          </cell>
          <cell r="J56">
            <v>9980039</v>
          </cell>
        </row>
        <row r="57">
          <cell r="A57" t="str">
            <v>M0304</v>
          </cell>
          <cell r="B57">
            <v>55477682</v>
          </cell>
          <cell r="C57">
            <v>80116816</v>
          </cell>
          <cell r="D57">
            <v>12294057</v>
          </cell>
          <cell r="E57">
            <v>22129828</v>
          </cell>
          <cell r="F57">
            <v>3977559</v>
          </cell>
          <cell r="G57">
            <v>5941906</v>
          </cell>
          <cell r="H57">
            <v>368987</v>
          </cell>
          <cell r="I57">
            <v>930038</v>
          </cell>
          <cell r="J57">
            <v>528498</v>
          </cell>
        </row>
        <row r="58">
          <cell r="A58" t="str">
            <v>M0305</v>
          </cell>
          <cell r="B58">
            <v>43864037</v>
          </cell>
          <cell r="C58">
            <v>64924469</v>
          </cell>
          <cell r="D58">
            <v>7009867</v>
          </cell>
          <cell r="E58">
            <v>13014369</v>
          </cell>
          <cell r="F58">
            <v>2733923</v>
          </cell>
          <cell r="G58">
            <v>6739742</v>
          </cell>
          <cell r="H58">
            <v>275480</v>
          </cell>
          <cell r="I58">
            <v>930038</v>
          </cell>
          <cell r="J58">
            <v>528498</v>
          </cell>
        </row>
        <row r="59">
          <cell r="A59" t="str">
            <v>M0401</v>
          </cell>
          <cell r="B59">
            <v>1267126</v>
          </cell>
          <cell r="C59">
            <v>1558864</v>
          </cell>
          <cell r="D59">
            <v>156620</v>
          </cell>
          <cell r="E59">
            <v>799209</v>
          </cell>
          <cell r="G59">
            <v>-20027</v>
          </cell>
          <cell r="H59">
            <v>20</v>
          </cell>
          <cell r="I59">
            <v>4188028</v>
          </cell>
          <cell r="J59">
            <v>1791378</v>
          </cell>
        </row>
        <row r="60">
          <cell r="A60" t="str">
            <v>M0402</v>
          </cell>
          <cell r="B60">
            <v>15109519</v>
          </cell>
          <cell r="C60">
            <v>7473057</v>
          </cell>
          <cell r="D60">
            <v>14747</v>
          </cell>
          <cell r="I60">
            <v>1821996</v>
          </cell>
          <cell r="J60">
            <v>801412</v>
          </cell>
        </row>
        <row r="61">
          <cell r="A61" t="str">
            <v>M0403</v>
          </cell>
          <cell r="B61">
            <v>4770464</v>
          </cell>
          <cell r="C61">
            <v>7927828</v>
          </cell>
          <cell r="D61">
            <v>1080237</v>
          </cell>
          <cell r="E61">
            <v>1579044</v>
          </cell>
          <cell r="F61">
            <v>3199185</v>
          </cell>
          <cell r="G61">
            <v>872876</v>
          </cell>
          <cell r="H61">
            <v>34940</v>
          </cell>
          <cell r="I61">
            <v>201477</v>
          </cell>
          <cell r="J61">
            <v>37230</v>
          </cell>
        </row>
        <row r="62">
          <cell r="A62" t="str">
            <v>M0404</v>
          </cell>
          <cell r="B62">
            <v>21843481</v>
          </cell>
          <cell r="C62">
            <v>31321733</v>
          </cell>
          <cell r="D62">
            <v>5645197</v>
          </cell>
          <cell r="E62">
            <v>4624190</v>
          </cell>
          <cell r="F62">
            <v>1051956</v>
          </cell>
          <cell r="G62">
            <v>4863989</v>
          </cell>
          <cell r="H62">
            <v>395596</v>
          </cell>
          <cell r="I62">
            <v>1433551</v>
          </cell>
          <cell r="J62">
            <v>92057</v>
          </cell>
        </row>
        <row r="63">
          <cell r="A63" t="str">
            <v>M0405</v>
          </cell>
          <cell r="B63">
            <v>34922316</v>
          </cell>
          <cell r="C63">
            <v>24221718</v>
          </cell>
          <cell r="D63">
            <v>558248</v>
          </cell>
          <cell r="E63">
            <v>153807</v>
          </cell>
          <cell r="F63">
            <v>275659</v>
          </cell>
          <cell r="G63">
            <v>183249</v>
          </cell>
          <cell r="H63">
            <v>19795</v>
          </cell>
          <cell r="I63">
            <v>7886</v>
          </cell>
        </row>
        <row r="64">
          <cell r="A64" t="str">
            <v>M0406</v>
          </cell>
          <cell r="B64">
            <v>24233117</v>
          </cell>
          <cell r="C64">
            <v>19818978</v>
          </cell>
          <cell r="D64">
            <v>860852</v>
          </cell>
          <cell r="E64">
            <v>1029878</v>
          </cell>
          <cell r="F64">
            <v>802367</v>
          </cell>
          <cell r="G64">
            <v>1689393</v>
          </cell>
          <cell r="H64">
            <v>2629</v>
          </cell>
          <cell r="I64">
            <v>4207636</v>
          </cell>
          <cell r="J64">
            <v>2348295</v>
          </cell>
        </row>
        <row r="65">
          <cell r="A65" t="str">
            <v>M0407</v>
          </cell>
          <cell r="B65">
            <v>58796939</v>
          </cell>
          <cell r="C65">
            <v>101242227</v>
          </cell>
          <cell r="D65">
            <v>25160647</v>
          </cell>
          <cell r="E65">
            <v>10366986</v>
          </cell>
          <cell r="F65">
            <v>5772386</v>
          </cell>
          <cell r="G65">
            <v>1351727</v>
          </cell>
          <cell r="H65">
            <v>713367</v>
          </cell>
          <cell r="I65">
            <v>1305876</v>
          </cell>
          <cell r="J65">
            <v>636000</v>
          </cell>
        </row>
        <row r="66">
          <cell r="A66" t="str">
            <v>M0408</v>
          </cell>
          <cell r="B66">
            <v>497634</v>
          </cell>
          <cell r="C66">
            <v>684310</v>
          </cell>
          <cell r="D66">
            <v>120180</v>
          </cell>
          <cell r="E66">
            <v>1607856</v>
          </cell>
          <cell r="F66">
            <v>2500</v>
          </cell>
          <cell r="I66">
            <v>61956</v>
          </cell>
          <cell r="J66">
            <v>-9703</v>
          </cell>
        </row>
        <row r="67">
          <cell r="A67" t="str">
            <v>M0409</v>
          </cell>
          <cell r="B67">
            <v>3299548</v>
          </cell>
          <cell r="C67">
            <v>1524026</v>
          </cell>
          <cell r="D67">
            <v>1985348</v>
          </cell>
          <cell r="E67">
            <v>230065</v>
          </cell>
          <cell r="F67">
            <v>134916</v>
          </cell>
          <cell r="G67">
            <v>25347</v>
          </cell>
          <cell r="H67">
            <v>152</v>
          </cell>
          <cell r="I67">
            <v>676757</v>
          </cell>
          <cell r="J67">
            <v>85818</v>
          </cell>
        </row>
        <row r="68">
          <cell r="A68" t="str">
            <v>M0410</v>
          </cell>
          <cell r="B68">
            <v>115602831</v>
          </cell>
          <cell r="C68">
            <v>130355049</v>
          </cell>
          <cell r="D68">
            <v>28403908</v>
          </cell>
          <cell r="E68">
            <v>11689627</v>
          </cell>
          <cell r="F68">
            <v>3415877</v>
          </cell>
          <cell r="G68">
            <v>18536376</v>
          </cell>
          <cell r="H68">
            <v>3061114</v>
          </cell>
          <cell r="I68">
            <v>8741300</v>
          </cell>
          <cell r="J68">
            <v>1801535</v>
          </cell>
        </row>
        <row r="69">
          <cell r="A69" t="str">
            <v>M0411</v>
          </cell>
          <cell r="B69">
            <v>97916871</v>
          </cell>
          <cell r="C69">
            <v>138389100</v>
          </cell>
          <cell r="D69">
            <v>26652496</v>
          </cell>
          <cell r="E69">
            <v>27358321</v>
          </cell>
          <cell r="F69">
            <v>11346429</v>
          </cell>
          <cell r="G69">
            <v>7713010</v>
          </cell>
          <cell r="H69">
            <v>327842</v>
          </cell>
          <cell r="I69">
            <v>5029734</v>
          </cell>
          <cell r="J69">
            <v>1295618</v>
          </cell>
        </row>
        <row r="70">
          <cell r="A70" t="str">
            <v>M0412</v>
          </cell>
          <cell r="B70">
            <v>2133622</v>
          </cell>
          <cell r="C70">
            <v>-3872035</v>
          </cell>
          <cell r="D70">
            <v>-16950</v>
          </cell>
          <cell r="E70">
            <v>-1357700</v>
          </cell>
          <cell r="F70">
            <v>29131</v>
          </cell>
          <cell r="I70">
            <v>146893</v>
          </cell>
        </row>
        <row r="71">
          <cell r="A71" t="str">
            <v>M0414</v>
          </cell>
          <cell r="B71">
            <v>12090133</v>
          </cell>
          <cell r="C71">
            <v>105240530</v>
          </cell>
        </row>
        <row r="72">
          <cell r="A72" t="str">
            <v>M0601</v>
          </cell>
          <cell r="B72">
            <v>37343165</v>
          </cell>
          <cell r="C72">
            <v>143029825</v>
          </cell>
          <cell r="D72">
            <v>1700000</v>
          </cell>
          <cell r="E72">
            <v>1000000</v>
          </cell>
          <cell r="J72">
            <v>88865</v>
          </cell>
        </row>
        <row r="73">
          <cell r="A73" t="str">
            <v>M0701</v>
          </cell>
          <cell r="B73">
            <v>32597901</v>
          </cell>
          <cell r="C73">
            <v>136548809</v>
          </cell>
          <cell r="D73">
            <v>2184505</v>
          </cell>
          <cell r="E73">
            <v>18891</v>
          </cell>
          <cell r="I73">
            <v>6299116</v>
          </cell>
          <cell r="J73">
            <v>3636368</v>
          </cell>
        </row>
        <row r="74">
          <cell r="A74" t="str">
            <v>M0801</v>
          </cell>
          <cell r="B74">
            <v>73355917</v>
          </cell>
          <cell r="C74">
            <v>97177805</v>
          </cell>
          <cell r="D74">
            <v>9169121</v>
          </cell>
          <cell r="I74">
            <v>2259953</v>
          </cell>
          <cell r="J74">
            <v>6843369</v>
          </cell>
        </row>
        <row r="75">
          <cell r="A75" t="str">
            <v>M0901</v>
          </cell>
          <cell r="B75">
            <v>230257976</v>
          </cell>
          <cell r="C75">
            <v>531528805</v>
          </cell>
          <cell r="D75">
            <v>32889602</v>
          </cell>
          <cell r="E75">
            <v>2552970</v>
          </cell>
          <cell r="I75">
            <v>240304</v>
          </cell>
        </row>
        <row r="76">
          <cell r="A76" t="str">
            <v>M0902</v>
          </cell>
          <cell r="B76">
            <v>-211645127</v>
          </cell>
          <cell r="C76">
            <v>-500552049</v>
          </cell>
          <cell r="D76">
            <v>-32965639</v>
          </cell>
          <cell r="I76">
            <v>-1618042</v>
          </cell>
        </row>
        <row r="77">
          <cell r="A77" t="str">
            <v>P0101</v>
          </cell>
          <cell r="B77">
            <v>166270045</v>
          </cell>
          <cell r="C77">
            <v>91127150</v>
          </cell>
          <cell r="D77">
            <v>3236575</v>
          </cell>
          <cell r="E77">
            <v>30396011</v>
          </cell>
          <cell r="F77">
            <v>7701515</v>
          </cell>
          <cell r="I77">
            <v>8954137</v>
          </cell>
          <cell r="J77">
            <v>2561835</v>
          </cell>
        </row>
        <row r="78">
          <cell r="A78" t="str">
            <v>Q0101</v>
          </cell>
          <cell r="E78">
            <v>19120217</v>
          </cell>
        </row>
        <row r="79">
          <cell r="A79" t="str">
            <v>Q0102</v>
          </cell>
          <cell r="E79">
            <v>26864328</v>
          </cell>
        </row>
        <row r="80">
          <cell r="A80" t="str">
            <v>S0103</v>
          </cell>
          <cell r="B80">
            <v>-2419945221</v>
          </cell>
          <cell r="C80">
            <v>-5538533010</v>
          </cell>
          <cell r="D80">
            <v>-584499984</v>
          </cell>
          <cell r="E80">
            <v>6629354811</v>
          </cell>
          <cell r="F80">
            <v>-2281962</v>
          </cell>
          <cell r="I80">
            <v>-208136370</v>
          </cell>
          <cell r="J80">
            <v>-18757878</v>
          </cell>
        </row>
        <row r="81">
          <cell r="A81" t="str">
            <v>B0402</v>
          </cell>
          <cell r="E81">
            <v>-2221319582</v>
          </cell>
        </row>
        <row r="82">
          <cell r="A82" t="str">
            <v>D0111</v>
          </cell>
          <cell r="B82">
            <v>365400000</v>
          </cell>
        </row>
        <row r="83">
          <cell r="A83" t="str">
            <v>D0126</v>
          </cell>
          <cell r="B83">
            <v>3785243</v>
          </cell>
          <cell r="C83">
            <v>5076680</v>
          </cell>
          <cell r="E83">
            <v>17265</v>
          </cell>
          <cell r="I83">
            <v>2188494</v>
          </cell>
          <cell r="J83">
            <v>1037305</v>
          </cell>
        </row>
        <row r="84">
          <cell r="A84" t="str">
            <v>D0210</v>
          </cell>
          <cell r="B84">
            <v>-16412423</v>
          </cell>
          <cell r="C84">
            <v>-16090481</v>
          </cell>
          <cell r="D84">
            <v>-462717</v>
          </cell>
          <cell r="E84">
            <v>-18782624</v>
          </cell>
          <cell r="F84">
            <v>-6810572</v>
          </cell>
          <cell r="I84">
            <v>-1310139</v>
          </cell>
          <cell r="J84">
            <v>-319109</v>
          </cell>
        </row>
        <row r="85">
          <cell r="A85" t="str">
            <v>D0228</v>
          </cell>
          <cell r="B85">
            <v>-13415607</v>
          </cell>
          <cell r="C85">
            <v>-20340797</v>
          </cell>
          <cell r="D85">
            <v>-4579341</v>
          </cell>
          <cell r="E85">
            <v>-2336250</v>
          </cell>
          <cell r="F85">
            <v>-1695467</v>
          </cell>
        </row>
        <row r="86">
          <cell r="A86" t="str">
            <v>D0223</v>
          </cell>
          <cell r="B86">
            <v>-5638621</v>
          </cell>
          <cell r="C86">
            <v>-10630519</v>
          </cell>
          <cell r="D86">
            <v>-102061</v>
          </cell>
          <cell r="E86">
            <v>-3501857</v>
          </cell>
          <cell r="F86">
            <v>-401860</v>
          </cell>
        </row>
        <row r="87">
          <cell r="A87" t="str">
            <v>D0121</v>
          </cell>
          <cell r="B87">
            <v>224896804</v>
          </cell>
          <cell r="C87">
            <v>195124978</v>
          </cell>
          <cell r="D87">
            <v>3859815</v>
          </cell>
          <cell r="E87">
            <v>1299909</v>
          </cell>
          <cell r="F87">
            <v>5301</v>
          </cell>
          <cell r="I87">
            <v>112626794</v>
          </cell>
          <cell r="J87">
            <v>30093028</v>
          </cell>
        </row>
        <row r="88">
          <cell r="A88" t="str">
            <v>D0224</v>
          </cell>
          <cell r="B88">
            <v>-28166574</v>
          </cell>
          <cell r="C88">
            <v>-26105408</v>
          </cell>
          <cell r="D88">
            <v>-1123486</v>
          </cell>
          <cell r="E88">
            <v>-25012173</v>
          </cell>
          <cell r="F88">
            <v>-1895336</v>
          </cell>
          <cell r="I88">
            <v>-1113162</v>
          </cell>
          <cell r="J88">
            <v>-483896</v>
          </cell>
        </row>
        <row r="89">
          <cell r="A89" t="str">
            <v>M0421</v>
          </cell>
          <cell r="B89">
            <v>22278690</v>
          </cell>
          <cell r="C89">
            <v>43947085</v>
          </cell>
          <cell r="D89">
            <v>5280418</v>
          </cell>
          <cell r="E89">
            <v>19441977</v>
          </cell>
          <cell r="F89">
            <v>41007581</v>
          </cell>
          <cell r="G89">
            <v>32686138</v>
          </cell>
          <cell r="H89">
            <v>89136</v>
          </cell>
          <cell r="I89">
            <v>2011088</v>
          </cell>
          <cell r="J89">
            <v>26338</v>
          </cell>
        </row>
        <row r="90">
          <cell r="A90" t="str">
            <v>D0117</v>
          </cell>
          <cell r="B90">
            <v>242000</v>
          </cell>
        </row>
        <row r="91">
          <cell r="A91" t="str">
            <v>D0229</v>
          </cell>
          <cell r="C91">
            <v>2384715</v>
          </cell>
          <cell r="E91">
            <v>-2384715</v>
          </cell>
        </row>
        <row r="92">
          <cell r="A92" t="str">
            <v>D0122</v>
          </cell>
          <cell r="B92">
            <v>15000771</v>
          </cell>
          <cell r="C92">
            <v>16064654</v>
          </cell>
          <cell r="D92">
            <v>1727713</v>
          </cell>
          <cell r="E92">
            <v>10785067</v>
          </cell>
          <cell r="F92">
            <v>1546536</v>
          </cell>
        </row>
        <row r="93">
          <cell r="A93" t="str">
            <v>D0112</v>
          </cell>
          <cell r="B93">
            <v>700934000</v>
          </cell>
        </row>
        <row r="94">
          <cell r="A94" t="str">
            <v>D0124</v>
          </cell>
          <cell r="B94">
            <v>54129457</v>
          </cell>
          <cell r="C94">
            <v>53785059</v>
          </cell>
          <cell r="D94">
            <v>3423237</v>
          </cell>
          <cell r="E94">
            <v>55069457</v>
          </cell>
          <cell r="F94">
            <v>8711891</v>
          </cell>
          <cell r="I94">
            <v>3104017</v>
          </cell>
          <cell r="J94">
            <v>1022545</v>
          </cell>
        </row>
        <row r="95">
          <cell r="A95" t="str">
            <v>D0113</v>
          </cell>
          <cell r="B95">
            <v>335563067</v>
          </cell>
          <cell r="C95">
            <v>161929758</v>
          </cell>
          <cell r="E95">
            <v>56399385</v>
          </cell>
          <cell r="I95">
            <v>16051293</v>
          </cell>
          <cell r="J95">
            <v>1569419</v>
          </cell>
        </row>
        <row r="96">
          <cell r="A96" t="str">
            <v>D0227</v>
          </cell>
          <cell r="B96">
            <v>-27896481</v>
          </cell>
          <cell r="C96">
            <v>-51510269</v>
          </cell>
          <cell r="D96">
            <v>-5084828</v>
          </cell>
          <cell r="E96">
            <v>-82020180</v>
          </cell>
          <cell r="F96">
            <v>-10238665</v>
          </cell>
          <cell r="I96">
            <v>-3468425</v>
          </cell>
          <cell r="J96">
            <v>65023</v>
          </cell>
        </row>
        <row r="97">
          <cell r="A97" t="str">
            <v>D0222</v>
          </cell>
          <cell r="B97">
            <v>-5018826</v>
          </cell>
          <cell r="C97">
            <v>-4879077</v>
          </cell>
          <cell r="D97">
            <v>-515354</v>
          </cell>
          <cell r="E97">
            <v>-5152207</v>
          </cell>
          <cell r="F97">
            <v>-182493</v>
          </cell>
          <cell r="I97">
            <v>0</v>
          </cell>
          <cell r="J97">
            <v>0</v>
          </cell>
        </row>
        <row r="98">
          <cell r="A98" t="str">
            <v>D0127</v>
          </cell>
          <cell r="B98">
            <v>47719345</v>
          </cell>
          <cell r="C98">
            <v>78756962</v>
          </cell>
          <cell r="D98">
            <v>7551228</v>
          </cell>
          <cell r="E98">
            <v>114275925</v>
          </cell>
          <cell r="F98">
            <v>14273991</v>
          </cell>
          <cell r="I98">
            <v>7421406</v>
          </cell>
          <cell r="J98">
            <v>281440</v>
          </cell>
        </row>
        <row r="99">
          <cell r="A99" t="str">
            <v>D0128</v>
          </cell>
          <cell r="B99">
            <v>35035255</v>
          </cell>
          <cell r="C99">
            <v>49088005</v>
          </cell>
          <cell r="D99">
            <v>16804353</v>
          </cell>
          <cell r="E99">
            <v>10440211</v>
          </cell>
          <cell r="F99">
            <v>3591562</v>
          </cell>
        </row>
        <row r="100">
          <cell r="A100" t="str">
            <v>D0123</v>
          </cell>
          <cell r="B100">
            <v>12728370</v>
          </cell>
          <cell r="C100">
            <v>21244768</v>
          </cell>
          <cell r="D100">
            <v>301107</v>
          </cell>
          <cell r="E100">
            <v>11130532</v>
          </cell>
          <cell r="F100">
            <v>2285861</v>
          </cell>
        </row>
        <row r="101">
          <cell r="A101" t="str">
            <v>D0118</v>
          </cell>
          <cell r="E101">
            <v>2194340</v>
          </cell>
        </row>
        <row r="102">
          <cell r="A102" t="str">
            <v>D0120</v>
          </cell>
          <cell r="B102">
            <v>7282284</v>
          </cell>
          <cell r="C102">
            <v>17368900</v>
          </cell>
          <cell r="E102">
            <v>15260861</v>
          </cell>
        </row>
        <row r="103">
          <cell r="A103" t="str">
            <v>D0125</v>
          </cell>
          <cell r="B103">
            <v>17124116</v>
          </cell>
          <cell r="C103">
            <v>134052365</v>
          </cell>
          <cell r="E103">
            <v>-21</v>
          </cell>
          <cell r="J103">
            <v>405587</v>
          </cell>
        </row>
        <row r="104">
          <cell r="A104" t="str">
            <v>M0422</v>
          </cell>
          <cell r="E104">
            <v>2902725</v>
          </cell>
        </row>
        <row r="105">
          <cell r="A105" t="str">
            <v>D0221</v>
          </cell>
          <cell r="B105">
            <v>-138023040</v>
          </cell>
          <cell r="C105">
            <v>-111958186</v>
          </cell>
          <cell r="D105">
            <v>-281333</v>
          </cell>
          <cell r="E105">
            <v>-1119854</v>
          </cell>
          <cell r="F105">
            <v>-932708</v>
          </cell>
          <cell r="I105">
            <v>-16976868</v>
          </cell>
          <cell r="J105">
            <v>-6052668</v>
          </cell>
        </row>
        <row r="106">
          <cell r="A106" t="str">
            <v>D0115</v>
          </cell>
          <cell r="B106">
            <v>91671319</v>
          </cell>
          <cell r="C106">
            <v>54628373</v>
          </cell>
          <cell r="E106">
            <v>1073183</v>
          </cell>
          <cell r="F106">
            <v>2070636</v>
          </cell>
          <cell r="I106">
            <v>2081510</v>
          </cell>
          <cell r="J106">
            <v>300172</v>
          </cell>
        </row>
        <row r="107">
          <cell r="A107" t="str">
            <v>D0110</v>
          </cell>
          <cell r="B107">
            <v>32757920</v>
          </cell>
          <cell r="C107">
            <v>22101332</v>
          </cell>
          <cell r="D107">
            <v>839709</v>
          </cell>
          <cell r="E107">
            <v>24581409</v>
          </cell>
          <cell r="F107">
            <v>14593716</v>
          </cell>
          <cell r="I107">
            <v>15430439</v>
          </cell>
          <cell r="J107">
            <v>302956</v>
          </cell>
        </row>
        <row r="108">
          <cell r="A108" t="str">
            <v>D0212</v>
          </cell>
          <cell r="B108">
            <v>-443924401</v>
          </cell>
        </row>
        <row r="109">
          <cell r="A109" t="str">
            <v>D0226</v>
          </cell>
          <cell r="B109">
            <v>-3648259</v>
          </cell>
          <cell r="C109">
            <v>-4113081</v>
          </cell>
          <cell r="D109">
            <v>-1</v>
          </cell>
          <cell r="E109">
            <v>979739</v>
          </cell>
          <cell r="I109">
            <v>-1312810</v>
          </cell>
          <cell r="J109">
            <v>-708470</v>
          </cell>
        </row>
        <row r="110">
          <cell r="A110" t="str">
            <v>D0211</v>
          </cell>
          <cell r="B110">
            <v>-222624038</v>
          </cell>
          <cell r="F110">
            <v>-9210082</v>
          </cell>
        </row>
        <row r="111">
          <cell r="A111" t="str">
            <v>D0225</v>
          </cell>
          <cell r="B111">
            <v>-6400114</v>
          </cell>
          <cell r="C111">
            <v>-102640806</v>
          </cell>
          <cell r="J111">
            <v>-169792</v>
          </cell>
        </row>
        <row r="112">
          <cell r="A112" t="str">
            <v>D0119</v>
          </cell>
          <cell r="B112">
            <v>17884052</v>
          </cell>
          <cell r="I112">
            <v>35370555</v>
          </cell>
        </row>
        <row r="113">
          <cell r="A113" t="str">
            <v>D0116</v>
          </cell>
          <cell r="E113">
            <v>34246860</v>
          </cell>
          <cell r="I113">
            <v>2837558</v>
          </cell>
          <cell r="J113">
            <v>898657</v>
          </cell>
        </row>
        <row r="114">
          <cell r="A114" t="str">
            <v>D0129</v>
          </cell>
          <cell r="B114">
            <v>-727</v>
          </cell>
          <cell r="C114">
            <v>96982929</v>
          </cell>
        </row>
        <row r="115">
          <cell r="A115" t="str">
            <v>M0423</v>
          </cell>
          <cell r="B115">
            <v>22730376</v>
          </cell>
          <cell r="C115">
            <v>25431325</v>
          </cell>
          <cell r="D115">
            <v>4279119</v>
          </cell>
          <cell r="E115">
            <v>6736468</v>
          </cell>
          <cell r="F115">
            <v>565855</v>
          </cell>
          <cell r="G115">
            <v>3493254</v>
          </cell>
          <cell r="H115">
            <v>43894</v>
          </cell>
        </row>
        <row r="116">
          <cell r="A116" t="str">
            <v>C0109</v>
          </cell>
          <cell r="E116">
            <v>-998694</v>
          </cell>
        </row>
        <row r="117">
          <cell r="A117" t="str">
            <v>C0106</v>
          </cell>
          <cell r="E117">
            <v>-116141786</v>
          </cell>
        </row>
        <row r="118">
          <cell r="A118" t="str">
            <v>J0302</v>
          </cell>
          <cell r="B118">
            <v>-1304082</v>
          </cell>
          <cell r="C118">
            <v>1304082</v>
          </cell>
          <cell r="E118">
            <v>-75982146</v>
          </cell>
        </row>
        <row r="119">
          <cell r="A119" t="str">
            <v>J0301</v>
          </cell>
          <cell r="B119">
            <v>-77676958</v>
          </cell>
          <cell r="C119">
            <v>-86058089</v>
          </cell>
          <cell r="D119">
            <v>-13275902</v>
          </cell>
          <cell r="I119">
            <v>-556091</v>
          </cell>
          <cell r="J119">
            <v>-200000</v>
          </cell>
        </row>
        <row r="120">
          <cell r="A120" t="str">
            <v>D0213</v>
          </cell>
          <cell r="B120">
            <v>-90001209</v>
          </cell>
          <cell r="C120">
            <v>-56796752</v>
          </cell>
          <cell r="E120">
            <v>-8100060</v>
          </cell>
          <cell r="F120">
            <v>-249655</v>
          </cell>
          <cell r="I120">
            <v>-3654629</v>
          </cell>
          <cell r="J120">
            <v>-351010</v>
          </cell>
        </row>
        <row r="121">
          <cell r="A121" t="str">
            <v>I0105</v>
          </cell>
          <cell r="E121">
            <v>2</v>
          </cell>
        </row>
        <row r="122">
          <cell r="A122" t="str">
            <v>K0202</v>
          </cell>
          <cell r="C122">
            <v>-4013666</v>
          </cell>
          <cell r="D122">
            <v>-4466173</v>
          </cell>
          <cell r="F122">
            <v>-148943451</v>
          </cell>
          <cell r="G122">
            <v>-175754500</v>
          </cell>
          <cell r="H122">
            <v>-17019617</v>
          </cell>
        </row>
        <row r="123">
          <cell r="A123" t="str">
            <v>K0205</v>
          </cell>
          <cell r="C123">
            <v>-31971638</v>
          </cell>
        </row>
        <row r="124">
          <cell r="A124" t="str">
            <v>M0424</v>
          </cell>
          <cell r="B124">
            <v>40333496</v>
          </cell>
          <cell r="C124">
            <v>48267905</v>
          </cell>
          <cell r="D124">
            <v>10599949</v>
          </cell>
        </row>
        <row r="125">
          <cell r="A125" t="str">
            <v>M0425</v>
          </cell>
          <cell r="B125">
            <v>9763000</v>
          </cell>
          <cell r="C125">
            <v>41577862</v>
          </cell>
          <cell r="D125">
            <v>6316000</v>
          </cell>
          <cell r="I125">
            <v>-4441327</v>
          </cell>
          <cell r="J125">
            <v>-5455918</v>
          </cell>
        </row>
        <row r="126">
          <cell r="A126" t="str">
            <v>M0426</v>
          </cell>
          <cell r="B126">
            <v>1303024</v>
          </cell>
          <cell r="C126">
            <v>134100526</v>
          </cell>
        </row>
        <row r="127">
          <cell r="A127" t="str">
            <v>J0303</v>
          </cell>
          <cell r="E127">
            <v>-4095010132</v>
          </cell>
        </row>
        <row r="128">
          <cell r="A128" t="str">
            <v>J0304</v>
          </cell>
          <cell r="E128">
            <v>-33350025</v>
          </cell>
        </row>
        <row r="129">
          <cell r="A129" t="str">
            <v>M0427</v>
          </cell>
          <cell r="B129">
            <v>31003000</v>
          </cell>
          <cell r="C129">
            <v>67659486</v>
          </cell>
          <cell r="D129">
            <v>3027000</v>
          </cell>
        </row>
        <row r="130">
          <cell r="A130" t="str">
            <v>M0428</v>
          </cell>
          <cell r="B130">
            <v>28000000</v>
          </cell>
        </row>
        <row r="131">
          <cell r="A131" t="str">
            <v>Grand Total</v>
          </cell>
          <cell r="B131">
            <v>-805557400</v>
          </cell>
          <cell r="C131">
            <v>-4740302081</v>
          </cell>
          <cell r="D131">
            <v>-351288799</v>
          </cell>
          <cell r="E131">
            <v>4872255068</v>
          </cell>
          <cell r="F131">
            <v>-14479981</v>
          </cell>
          <cell r="G131">
            <v>-47664810</v>
          </cell>
          <cell r="H131">
            <v>-8040281</v>
          </cell>
          <cell r="I131">
            <v>116489178</v>
          </cell>
          <cell r="J131">
            <v>130311426</v>
          </cell>
        </row>
      </sheetData>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eraj D."/>
      <sheetName val="Changes made"/>
      <sheetName val="data"/>
    </sheetNames>
    <sheetDataSet>
      <sheetData sheetId="0" refreshError="1"/>
      <sheetData sheetId="1" refreshError="1"/>
      <sheetData sheetId="2" refreshError="1">
        <row r="5">
          <cell r="B5" t="str">
            <v>£</v>
          </cell>
          <cell r="D5" t="str">
            <v>Turbos &amp; Cores</v>
          </cell>
          <cell r="F5" t="str">
            <v>New</v>
          </cell>
          <cell r="H5" t="str">
            <v>Aftermarket</v>
          </cell>
        </row>
        <row r="6">
          <cell r="B6" t="str">
            <v>$</v>
          </cell>
          <cell r="D6" t="str">
            <v>Components &amp; Valves</v>
          </cell>
          <cell r="F6" t="str">
            <v>New for Old (NFO)</v>
          </cell>
          <cell r="H6" t="str">
            <v>Asian OE</v>
          </cell>
        </row>
        <row r="7">
          <cell r="B7" t="str">
            <v>Euro</v>
          </cell>
          <cell r="D7" t="str">
            <v>Air compressor</v>
          </cell>
          <cell r="F7" t="str">
            <v>Reman</v>
          </cell>
          <cell r="H7" t="str">
            <v>Cummins EBU HD</v>
          </cell>
        </row>
        <row r="8">
          <cell r="B8" t="str">
            <v>Rs</v>
          </cell>
          <cell r="F8" t="str">
            <v>n/a</v>
          </cell>
          <cell r="H8" t="str">
            <v>Cummins EBU HHP</v>
          </cell>
        </row>
        <row r="9">
          <cell r="B9" t="str">
            <v>RMB</v>
          </cell>
          <cell r="H9" t="str">
            <v>Cummins EBU LDD</v>
          </cell>
        </row>
        <row r="10">
          <cell r="H10" t="str">
            <v>Cummins EBU MR</v>
          </cell>
        </row>
        <row r="11">
          <cell r="H11" t="str">
            <v>European OE</v>
          </cell>
        </row>
        <row r="13">
          <cell r="B13" t="str">
            <v>LD</v>
          </cell>
          <cell r="D13" t="str">
            <v>Dewas</v>
          </cell>
          <cell r="F13" t="str">
            <v>Amersfoort</v>
          </cell>
        </row>
        <row r="14">
          <cell r="B14" t="str">
            <v>LD VG</v>
          </cell>
          <cell r="D14" t="str">
            <v>DRC Memphis</v>
          </cell>
          <cell r="F14" t="str">
            <v>Dewas</v>
          </cell>
        </row>
        <row r="15">
          <cell r="B15" t="str">
            <v>MR</v>
          </cell>
          <cell r="D15" t="str">
            <v>Huddersfield</v>
          </cell>
          <cell r="F15" t="str">
            <v>Huddersfield</v>
          </cell>
        </row>
        <row r="16">
          <cell r="B16" t="str">
            <v>MR VG</v>
          </cell>
          <cell r="D16" t="str">
            <v>Leeds Ave.</v>
          </cell>
          <cell r="F16" t="str">
            <v>Leeds Ave.</v>
          </cell>
        </row>
        <row r="17">
          <cell r="B17" t="str">
            <v>HD</v>
          </cell>
          <cell r="D17" t="str">
            <v>Memphis</v>
          </cell>
          <cell r="F17" t="str">
            <v>Memphis</v>
          </cell>
        </row>
        <row r="18">
          <cell r="B18" t="str">
            <v>HD VG</v>
          </cell>
          <cell r="D18" t="str">
            <v>Palmetto</v>
          </cell>
          <cell r="F18" t="str">
            <v>Palmetto</v>
          </cell>
        </row>
        <row r="19">
          <cell r="B19" t="str">
            <v>HHP</v>
          </cell>
          <cell r="D19" t="str">
            <v>Pithampur</v>
          </cell>
          <cell r="F19" t="str">
            <v>Pithampur</v>
          </cell>
        </row>
        <row r="20">
          <cell r="B20" t="str">
            <v>PT</v>
          </cell>
          <cell r="D20" t="str">
            <v>Sao Paulo</v>
          </cell>
          <cell r="F20" t="str">
            <v>Sao Paulo</v>
          </cell>
        </row>
        <row r="21">
          <cell r="B21" t="str">
            <v>n/a</v>
          </cell>
          <cell r="D21" t="str">
            <v>Wuxi</v>
          </cell>
          <cell r="F21" t="str">
            <v>Wuxi</v>
          </cell>
        </row>
        <row r="22">
          <cell r="D22" t="str">
            <v>Not yet known</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ings"/>
      <sheetName val="TB"/>
      <sheetName val="Sheet1"/>
      <sheetName val="P#13 2006"/>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anceTax"/>
      <sheetName val="Profit Calculation"/>
      <sheetName val="234C"/>
      <sheetName val="115JB"/>
      <sheetName val="Deprn-C Law"/>
      <sheetName val="Deprn-I Tax"/>
      <sheetName val="Master"/>
    </sheetNames>
    <sheetDataSet>
      <sheetData sheetId="0" refreshError="1">
        <row r="4">
          <cell r="D4" t="str">
            <v>Servista Technologies India Pvt Ltd</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Here!!"/>
      <sheetName val="1996 Plan - Hyp"/>
      <sheetName val="1996 ActlFcst - Hyp"/>
      <sheetName val="1997 Plan - Hyp"/>
      <sheetName val="1997 ActlFcst - Hyp"/>
      <sheetName val="Quarterization - Dollars"/>
      <sheetName val="Common Size Statements"/>
      <sheetName val="CommonSizeStatements"/>
      <sheetName val="Group"/>
      <sheetName val="AF"/>
      <sheetName val="Fin Highlight"/>
      <sheetName val="QTR-AUT"/>
      <sheetName val="Card nos."/>
      <sheetName val="data"/>
      <sheetName val="APP1999"/>
      <sheetName val="Memphis"/>
      <sheetName val="Flex - 2003 AOP vs Jun2002 FYFC"/>
      <sheetName val="DRC excl New Product and Cumb"/>
      <sheetName val="ENGCHS"/>
      <sheetName val="Questions"/>
      <sheetName val="CRITERIA1"/>
      <sheetName val="4"/>
      <sheetName val="BALANCE AJUSTADO 1999"/>
      <sheetName val="Start_Here!!"/>
      <sheetName val="1996_Plan_-_Hyp"/>
      <sheetName val="1996_ActlFcst_-_Hyp"/>
      <sheetName val="1997_Plan_-_Hyp"/>
      <sheetName val="1997_ActlFcst_-_Hyp"/>
      <sheetName val="Quarterization_-_Dollars"/>
      <sheetName val="Common_Size_Statements"/>
      <sheetName val="criteria"/>
      <sheetName val="list"/>
      <sheetName val="2009 Plan"/>
      <sheetName val="BBIS"/>
      <sheetName val="Instructions"/>
      <sheetName val="Capex,Depr,&amp; JV"/>
      <sheetName val="Disposals"/>
      <sheetName val="Software"/>
      <sheetName val="wcvalues"/>
      <sheetName val="065st"/>
      <sheetName val="COER"/>
      <sheetName val="Flex - Q3Fcst vs Q3AOP"/>
      <sheetName val="Sales by Region"/>
      <sheetName val="Cable Line Summary"/>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Bridge PQtr to CQtr"/>
      <sheetName val="PBIT Bridge PQtr to CQtr Use"/>
      <sheetName val="Details PQtr to CQtr"/>
      <sheetName val="Sales Bridge PYear to CYear"/>
      <sheetName val="PBIT Bridge PYear to CYear NEW"/>
      <sheetName val="Details PYear to CYear"/>
      <sheetName val="Sales Bridge AOP to Actual"/>
      <sheetName val="PBIT Bridge AOP to Actual"/>
      <sheetName val="Details AOP to Actual"/>
      <sheetName val="P&amp;L Data"/>
      <sheetName val="C vs. P Sales &amp; PBIT"/>
      <sheetName val="BB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C2" t="str">
            <v>Q2 06</v>
          </cell>
        </row>
        <row r="3">
          <cell r="C3" t="str">
            <v>Q1 06</v>
          </cell>
        </row>
        <row r="5">
          <cell r="C5" t="str">
            <v>Q2 06 AOP</v>
          </cell>
        </row>
      </sheetData>
      <sheetData sheetId="1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PBIT  99 Vs AOP"/>
      <sheetName val="Common Size Statements"/>
    </sheetNames>
    <sheetDataSet>
      <sheetData sheetId="0" refreshError="1"/>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A"/>
      <sheetName val="BS"/>
      <sheetName val="PL"/>
      <sheetName val="1"/>
      <sheetName val="1.1"/>
      <sheetName val="1.2"/>
      <sheetName val="2.1 3.1. 4.1"/>
      <sheetName val="3.1."/>
      <sheetName val="5.1."/>
      <sheetName val="5.2."/>
      <sheetName val="6.1."/>
      <sheetName val="6.2."/>
      <sheetName val="6.3."/>
      <sheetName val="7.1."/>
      <sheetName val="7.2."/>
      <sheetName val="7.3."/>
      <sheetName val="7.4."/>
      <sheetName val="7.5"/>
      <sheetName val="8.1"/>
      <sheetName val="8.2"/>
      <sheetName val="9.1"/>
      <sheetName val="9.2"/>
      <sheetName val="9.3"/>
      <sheetName val="9.4"/>
      <sheetName val="9_not required"/>
      <sheetName val="Note-27"/>
      <sheetName val="Note-28"/>
      <sheetName val="Notes 10-12"/>
      <sheetName val="Notes 13-22"/>
      <sheetName val="Round_TB"/>
      <sheetName val="MP"/>
      <sheetName val="MP_Pivot"/>
      <sheetName val="GRP_CY"/>
      <sheetName val="GRP_PY"/>
      <sheetName val="Contractual Obligations"/>
      <sheetName val="Tally_TB"/>
      <sheetName val="Adjustment_Entries"/>
      <sheetName val="Working 3.1_4.1"/>
      <sheetName val="Working 3.3_4.2"/>
      <sheetName val="Working 3.3_4.3"/>
      <sheetName val="Working 3.4_4.4"/>
      <sheetName val="Working 5.2_6.1"/>
      <sheetName val="Working 5.4_6.5"/>
      <sheetName val="Working 5.5_6.6"/>
      <sheetName val="Working 5.5_6.3"/>
      <sheetName val="Review"/>
      <sheetName val="Regrouping"/>
    </sheetNames>
    <sheetDataSet>
      <sheetData sheetId="0" refreshError="1">
        <row r="3">
          <cell r="C3" t="str">
            <v>SGM Magnetics India Private Limited</v>
          </cell>
        </row>
        <row r="6">
          <cell r="C6">
            <v>40909</v>
          </cell>
          <cell r="D6">
            <v>41274</v>
          </cell>
        </row>
        <row r="7">
          <cell r="C7">
            <v>40544</v>
          </cell>
          <cell r="D7">
            <v>40908</v>
          </cell>
        </row>
        <row r="8">
          <cell r="C8" t="str">
            <v>Indian Rupee</v>
          </cell>
        </row>
        <row r="12">
          <cell r="D12" t="str">
            <v>Sudit K Parekh &amp; Co</v>
          </cell>
        </row>
        <row r="13">
          <cell r="D13" t="str">
            <v>110512W</v>
          </cell>
        </row>
        <row r="14">
          <cell r="D14" t="str">
            <v>Mayank Lakhani</v>
          </cell>
        </row>
        <row r="15">
          <cell r="D15">
            <v>113732</v>
          </cell>
        </row>
        <row r="16">
          <cell r="D16" t="str">
            <v>Mumbai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Cred Scrutiny"/>
      <sheetName val="Forex_Crs"/>
      <sheetName val="Forex_Drs"/>
      <sheetName val="Forex_Summary"/>
      <sheetName val="FA Vouchin"/>
      <sheetName val="FIRC details"/>
      <sheetName val="Bank reco"/>
      <sheetName val="Prepaid"/>
      <sheetName val="ADvTax"/>
      <sheetName val="TAx payment&amp; prov1"/>
      <sheetName val="TAx pay&amp; prov 2"/>
      <sheetName val="Deposits"/>
      <sheetName val="Duties &amp; Taxes"/>
      <sheetName val="Exp Accrual"/>
      <sheetName val="Salry reco"/>
      <sheetName val="Prof fees"/>
      <sheetName val="Audit remu"/>
      <sheetName val="Debtors scrutiny"/>
      <sheetName val="Rent Reco"/>
      <sheetName val="Sales Mark Up"/>
    </sheetNames>
    <sheetDataSet>
      <sheetData sheetId="0">
        <row r="3">
          <cell r="B3" t="str">
            <v>Audit Year : 2012-13</v>
          </cell>
        </row>
        <row r="4">
          <cell r="B4" t="str">
            <v>Audit Period : Apr - 12 to Dec - 12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Checklist"/>
      <sheetName val="Proj QIV"/>
      <sheetName val="Proj QIV old"/>
      <sheetName val="TB__Import Format"/>
      <sheetName val="TB"/>
      <sheetName val="Proj QI"/>
      <sheetName val="Proj QII"/>
      <sheetName val="Proj QIII"/>
      <sheetName val="Bif. Travel"/>
      <sheetName val="Annual Exps"/>
      <sheetName val="Profit Calculation"/>
      <sheetName val="Computation"/>
      <sheetName val="Loss_status"/>
      <sheetName val="MAT"/>
      <sheetName val="MAT Credit"/>
      <sheetName val="234C"/>
      <sheetName val="Depreciation"/>
      <sheetName val="Salary"/>
    </sheetNames>
    <sheetDataSet>
      <sheetData sheetId="0" refreshError="1">
        <row r="1">
          <cell r="B1" t="str">
            <v>Dornbracht India Pvt Ltd</v>
          </cell>
        </row>
        <row r="4">
          <cell r="B4" t="str">
            <v>2012-13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E3" t="str">
            <v>QIV</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FA"/>
      <sheetName val="Dep"/>
      <sheetName val="FD"/>
      <sheetName val="BRS"/>
      <sheetName val="CF"/>
      <sheetName val="Masters"/>
    </sheetNames>
    <sheetDataSet>
      <sheetData sheetId="0">
        <row r="3">
          <cell r="C3">
            <v>39173</v>
          </cell>
        </row>
        <row r="4">
          <cell r="C4">
            <v>39202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SR_Summary"/>
      <sheetName val="MSR Tot_Prdn"/>
      <sheetName val="MSR Cum_Prdn"/>
      <sheetName val="MSR AirLines-Biz WEST"/>
      <sheetName val="Frt Partner-Biz WEST"/>
      <sheetName val="Brach_Date Summary"/>
      <sheetName val="IntFrtAgt-Biz"/>
      <sheetName val="Airline Biz"/>
      <sheetName val="MPR"/>
      <sheetName val="Sheet1"/>
      <sheetName val="Sheet2"/>
      <sheetName val="MPR-02"/>
      <sheetName val="Sheet3"/>
      <sheetName val="Sheet6"/>
      <sheetName val="All India"/>
      <sheetName val="MSR-Import"/>
      <sheetName val="MSR-Export"/>
      <sheetName val="XX7"/>
      <sheetName val="XX6"/>
      <sheetName val="XX5"/>
      <sheetName val="XX4"/>
      <sheetName val="XX3"/>
      <sheetName val="XX2"/>
      <sheetName val="XX1"/>
      <sheetName val="XX0"/>
      <sheetName val="XXX"/>
      <sheetName val="Master"/>
      <sheetName val="#REF"/>
    </sheetNames>
    <sheetDataSet>
      <sheetData sheetId="0" refreshError="1">
        <row r="2">
          <cell r="A2" t="str">
            <v>Agent-Bom</v>
          </cell>
        </row>
        <row r="3">
          <cell r="A3" t="str">
            <v>Agent-Del</v>
          </cell>
        </row>
        <row r="4">
          <cell r="A4" t="str">
            <v>Agra</v>
          </cell>
        </row>
        <row r="5">
          <cell r="A5" t="str">
            <v>Andheri</v>
          </cell>
        </row>
        <row r="6">
          <cell r="A6" t="str">
            <v>Calcutta</v>
          </cell>
        </row>
        <row r="7">
          <cell r="A7" t="str">
            <v>CGOCTR-BLR</v>
          </cell>
        </row>
        <row r="8">
          <cell r="A8" t="str">
            <v>CGOCTR-BOM</v>
          </cell>
        </row>
        <row r="9">
          <cell r="A9" t="str">
            <v>CGOCTR-CJB</v>
          </cell>
        </row>
        <row r="10">
          <cell r="A10" t="str">
            <v>CGOCTR-COK</v>
          </cell>
        </row>
        <row r="11">
          <cell r="A11" t="str">
            <v>CGOCTR-DEL</v>
          </cell>
        </row>
        <row r="12">
          <cell r="A12" t="str">
            <v>CGOCTR-HYD</v>
          </cell>
        </row>
        <row r="13">
          <cell r="A13" t="str">
            <v>CGOCTR-MAA</v>
          </cell>
        </row>
        <row r="14">
          <cell r="A14" t="str">
            <v>CGOCTR-PDY</v>
          </cell>
        </row>
        <row r="15">
          <cell r="A15" t="str">
            <v>CGOCTR-PNQ</v>
          </cell>
        </row>
        <row r="16">
          <cell r="A16" t="str">
            <v>Chandigarh</v>
          </cell>
        </row>
        <row r="17">
          <cell r="A17" t="str">
            <v>CP</v>
          </cell>
        </row>
        <row r="18">
          <cell r="A18" t="str">
            <v>Fort</v>
          </cell>
        </row>
        <row r="19">
          <cell r="A19" t="str">
            <v>Franchise-Bom</v>
          </cell>
        </row>
        <row r="20">
          <cell r="A20" t="str">
            <v>Franchise-Del</v>
          </cell>
        </row>
        <row r="21">
          <cell r="A21" t="str">
            <v>CGOCTR-Goa</v>
          </cell>
        </row>
        <row r="22">
          <cell r="A22" t="str">
            <v>Jaiper</v>
          </cell>
        </row>
        <row r="23">
          <cell r="A23" t="str">
            <v>Jullander</v>
          </cell>
        </row>
        <row r="24">
          <cell r="A24" t="str">
            <v>Kandivali</v>
          </cell>
        </row>
        <row r="25">
          <cell r="A25" t="str">
            <v>Kanpur</v>
          </cell>
        </row>
        <row r="26">
          <cell r="A26" t="str">
            <v>Ludhiana</v>
          </cell>
        </row>
        <row r="27">
          <cell r="A27" t="str">
            <v>Moradabad</v>
          </cell>
        </row>
        <row r="28">
          <cell r="A28" t="str">
            <v>Noida</v>
          </cell>
        </row>
        <row r="29">
          <cell r="A29" t="str">
            <v>NP</v>
          </cell>
        </row>
        <row r="30">
          <cell r="A30" t="str">
            <v>NYR/GGN</v>
          </cell>
        </row>
        <row r="31">
          <cell r="A31" t="str">
            <v>Outstn-North</v>
          </cell>
        </row>
        <row r="32">
          <cell r="A32" t="str">
            <v>Outstn-West</v>
          </cell>
        </row>
        <row r="33">
          <cell r="A33" t="str">
            <v>Rajendra Palace</v>
          </cell>
        </row>
        <row r="34">
          <cell r="A34" t="str">
            <v>Varanasi</v>
          </cell>
        </row>
        <row r="35">
          <cell r="A35" t="str">
            <v>Vikhroli</v>
          </cell>
        </row>
        <row r="36">
          <cell r="A36" t="str">
            <v>Worli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Deposit Sheet"/>
      <sheetName val="XX0"/>
      <sheetName val="fig to words"/>
      <sheetName val="XX1"/>
      <sheetName val="Business Mart Deposit"/>
      <sheetName val="Sheet3"/>
      <sheetName val="XXX"/>
      <sheetName val="Control"/>
    </sheetNames>
    <sheetDataSet>
      <sheetData sheetId="0"/>
      <sheetData sheetId="1"/>
      <sheetData sheetId="2"/>
      <sheetData sheetId="3"/>
      <sheetData sheetId="4" refreshError="1">
        <row r="1">
          <cell r="G1" t="str">
            <v>Andheri-Cash</v>
          </cell>
        </row>
        <row r="2">
          <cell r="G2" t="str">
            <v>Andheri- Credit</v>
          </cell>
        </row>
        <row r="3">
          <cell r="G3" t="str">
            <v>Kandivali-Cash</v>
          </cell>
        </row>
        <row r="4">
          <cell r="G4" t="str">
            <v>Kandivali-Credit</v>
          </cell>
        </row>
        <row r="5">
          <cell r="G5" t="str">
            <v>Fort</v>
          </cell>
        </row>
        <row r="6">
          <cell r="G6" t="str">
            <v>Lower Parel</v>
          </cell>
        </row>
        <row r="7">
          <cell r="G7" t="str">
            <v>Vikhroli</v>
          </cell>
        </row>
        <row r="8">
          <cell r="G8" t="str">
            <v>Agent</v>
          </cell>
        </row>
        <row r="9">
          <cell r="G9" t="str">
            <v>Franchise</v>
          </cell>
        </row>
        <row r="10">
          <cell r="G10" t="str">
            <v>Agent Outstation</v>
          </cell>
        </row>
        <row r="11">
          <cell r="G11" t="str">
            <v>Jet</v>
          </cell>
        </row>
        <row r="12">
          <cell r="G12" t="str">
            <v>Corporate</v>
          </cell>
        </row>
        <row r="13">
          <cell r="G13" t="str">
            <v>Re Deposit</v>
          </cell>
        </row>
        <row r="14">
          <cell r="G14" t="str">
            <v>Others</v>
          </cell>
        </row>
      </sheetData>
      <sheetData sheetId="5"/>
      <sheetData sheetId="6"/>
      <sheetData sheetId="7"/>
      <sheetData sheetId="8"/>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Apr-2010  "/>
      <sheetName val="PL Feb-2010 "/>
      <sheetName val="PL Jan-2010 "/>
      <sheetName val="Final YTD PL "/>
      <sheetName val="PL Mar-2010 "/>
      <sheetName val="FA"/>
      <sheetName val="Dep  "/>
      <sheetName val="BRS "/>
      <sheetName val="AR"/>
      <sheetName val="AP"/>
      <sheetName val="DT"/>
      <sheetName val="CF"/>
      <sheetName val="Salary"/>
      <sheetName val="Tally TB"/>
      <sheetName val="Mapping"/>
      <sheetName val="4033 HSBC 105-607493-001  Book"/>
      <sheetName val="Sheet1"/>
      <sheetName val="Sheet2"/>
      <sheetName val="Sheet3"/>
      <sheetName val="Sheet5"/>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A3" t="str">
            <v>Tally Heads</v>
          </cell>
          <cell r="B3" t="str">
            <v>Reports</v>
          </cell>
          <cell r="C3" t="str">
            <v>MIS Heads</v>
          </cell>
        </row>
        <row r="5">
          <cell r="A5" t="str">
            <v>2015 Buro Happold (Crs)</v>
          </cell>
          <cell r="B5" t="str">
            <v>BS</v>
          </cell>
          <cell r="C5" t="str">
            <v>Buro Happold (Crs)</v>
          </cell>
        </row>
        <row r="6">
          <cell r="A6" t="str">
            <v>2014 Prov - Internet</v>
          </cell>
          <cell r="B6" t="str">
            <v>BS</v>
          </cell>
          <cell r="C6" t="str">
            <v>Provission for Expenses</v>
          </cell>
        </row>
        <row r="7">
          <cell r="A7" t="str">
            <v>2014 Prov - Telephone</v>
          </cell>
          <cell r="B7" t="str">
            <v>BS</v>
          </cell>
          <cell r="C7" t="str">
            <v>Provission for Expenses</v>
          </cell>
        </row>
        <row r="8">
          <cell r="A8" t="str">
            <v xml:space="preserve"> 7011 Reimbursement Allowance</v>
          </cell>
          <cell r="B8" t="str">
            <v>PL</v>
          </cell>
          <cell r="C8" t="str">
            <v>Salaries</v>
          </cell>
        </row>
        <row r="9">
          <cell r="A9" t="str">
            <v xml:space="preserve"> 7081 Internet-Will</v>
          </cell>
          <cell r="B9" t="str">
            <v>PL</v>
          </cell>
          <cell r="C9" t="str">
            <v>Internet</v>
          </cell>
        </row>
        <row r="10">
          <cell r="A10" t="str">
            <v>2012 A.L.Movers Pvt.Ltd</v>
          </cell>
          <cell r="B10" t="str">
            <v>BS</v>
          </cell>
          <cell r="C10" t="str">
            <v>A.L.Movers Pvt.Ltd</v>
          </cell>
        </row>
        <row r="11">
          <cell r="A11" t="str">
            <v>4051 Advance-Joann</v>
          </cell>
          <cell r="B11" t="str">
            <v>BS</v>
          </cell>
          <cell r="C11" t="str">
            <v>Advance to Staff</v>
          </cell>
        </row>
        <row r="12">
          <cell r="A12" t="str">
            <v>4051 Advance-Krishnendu Mukherjee</v>
          </cell>
          <cell r="B12" t="str">
            <v>BS</v>
          </cell>
          <cell r="C12" t="str">
            <v>Advance to Staff</v>
          </cell>
        </row>
        <row r="13">
          <cell r="A13" t="str">
            <v>4051 Advance-Mayuresh Sant</v>
          </cell>
          <cell r="B13" t="str">
            <v>BS</v>
          </cell>
          <cell r="C13" t="str">
            <v>Advance to Staff</v>
          </cell>
        </row>
        <row r="14">
          <cell r="A14" t="str">
            <v>4051 Advance-Tristar Consultancy -Boydon</v>
          </cell>
          <cell r="B14" t="str">
            <v>BS</v>
          </cell>
          <cell r="C14" t="str">
            <v>Advance-Tristar Consultancy -Boydon</v>
          </cell>
        </row>
        <row r="15">
          <cell r="A15" t="str">
            <v>4051 Advance-William Muir</v>
          </cell>
          <cell r="B15" t="str">
            <v>BS</v>
          </cell>
          <cell r="C15" t="str">
            <v>Advance to Staff</v>
          </cell>
        </row>
        <row r="16">
          <cell r="A16" t="str">
            <v>4051 Adv-Krishnendu Mukharji</v>
          </cell>
          <cell r="B16" t="str">
            <v>BS</v>
          </cell>
          <cell r="C16" t="str">
            <v>Advance to Staff</v>
          </cell>
        </row>
        <row r="17">
          <cell r="A17" t="str">
            <v>4051 Adv-Mayuresh</v>
          </cell>
          <cell r="B17" t="str">
            <v>BS</v>
          </cell>
          <cell r="C17" t="str">
            <v>Advance to Staff</v>
          </cell>
        </row>
        <row r="18">
          <cell r="A18" t="str">
            <v>4051 Anshu Chidakashi</v>
          </cell>
          <cell r="B18" t="str">
            <v>BS</v>
          </cell>
          <cell r="C18" t="str">
            <v>Anshu Chidakashi</v>
          </cell>
        </row>
        <row r="19">
          <cell r="A19" t="str">
            <v xml:space="preserve"> Books &amp; Periodicals</v>
          </cell>
          <cell r="B19" t="str">
            <v>PL</v>
          </cell>
          <cell r="C19" t="str">
            <v>Books</v>
          </cell>
        </row>
        <row r="20">
          <cell r="A20" t="str">
            <v>2015 Buro Happold Engineers Limited</v>
          </cell>
          <cell r="B20" t="str">
            <v>BS</v>
          </cell>
          <cell r="C20" t="str">
            <v>Buro Happold Engineers Limited</v>
          </cell>
        </row>
        <row r="21">
          <cell r="A21" t="str">
            <v xml:space="preserve"> Car Parking</v>
          </cell>
          <cell r="B21" t="str">
            <v>PL</v>
          </cell>
          <cell r="C21" t="str">
            <v>Car Parking</v>
          </cell>
        </row>
        <row r="22">
          <cell r="A22" t="str">
            <v xml:space="preserve"> Carriage Outward(Andy's Luggage)</v>
          </cell>
          <cell r="B22" t="str">
            <v>PL</v>
          </cell>
          <cell r="C22" t="str">
            <v>Housing &amp; Utilities</v>
          </cell>
        </row>
        <row r="23">
          <cell r="A23" t="str">
            <v xml:space="preserve"> Celebration &amp; Festival</v>
          </cell>
          <cell r="B23" t="str">
            <v>PL</v>
          </cell>
          <cell r="C23" t="str">
            <v>Other Office Costs</v>
          </cell>
        </row>
        <row r="24">
          <cell r="A24" t="str">
            <v xml:space="preserve"> Currency Adjustments</v>
          </cell>
          <cell r="B24" t="str">
            <v>PL</v>
          </cell>
          <cell r="C24" t="str">
            <v>Currency Adjustments</v>
          </cell>
        </row>
        <row r="25">
          <cell r="A25" t="str">
            <v>2012 D.G.Copiers(Pune) Pvt.Ltd.</v>
          </cell>
          <cell r="B25" t="str">
            <v>BS</v>
          </cell>
          <cell r="C25" t="str">
            <v>D.G.Copiers(Pune) Pvt.Ltd.</v>
          </cell>
        </row>
        <row r="26">
          <cell r="A26" t="str">
            <v>2012 Dell India Pvt Ltd</v>
          </cell>
          <cell r="B26" t="str">
            <v>BS</v>
          </cell>
          <cell r="C26" t="str">
            <v>Dell India Pvt Ltd</v>
          </cell>
        </row>
        <row r="27">
          <cell r="A27" t="str">
            <v>4041 Deposit - Andy Parker's Flat</v>
          </cell>
          <cell r="B27" t="str">
            <v>BS</v>
          </cell>
          <cell r="C27" t="str">
            <v>Deposit - Andy Parker's Flat</v>
          </cell>
        </row>
        <row r="28">
          <cell r="A28" t="str">
            <v>4041 Deposit - Gas for Andy Parker's Residence</v>
          </cell>
          <cell r="B28" t="str">
            <v>BS</v>
          </cell>
          <cell r="C28" t="str">
            <v>Deposit - Gas for Andy Parker's Residence</v>
          </cell>
        </row>
        <row r="29">
          <cell r="A29" t="str">
            <v>4041 Deposit -Bid Security</v>
          </cell>
          <cell r="B29" t="str">
            <v>BS</v>
          </cell>
          <cell r="C29" t="str">
            <v>Deposit -Bid Security</v>
          </cell>
        </row>
        <row r="30">
          <cell r="A30" t="str">
            <v xml:space="preserve"> Depreciation - Furniture &amp; Fixtures</v>
          </cell>
          <cell r="B30" t="str">
            <v>PL</v>
          </cell>
          <cell r="C30" t="str">
            <v>Depreciation Office Equipment</v>
          </cell>
        </row>
        <row r="31">
          <cell r="A31" t="str">
            <v>3021 Depreciation Res - Computers</v>
          </cell>
          <cell r="B31" t="str">
            <v>BS</v>
          </cell>
          <cell r="C31" t="str">
            <v>Depreciation Reserve</v>
          </cell>
        </row>
        <row r="32">
          <cell r="A32" t="str">
            <v>3021 Depreciation Res -Furniture &amp; Fixture</v>
          </cell>
          <cell r="B32" t="str">
            <v>BS</v>
          </cell>
          <cell r="C32" t="str">
            <v>Depreciation Reserve</v>
          </cell>
        </row>
        <row r="33">
          <cell r="A33" t="str">
            <v>3021 Depreciation Res-Office Equipment</v>
          </cell>
          <cell r="B33" t="str">
            <v>BS</v>
          </cell>
          <cell r="C33" t="str">
            <v>Depreciation Reserve</v>
          </cell>
        </row>
        <row r="34">
          <cell r="A34" t="str">
            <v xml:space="preserve"> Depreciation-Office Equipment</v>
          </cell>
          <cell r="B34" t="str">
            <v>PL</v>
          </cell>
          <cell r="C34" t="str">
            <v>Depreciation Office Equipment</v>
          </cell>
        </row>
        <row r="35">
          <cell r="A35" t="str">
            <v>2012 DHL Express</v>
          </cell>
          <cell r="B35" t="str">
            <v>BS</v>
          </cell>
          <cell r="C35" t="str">
            <v>DHL Express</v>
          </cell>
        </row>
        <row r="36">
          <cell r="A36" t="str">
            <v xml:space="preserve"> Domestic Travel - Conveyance</v>
          </cell>
          <cell r="B36" t="str">
            <v>PL</v>
          </cell>
          <cell r="C36" t="str">
            <v>Taxi</v>
          </cell>
        </row>
        <row r="37">
          <cell r="A37" t="str">
            <v xml:space="preserve"> Domestic Travel-Ticket-Fare</v>
          </cell>
          <cell r="B37" t="str">
            <v>PL</v>
          </cell>
          <cell r="C37" t="str">
            <v>Flights</v>
          </cell>
        </row>
        <row r="38">
          <cell r="A38" t="str">
            <v>2012 Earnest Engineers Pvt.Ltd.</v>
          </cell>
          <cell r="B38" t="str">
            <v>BS</v>
          </cell>
          <cell r="C38" t="str">
            <v>Earnest Engineers Pvt.Ltd.</v>
          </cell>
        </row>
        <row r="39">
          <cell r="A39" t="str">
            <v>4054 FBT AY 2009-10</v>
          </cell>
          <cell r="B39" t="str">
            <v>BS</v>
          </cell>
          <cell r="C39" t="str">
            <v>FBT-AY 2009-10</v>
          </cell>
        </row>
        <row r="40">
          <cell r="A40" t="str">
            <v xml:space="preserve"> Flights</v>
          </cell>
          <cell r="B40" t="str">
            <v>PL</v>
          </cell>
          <cell r="C40" t="str">
            <v>Flights</v>
          </cell>
        </row>
        <row r="41">
          <cell r="A41" t="str">
            <v>4033 HSBC Bank-Mumbai</v>
          </cell>
          <cell r="B41" t="str">
            <v>BS</v>
          </cell>
          <cell r="C41" t="str">
            <v>HSBC Bank-Mumbai</v>
          </cell>
        </row>
        <row r="42">
          <cell r="A42" t="str">
            <v>2012 Hutchson Max Paging Pvt Ltd</v>
          </cell>
          <cell r="B42" t="str">
            <v>BS</v>
          </cell>
          <cell r="C42" t="str">
            <v>Hutchson Max Paging Pvt Ltd</v>
          </cell>
        </row>
        <row r="43">
          <cell r="A43" t="str">
            <v xml:space="preserve"> Insurance(Andys Luggage)</v>
          </cell>
          <cell r="B43" t="str">
            <v>PL</v>
          </cell>
          <cell r="C43" t="str">
            <v>Housing &amp; Utilities</v>
          </cell>
        </row>
        <row r="44">
          <cell r="A44" t="str">
            <v xml:space="preserve"> Insurance(Andys Luggage)</v>
          </cell>
          <cell r="B44" t="str">
            <v>PL</v>
          </cell>
          <cell r="C44" t="str">
            <v>Internet &amp; WAN</v>
          </cell>
        </row>
        <row r="45">
          <cell r="A45" t="str">
            <v xml:space="preserve"> Internet for Andy's Residence</v>
          </cell>
          <cell r="B45" t="str">
            <v>PL</v>
          </cell>
          <cell r="C45" t="str">
            <v>Housing &amp; Utilities</v>
          </cell>
        </row>
        <row r="46">
          <cell r="A46" t="str">
            <v>2012 Keon Travel Corporation</v>
          </cell>
          <cell r="B46" t="str">
            <v>BS</v>
          </cell>
          <cell r="C46" t="str">
            <v>Keon Travel Corporation</v>
          </cell>
        </row>
        <row r="47">
          <cell r="A47" t="str">
            <v>2012 Keon Travels Corporation</v>
          </cell>
          <cell r="B47" t="str">
            <v>BS</v>
          </cell>
          <cell r="C47" t="str">
            <v>Keon Travels Corporation</v>
          </cell>
        </row>
        <row r="48">
          <cell r="A48" t="str">
            <v>2012 Keon Travels Corporation</v>
          </cell>
          <cell r="B48" t="str">
            <v>BS</v>
          </cell>
          <cell r="C48" t="str">
            <v>Keon Travels Corporation</v>
          </cell>
        </row>
        <row r="49">
          <cell r="A49" t="str">
            <v>2012  KimS Rent-A-Car</v>
          </cell>
          <cell r="B49" t="str">
            <v>BS</v>
          </cell>
          <cell r="C49" t="str">
            <v>KimS Rent-A-Car</v>
          </cell>
        </row>
        <row r="50">
          <cell r="A50" t="str">
            <v>2012  LINK INDIAART.COM PVT LTD</v>
          </cell>
          <cell r="B50" t="str">
            <v>BS</v>
          </cell>
          <cell r="C50" t="str">
            <v>Link Indiaart.com Pvt Ltd</v>
          </cell>
        </row>
        <row r="51">
          <cell r="A51" t="str">
            <v xml:space="preserve"> Lodging &amp; Boarding Expenses</v>
          </cell>
          <cell r="B51" t="str">
            <v>PL</v>
          </cell>
          <cell r="C51" t="str">
            <v>Accomodation</v>
          </cell>
        </row>
        <row r="52">
          <cell r="A52" t="str">
            <v>2012 Mercedes-Benz Education Academy</v>
          </cell>
          <cell r="B52" t="str">
            <v>BS</v>
          </cell>
          <cell r="C52" t="str">
            <v>Mercedes-Benz Education Academy</v>
          </cell>
        </row>
        <row r="53">
          <cell r="A53" t="str">
            <v xml:space="preserve"> Mobile Telephones</v>
          </cell>
          <cell r="B53" t="str">
            <v>PL</v>
          </cell>
          <cell r="C53" t="str">
            <v>Mobile Telephones</v>
          </cell>
        </row>
        <row r="54">
          <cell r="A54" t="str">
            <v xml:space="preserve"> Office Repairs</v>
          </cell>
          <cell r="B54" t="str">
            <v>PL</v>
          </cell>
          <cell r="C54" t="str">
            <v>Office Repairs</v>
          </cell>
        </row>
        <row r="55">
          <cell r="A55" t="str">
            <v xml:space="preserve"> Other Staff Costs</v>
          </cell>
          <cell r="B55" t="str">
            <v>PL</v>
          </cell>
          <cell r="C55" t="str">
            <v>Other Staff Costs</v>
          </cell>
        </row>
        <row r="56">
          <cell r="A56" t="str">
            <v>2012 Pluto Travels India Pvt Ltd</v>
          </cell>
          <cell r="B56" t="str">
            <v>BS</v>
          </cell>
          <cell r="C56" t="str">
            <v>Pluto Travels India Pvt Ltd</v>
          </cell>
        </row>
        <row r="57">
          <cell r="A57" t="str">
            <v>4051 Pournima Palshikar</v>
          </cell>
          <cell r="B57" t="str">
            <v>BS</v>
          </cell>
          <cell r="C57" t="str">
            <v>Pournima Palshikar</v>
          </cell>
        </row>
        <row r="58">
          <cell r="A58" t="str">
            <v>4042 Prepaid Storage Charges</v>
          </cell>
          <cell r="B58" t="str">
            <v>BS</v>
          </cell>
          <cell r="C58" t="str">
            <v>Prepaid Expenses</v>
          </cell>
        </row>
        <row r="59">
          <cell r="A59" t="str">
            <v>2021 PT Payable</v>
          </cell>
          <cell r="B59" t="str">
            <v>BS</v>
          </cell>
          <cell r="C59" t="str">
            <v>Profession Tax Payable</v>
          </cell>
        </row>
        <row r="60">
          <cell r="A60" t="str">
            <v xml:space="preserve"> Provision for Audit Fees</v>
          </cell>
          <cell r="B60" t="str">
            <v>BS</v>
          </cell>
          <cell r="C60" t="str">
            <v>Provission for Expenses</v>
          </cell>
        </row>
        <row r="61">
          <cell r="A61" t="str">
            <v>2014 Provision for Expenses</v>
          </cell>
          <cell r="B61" t="str">
            <v>BS</v>
          </cell>
          <cell r="C61" t="str">
            <v>Provission for Expenses</v>
          </cell>
        </row>
        <row r="62">
          <cell r="A62" t="str">
            <v xml:space="preserve"> Referral Bonus</v>
          </cell>
          <cell r="B62" t="str">
            <v>PL</v>
          </cell>
          <cell r="C62" t="str">
            <v>Other Staff Costs</v>
          </cell>
        </row>
        <row r="63">
          <cell r="A63" t="str">
            <v xml:space="preserve"> School Fees</v>
          </cell>
          <cell r="B63" t="str">
            <v>PL</v>
          </cell>
          <cell r="C63" t="str">
            <v>School Fees</v>
          </cell>
        </row>
        <row r="64">
          <cell r="A64" t="str">
            <v xml:space="preserve"> Service Tax Collected &amp; Recoverable A/c</v>
          </cell>
          <cell r="B64" t="str">
            <v>BS</v>
          </cell>
          <cell r="C64" t="str">
            <v>Service Tax Recoverable A/c</v>
          </cell>
        </row>
        <row r="65">
          <cell r="A65" t="str">
            <v>Service Tax Receivable &amp; Due A/c</v>
          </cell>
          <cell r="B65" t="str">
            <v>BS</v>
          </cell>
          <cell r="C65" t="str">
            <v>Service Tax Recoverable A/c</v>
          </cell>
        </row>
        <row r="66">
          <cell r="A66" t="str">
            <v>2032 Service Tax Receivable A/c</v>
          </cell>
          <cell r="B66" t="str">
            <v>BS</v>
          </cell>
          <cell r="C66" t="str">
            <v>Service Tax Input Receivable A/c</v>
          </cell>
        </row>
        <row r="67">
          <cell r="A67" t="str">
            <v>2032 Service Tax Payable A/c</v>
          </cell>
          <cell r="B67" t="str">
            <v>BS</v>
          </cell>
          <cell r="C67" t="str">
            <v>Service Tax Recoverable A/c</v>
          </cell>
        </row>
        <row r="68">
          <cell r="A68" t="str">
            <v>1013 Share Application Money</v>
          </cell>
          <cell r="B68" t="str">
            <v>BS</v>
          </cell>
          <cell r="C68" t="str">
            <v>Share Application Money</v>
          </cell>
        </row>
        <row r="69">
          <cell r="A69" t="str">
            <v>1011 Equity Share Capital</v>
          </cell>
          <cell r="B69" t="str">
            <v>BS</v>
          </cell>
          <cell r="C69" t="str">
            <v>Share Capital</v>
          </cell>
        </row>
        <row r="70">
          <cell r="A70" t="str">
            <v>2012 SKP Crossborder Consulting Pvt Ltd</v>
          </cell>
          <cell r="B70" t="str">
            <v>BS</v>
          </cell>
          <cell r="C70" t="str">
            <v>SKP Crossborder Consulting Pvt.Ltd.</v>
          </cell>
        </row>
        <row r="71">
          <cell r="A71" t="str">
            <v xml:space="preserve"> Staionery Computers</v>
          </cell>
          <cell r="B71" t="str">
            <v>PL</v>
          </cell>
          <cell r="C71" t="str">
            <v xml:space="preserve">Computer Sundries Under </v>
          </cell>
        </row>
        <row r="72">
          <cell r="A72" t="str">
            <v>2031 TDS - Salaries</v>
          </cell>
          <cell r="B72" t="str">
            <v>BS</v>
          </cell>
          <cell r="C72" t="str">
            <v>TDS - Salaries</v>
          </cell>
        </row>
        <row r="73">
          <cell r="A73" t="str">
            <v>2031 TDS -195</v>
          </cell>
          <cell r="B73" t="str">
            <v>BS</v>
          </cell>
          <cell r="C73" t="str">
            <v>TDS -195</v>
          </cell>
        </row>
        <row r="74">
          <cell r="A74" t="str">
            <v>2031 TDS Deducted by Shipra Estate Ltd</v>
          </cell>
          <cell r="B74" t="str">
            <v>BS</v>
          </cell>
          <cell r="C74" t="str">
            <v>TDS Deducted by Shipra Estate Ltd</v>
          </cell>
        </row>
        <row r="75">
          <cell r="A75" t="str">
            <v>2031 TDS Rent</v>
          </cell>
          <cell r="B75" t="str">
            <v>BS</v>
          </cell>
          <cell r="C75" t="str">
            <v>TDS - Rent</v>
          </cell>
        </row>
        <row r="76">
          <cell r="A76" t="str">
            <v xml:space="preserve"> Telephone Expenses</v>
          </cell>
          <cell r="B76" t="str">
            <v>PL</v>
          </cell>
          <cell r="C76" t="str">
            <v>Telephone/Fax</v>
          </cell>
        </row>
        <row r="77">
          <cell r="A77" t="str">
            <v xml:space="preserve"> Telephone Expenses (M) 9923794632</v>
          </cell>
          <cell r="B77" t="str">
            <v>PL</v>
          </cell>
          <cell r="C77" t="str">
            <v>Mobile Recharge</v>
          </cell>
        </row>
        <row r="78">
          <cell r="A78" t="str">
            <v xml:space="preserve"> Telephone Expenses (M) 9923994630</v>
          </cell>
          <cell r="B78" t="str">
            <v>PL</v>
          </cell>
          <cell r="C78" t="str">
            <v>Mobile Telephones</v>
          </cell>
        </row>
        <row r="79">
          <cell r="A79" t="str">
            <v xml:space="preserve"> Telephone Expenses (M) 9923994631</v>
          </cell>
          <cell r="B79" t="str">
            <v>PL</v>
          </cell>
          <cell r="C79" t="str">
            <v>Mobile Telephones</v>
          </cell>
        </row>
        <row r="80">
          <cell r="A80" t="str">
            <v xml:space="preserve"> Telephone Expenses (M) 9923994632</v>
          </cell>
          <cell r="B80" t="str">
            <v>PL</v>
          </cell>
          <cell r="C80" t="str">
            <v>Mobile Telephones</v>
          </cell>
        </row>
        <row r="81">
          <cell r="A81" t="str">
            <v>2012 Textcraft</v>
          </cell>
          <cell r="B81" t="str">
            <v>BS</v>
          </cell>
          <cell r="C81" t="str">
            <v>Textcraft</v>
          </cell>
        </row>
        <row r="82">
          <cell r="A82" t="str">
            <v>4021 The Indian Film Combine Pvt. Ltd.</v>
          </cell>
          <cell r="B82" t="str">
            <v>BS</v>
          </cell>
          <cell r="C82" t="str">
            <v>The Indian Film Combine Pvt. Ltd.</v>
          </cell>
        </row>
        <row r="83">
          <cell r="A83" t="str">
            <v>4021 The Indian Film Combine Pvt. Ltd.</v>
          </cell>
          <cell r="B83" t="str">
            <v>BS</v>
          </cell>
          <cell r="C83" t="str">
            <v>The Indian Film Combine Pvt. Ltd.</v>
          </cell>
        </row>
        <row r="84">
          <cell r="A84" t="str">
            <v xml:space="preserve"> The Indian Film Combine Pvt. Ltd.</v>
          </cell>
          <cell r="C84" t="str">
            <v>The Indian Film Combine Pvt. Ltd.</v>
          </cell>
        </row>
        <row r="85">
          <cell r="A85" t="str">
            <v>2012  The Oriental Insurance Company Limited</v>
          </cell>
          <cell r="B85" t="str">
            <v>BS</v>
          </cell>
          <cell r="C85" t="str">
            <v>The Oriental Insurance Company Limited</v>
          </cell>
        </row>
        <row r="86">
          <cell r="A86" t="str">
            <v>4021 The Ruby Mills Ltd</v>
          </cell>
          <cell r="B86" t="str">
            <v>BS</v>
          </cell>
          <cell r="C86" t="str">
            <v>The Ruby Mills Ltd</v>
          </cell>
        </row>
        <row r="87">
          <cell r="A87" t="str">
            <v xml:space="preserve"> Travel -Domestic</v>
          </cell>
          <cell r="B87" t="str">
            <v>PL</v>
          </cell>
          <cell r="C87" t="str">
            <v>Flights</v>
          </cell>
        </row>
        <row r="88">
          <cell r="A88" t="str">
            <v xml:space="preserve"> Unbilled Reveivable</v>
          </cell>
          <cell r="B88" t="str">
            <v>BS</v>
          </cell>
          <cell r="C88" t="str">
            <v>Unbilled Reveivable</v>
          </cell>
        </row>
        <row r="89">
          <cell r="A89" t="str">
            <v>2012 Vatika Business Centre</v>
          </cell>
          <cell r="B89" t="str">
            <v>BS</v>
          </cell>
          <cell r="C89" t="str">
            <v>Vatika Business Centre</v>
          </cell>
        </row>
        <row r="90">
          <cell r="A90" t="str">
            <v>2012 Vatika Business Centre</v>
          </cell>
          <cell r="B90" t="str">
            <v>BS</v>
          </cell>
          <cell r="C90" t="str">
            <v>Vatika Business Centre</v>
          </cell>
        </row>
        <row r="91">
          <cell r="A91" t="str">
            <v>2012  Vatika Business Centre</v>
          </cell>
          <cell r="B91" t="str">
            <v>BS</v>
          </cell>
          <cell r="C91" t="str">
            <v>Vatika Business Centre</v>
          </cell>
        </row>
        <row r="92">
          <cell r="A92" t="str">
            <v xml:space="preserve"> Vatika Business Centre</v>
          </cell>
          <cell r="C92" t="str">
            <v>Vatika Business Centre</v>
          </cell>
        </row>
        <row r="93">
          <cell r="A93" t="str">
            <v>2012  Walkar,Chandiok &amp; Co</v>
          </cell>
          <cell r="B93" t="str">
            <v>BS</v>
          </cell>
          <cell r="C93" t="str">
            <v>Walkar,Chandiok &amp; Co</v>
          </cell>
        </row>
        <row r="94">
          <cell r="A94" t="str">
            <v>2012 Zero G Apartments Pvt Ltd</v>
          </cell>
          <cell r="B94" t="str">
            <v>BS</v>
          </cell>
          <cell r="C94" t="str">
            <v>Zero G Apartments Pvt Ltd</v>
          </cell>
        </row>
        <row r="95">
          <cell r="A95" t="str">
            <v>1023 Profit &amp; Loss A/c</v>
          </cell>
          <cell r="B95" t="str">
            <v>BS</v>
          </cell>
          <cell r="C95" t="str">
            <v>Opening Balance As on 01/01/09</v>
          </cell>
        </row>
        <row r="96">
          <cell r="A96" t="str">
            <v>1052 Deferred Tax Asset</v>
          </cell>
          <cell r="B96" t="str">
            <v>BS</v>
          </cell>
          <cell r="C96" t="str">
            <v>Deferred Tax Asset</v>
          </cell>
        </row>
        <row r="97">
          <cell r="A97" t="str">
            <v>2012 Buro Happold - Dubai</v>
          </cell>
          <cell r="B97" t="str">
            <v>BS</v>
          </cell>
          <cell r="C97" t="str">
            <v>Buro Happold - Dubai</v>
          </cell>
        </row>
        <row r="98">
          <cell r="A98" t="str">
            <v>2012 Buro Happold Limited</v>
          </cell>
          <cell r="B98" t="str">
            <v>BS</v>
          </cell>
          <cell r="C98" t="str">
            <v>Buro Happold Limited</v>
          </cell>
        </row>
        <row r="99">
          <cell r="A99" t="str">
            <v>2012 SKP Crossborder Consulting Pvt.Ltd.</v>
          </cell>
          <cell r="B99" t="str">
            <v>BS</v>
          </cell>
          <cell r="C99" t="str">
            <v>SKP Crossborder Consulting Pvt.Ltd.</v>
          </cell>
        </row>
        <row r="100">
          <cell r="A100" t="str">
            <v>2012 Sudit K Parekh &amp; Co.</v>
          </cell>
          <cell r="B100" t="str">
            <v>BS</v>
          </cell>
          <cell r="C100" t="str">
            <v>Sudit K Parekh &amp; Co.</v>
          </cell>
        </row>
        <row r="101">
          <cell r="A101" t="str">
            <v>2012 Vodafone</v>
          </cell>
          <cell r="B101" t="str">
            <v>BS</v>
          </cell>
          <cell r="C101" t="str">
            <v>Vodafone</v>
          </cell>
        </row>
        <row r="102">
          <cell r="A102" t="str">
            <v>2012 Vodafone</v>
          </cell>
          <cell r="C102" t="str">
            <v>Vodafone</v>
          </cell>
        </row>
        <row r="103">
          <cell r="A103" t="str">
            <v>2014 Prov - LTA</v>
          </cell>
          <cell r="B103" t="str">
            <v>BS</v>
          </cell>
          <cell r="C103" t="str">
            <v>Provission for Expenses</v>
          </cell>
        </row>
        <row r="104">
          <cell r="A104" t="str">
            <v>2014 Prov - Telephone Reimbursement</v>
          </cell>
          <cell r="B104" t="str">
            <v>BS</v>
          </cell>
          <cell r="C104" t="str">
            <v>Provission for Expenses</v>
          </cell>
        </row>
        <row r="105">
          <cell r="A105" t="str">
            <v>2014 Prov - Vehicle Reimbursement</v>
          </cell>
          <cell r="B105" t="str">
            <v>BS</v>
          </cell>
          <cell r="C105" t="str">
            <v>Provission for Expenses</v>
          </cell>
        </row>
        <row r="106">
          <cell r="A106" t="str">
            <v>2014 Provision for Expenses</v>
          </cell>
          <cell r="B106" t="str">
            <v>BS</v>
          </cell>
          <cell r="C106" t="str">
            <v>Provission for Expenses</v>
          </cell>
        </row>
        <row r="107">
          <cell r="A107" t="str">
            <v>2014 Salary Payable</v>
          </cell>
          <cell r="B107" t="str">
            <v>BS</v>
          </cell>
          <cell r="C107" t="str">
            <v>Salary Payable</v>
          </cell>
        </row>
        <row r="108">
          <cell r="A108" t="str">
            <v>2031 TDS - Car Rent</v>
          </cell>
          <cell r="B108" t="str">
            <v>BS</v>
          </cell>
          <cell r="C108" t="str">
            <v>TDS - Car Rent</v>
          </cell>
        </row>
        <row r="109">
          <cell r="A109" t="str">
            <v>2031 TDS - Contractor</v>
          </cell>
          <cell r="B109" t="str">
            <v>BS</v>
          </cell>
          <cell r="C109" t="str">
            <v>TDS - Contractor</v>
          </cell>
        </row>
        <row r="110">
          <cell r="A110" t="str">
            <v>2031 TDS - Professional Fees</v>
          </cell>
          <cell r="B110" t="str">
            <v>BS</v>
          </cell>
          <cell r="C110" t="str">
            <v>TDS - Professional Fees</v>
          </cell>
        </row>
        <row r="111">
          <cell r="A111" t="str">
            <v>2031 TDS - Rent</v>
          </cell>
          <cell r="B111" t="str">
            <v>BS</v>
          </cell>
          <cell r="C111" t="str">
            <v>TDS - Rent</v>
          </cell>
        </row>
        <row r="112">
          <cell r="A112" t="str">
            <v>2041 Income Tax Provision (AY09-10)</v>
          </cell>
          <cell r="B112" t="str">
            <v>BS</v>
          </cell>
          <cell r="C112" t="str">
            <v>Income Tax Provision (AY09-10)</v>
          </cell>
        </row>
        <row r="113">
          <cell r="A113" t="str">
            <v>2042 Prov FBT (AY 2009-10)</v>
          </cell>
          <cell r="B113" t="str">
            <v>BS</v>
          </cell>
          <cell r="C113" t="str">
            <v>Prov FBT (AY 2009-10)</v>
          </cell>
        </row>
        <row r="114">
          <cell r="A114" t="str">
            <v>2043 Provision - Leave Encashment</v>
          </cell>
          <cell r="B114" t="str">
            <v>BS</v>
          </cell>
          <cell r="C114" t="str">
            <v>Provision - Leave Encashment</v>
          </cell>
        </row>
        <row r="115">
          <cell r="A115" t="str">
            <v>3011 Computers</v>
          </cell>
          <cell r="B115" t="str">
            <v>BS</v>
          </cell>
          <cell r="C115" t="str">
            <v>FA - Gross Block</v>
          </cell>
        </row>
        <row r="116">
          <cell r="A116" t="str">
            <v>3011 Office Equipement</v>
          </cell>
          <cell r="B116" t="str">
            <v>BS</v>
          </cell>
          <cell r="C116" t="str">
            <v>FA - Gross Block</v>
          </cell>
        </row>
        <row r="117">
          <cell r="A117" t="str">
            <v>3011 Office Equipement</v>
          </cell>
          <cell r="B117" t="str">
            <v>BS</v>
          </cell>
          <cell r="C117" t="str">
            <v>FA - Gross Block</v>
          </cell>
        </row>
        <row r="118">
          <cell r="A118" t="str">
            <v>3011 Office Shelves</v>
          </cell>
          <cell r="B118" t="str">
            <v>BS</v>
          </cell>
          <cell r="C118" t="str">
            <v>FA - Gross Block</v>
          </cell>
        </row>
        <row r="119">
          <cell r="A119" t="str">
            <v>4021 Maharashtra Cricket Association</v>
          </cell>
          <cell r="B119" t="str">
            <v>BS</v>
          </cell>
          <cell r="C119" t="str">
            <v>Maharashtra Cricket Association</v>
          </cell>
        </row>
        <row r="120">
          <cell r="A120" t="str">
            <v>4021 Prem Mannar</v>
          </cell>
          <cell r="B120" t="str">
            <v>BS</v>
          </cell>
          <cell r="C120" t="str">
            <v>Prem Mannar</v>
          </cell>
        </row>
        <row r="121">
          <cell r="A121" t="str">
            <v>4021 Shree Ahuja Prop &amp; Realtors Pvt Ltd</v>
          </cell>
          <cell r="B121" t="str">
            <v>BS</v>
          </cell>
          <cell r="C121" t="str">
            <v>Shree Ahuja Prop &amp; Realtors Pvt Ltd</v>
          </cell>
        </row>
        <row r="122">
          <cell r="A122" t="str">
            <v>4031 Cash</v>
          </cell>
          <cell r="B122" t="str">
            <v>BS</v>
          </cell>
          <cell r="C122" t="str">
            <v>Cash</v>
          </cell>
        </row>
        <row r="123">
          <cell r="A123" t="str">
            <v>4033 Axis Bank A/c338010200004640</v>
          </cell>
          <cell r="B123" t="str">
            <v>BS</v>
          </cell>
          <cell r="C123" t="str">
            <v>Axis Bank A/c338010200004640</v>
          </cell>
        </row>
        <row r="124">
          <cell r="A124" t="str">
            <v>4033 HSBC 105-607493-001</v>
          </cell>
          <cell r="B124" t="str">
            <v>BS</v>
          </cell>
          <cell r="C124" t="str">
            <v>HSBC 105-607493-001</v>
          </cell>
        </row>
        <row r="125">
          <cell r="A125" t="str">
            <v>4041 Deposit-Vatika</v>
          </cell>
          <cell r="B125" t="str">
            <v>BS</v>
          </cell>
          <cell r="C125" t="str">
            <v>Deposit-Vatika</v>
          </cell>
        </row>
        <row r="126">
          <cell r="A126" t="str">
            <v>4041 Deposit-Vodafone</v>
          </cell>
          <cell r="B126" t="str">
            <v>BS</v>
          </cell>
          <cell r="C126" t="str">
            <v>Deposit-Vodafone</v>
          </cell>
        </row>
        <row r="127">
          <cell r="A127" t="str">
            <v>4042 Prepaid Insurance Charges</v>
          </cell>
          <cell r="B127" t="str">
            <v>BS</v>
          </cell>
          <cell r="C127" t="str">
            <v>Prepaid Expenses</v>
          </cell>
        </row>
        <row r="128">
          <cell r="A128" t="str">
            <v>4051 Advance-Andrew Parker</v>
          </cell>
          <cell r="B128" t="str">
            <v>BS</v>
          </cell>
          <cell r="C128" t="str">
            <v>Advance to Staff</v>
          </cell>
        </row>
        <row r="129">
          <cell r="A129" t="str">
            <v>4051 Advance-Matthew Grant</v>
          </cell>
          <cell r="B129" t="str">
            <v>BS</v>
          </cell>
          <cell r="C129" t="str">
            <v>Advance to Staff</v>
          </cell>
        </row>
        <row r="130">
          <cell r="A130" t="str">
            <v>4054 Adv. FBT  AY 10-11</v>
          </cell>
          <cell r="B130" t="str">
            <v>BS</v>
          </cell>
          <cell r="C130" t="str">
            <v>FBT-AY 2010-11</v>
          </cell>
        </row>
        <row r="131">
          <cell r="A131" t="str">
            <v>4054 FBT-AY 09-10</v>
          </cell>
          <cell r="B131" t="str">
            <v>BS</v>
          </cell>
          <cell r="C131" t="str">
            <v>FBT-AY 2009-10</v>
          </cell>
        </row>
        <row r="132">
          <cell r="A132" t="str">
            <v>7011 Relocation Expenses</v>
          </cell>
          <cell r="B132" t="str">
            <v>PL</v>
          </cell>
          <cell r="C132" t="str">
            <v>Relocation Costs</v>
          </cell>
        </row>
        <row r="133">
          <cell r="A133" t="str">
            <v>7011 Sal Basic</v>
          </cell>
          <cell r="B133" t="str">
            <v>PL</v>
          </cell>
          <cell r="C133" t="str">
            <v>Salaries</v>
          </cell>
        </row>
        <row r="134">
          <cell r="A134" t="str">
            <v>7011 Sal Children Edu Allowance</v>
          </cell>
          <cell r="B134" t="str">
            <v>PL</v>
          </cell>
          <cell r="C134" t="str">
            <v>Salaries</v>
          </cell>
        </row>
        <row r="135">
          <cell r="A135" t="str">
            <v>7011 Sal Conveyance Allowance</v>
          </cell>
          <cell r="B135" t="str">
            <v>PL</v>
          </cell>
          <cell r="C135" t="str">
            <v>Salaries</v>
          </cell>
        </row>
        <row r="136">
          <cell r="A136" t="str">
            <v>7011 Sal HRA</v>
          </cell>
          <cell r="B136" t="str">
            <v>PL</v>
          </cell>
          <cell r="C136" t="str">
            <v>Salaries</v>
          </cell>
        </row>
        <row r="137">
          <cell r="A137" t="str">
            <v>7011 Sal LTA</v>
          </cell>
          <cell r="B137" t="str">
            <v>PL</v>
          </cell>
          <cell r="C137" t="str">
            <v>Salaries</v>
          </cell>
        </row>
        <row r="138">
          <cell r="A138" t="str">
            <v>7011 Sal Medical Reimbursement</v>
          </cell>
          <cell r="B138" t="str">
            <v>PL</v>
          </cell>
          <cell r="C138" t="str">
            <v>Salaries</v>
          </cell>
        </row>
        <row r="139">
          <cell r="A139" t="str">
            <v>7011 Sal Special Allowance</v>
          </cell>
          <cell r="B139" t="str">
            <v>PL</v>
          </cell>
          <cell r="C139" t="str">
            <v>Salaries</v>
          </cell>
        </row>
        <row r="140">
          <cell r="A140" t="str">
            <v>7011 Sal Telephone Reimbursement</v>
          </cell>
          <cell r="B140" t="str">
            <v>PL</v>
          </cell>
          <cell r="C140" t="str">
            <v>Salaries</v>
          </cell>
        </row>
        <row r="141">
          <cell r="A141" t="str">
            <v>7011 Sal Vehicle Reimbursement</v>
          </cell>
          <cell r="B141" t="str">
            <v>PL</v>
          </cell>
          <cell r="C141" t="str">
            <v>Salaries</v>
          </cell>
        </row>
        <row r="142">
          <cell r="A142" t="str">
            <v>7012 Rent Free Accomodation</v>
          </cell>
          <cell r="B142" t="str">
            <v>PL</v>
          </cell>
          <cell r="C142" t="str">
            <v>Housing &amp; Utilities</v>
          </cell>
        </row>
        <row r="143">
          <cell r="A143" t="str">
            <v>7013 Staff Trainning</v>
          </cell>
          <cell r="B143" t="str">
            <v>PL</v>
          </cell>
          <cell r="C143" t="str">
            <v>Staff Training</v>
          </cell>
        </row>
        <row r="144">
          <cell r="A144" t="str">
            <v>7013 Staff Welfare - In House</v>
          </cell>
          <cell r="B144" t="str">
            <v>PL</v>
          </cell>
          <cell r="C144" t="str">
            <v>Staff Welfare</v>
          </cell>
        </row>
        <row r="145">
          <cell r="A145" t="str">
            <v>7013 Staff Welfare - Out House</v>
          </cell>
          <cell r="B145" t="str">
            <v>PL</v>
          </cell>
          <cell r="C145" t="str">
            <v>Staff Welfare</v>
          </cell>
        </row>
        <row r="146">
          <cell r="A146" t="str">
            <v>7014 Other Recruitment Charges</v>
          </cell>
          <cell r="B146" t="str">
            <v>PL</v>
          </cell>
          <cell r="C146" t="str">
            <v>Recruitment Costs</v>
          </cell>
        </row>
        <row r="147">
          <cell r="A147" t="str">
            <v>7033 Computer Consumables</v>
          </cell>
          <cell r="B147" t="str">
            <v>PL</v>
          </cell>
          <cell r="C147" t="str">
            <v>Computer PC Related Costs</v>
          </cell>
        </row>
        <row r="148">
          <cell r="A148" t="str">
            <v>7033 Repairs and Mainteance</v>
          </cell>
          <cell r="B148" t="str">
            <v>PL</v>
          </cell>
          <cell r="C148" t="str">
            <v>Accommodation</v>
          </cell>
        </row>
        <row r="149">
          <cell r="A149" t="str">
            <v>7041 Rent Office</v>
          </cell>
          <cell r="B149" t="str">
            <v>PL</v>
          </cell>
          <cell r="C149" t="str">
            <v>Rent</v>
          </cell>
        </row>
        <row r="150">
          <cell r="A150" t="str">
            <v>7042 Franking &amp; Stamp Duty</v>
          </cell>
          <cell r="B150" t="str">
            <v>PL</v>
          </cell>
          <cell r="C150" t="str">
            <v>Rates</v>
          </cell>
        </row>
        <row r="151">
          <cell r="A151" t="str">
            <v>7042 PT Company</v>
          </cell>
          <cell r="B151" t="str">
            <v>PL</v>
          </cell>
          <cell r="C151" t="str">
            <v>Rates</v>
          </cell>
        </row>
        <row r="152">
          <cell r="A152" t="str">
            <v>7042 Registration Fees</v>
          </cell>
          <cell r="B152" t="str">
            <v>PL</v>
          </cell>
          <cell r="C152" t="str">
            <v>Rates</v>
          </cell>
        </row>
        <row r="153">
          <cell r="A153" t="str">
            <v>7051 FT - Conveyance</v>
          </cell>
          <cell r="B153" t="str">
            <v>PL</v>
          </cell>
          <cell r="C153" t="str">
            <v>Mileage</v>
          </cell>
        </row>
        <row r="154">
          <cell r="A154" t="str">
            <v>7051 FT - Miscellaneous</v>
          </cell>
          <cell r="B154" t="str">
            <v>PL</v>
          </cell>
          <cell r="C154" t="str">
            <v>Subsistence</v>
          </cell>
        </row>
        <row r="155">
          <cell r="A155" t="str">
            <v>7051 FT - Tickets &amp; Fare</v>
          </cell>
          <cell r="B155" t="str">
            <v>PL</v>
          </cell>
          <cell r="C155" t="str">
            <v>Flights</v>
          </cell>
        </row>
        <row r="156">
          <cell r="A156" t="str">
            <v>7052 DT - Conveyance</v>
          </cell>
          <cell r="B156" t="str">
            <v>PL</v>
          </cell>
          <cell r="C156" t="str">
            <v>Taxi</v>
          </cell>
        </row>
        <row r="157">
          <cell r="A157" t="str">
            <v>7052 DT - Hospitality</v>
          </cell>
          <cell r="B157" t="str">
            <v>PL</v>
          </cell>
          <cell r="C157" t="str">
            <v>Hospitality/ Sp Events</v>
          </cell>
        </row>
        <row r="158">
          <cell r="A158" t="str">
            <v>7052 DT - Lodging &amp; Board</v>
          </cell>
          <cell r="B158" t="str">
            <v>PL</v>
          </cell>
          <cell r="C158" t="str">
            <v>Accommodation</v>
          </cell>
        </row>
        <row r="159">
          <cell r="A159" t="str">
            <v>7052 DT - Miscellaneous</v>
          </cell>
          <cell r="B159" t="str">
            <v>PL</v>
          </cell>
          <cell r="C159" t="str">
            <v>Subsistence</v>
          </cell>
        </row>
        <row r="160">
          <cell r="A160" t="str">
            <v>7052 DT - Tickets &amp; Fare</v>
          </cell>
          <cell r="B160" t="str">
            <v>PL</v>
          </cell>
          <cell r="C160" t="str">
            <v>Flights</v>
          </cell>
        </row>
        <row r="161">
          <cell r="A161" t="str">
            <v>7053 Car Hire Charges</v>
          </cell>
          <cell r="B161" t="str">
            <v>PL</v>
          </cell>
          <cell r="C161" t="str">
            <v>Car Hire</v>
          </cell>
        </row>
        <row r="162">
          <cell r="A162" t="str">
            <v>7053 Conveyance</v>
          </cell>
          <cell r="B162" t="str">
            <v>PL</v>
          </cell>
          <cell r="C162" t="str">
            <v>Other Travel</v>
          </cell>
        </row>
        <row r="163">
          <cell r="A163" t="str">
            <v>7061  Audit Fees</v>
          </cell>
          <cell r="B163" t="str">
            <v>PL</v>
          </cell>
          <cell r="C163" t="str">
            <v>Audit &amp; Accountancy</v>
          </cell>
        </row>
        <row r="164">
          <cell r="A164" t="str">
            <v>7061 Auditors' OPE</v>
          </cell>
          <cell r="B164" t="str">
            <v>PL</v>
          </cell>
          <cell r="C164" t="str">
            <v>Audit &amp; Accountancy</v>
          </cell>
        </row>
        <row r="165">
          <cell r="A165" t="str">
            <v>7061 Tax Audit Fees</v>
          </cell>
          <cell r="B165" t="str">
            <v>PL</v>
          </cell>
          <cell r="C165" t="str">
            <v>Audit &amp; Accountancy</v>
          </cell>
        </row>
        <row r="166">
          <cell r="A166" t="str">
            <v>7072 Accounting Fees</v>
          </cell>
          <cell r="B166" t="str">
            <v>PL</v>
          </cell>
          <cell r="C166" t="str">
            <v>Audit &amp; Accountancy</v>
          </cell>
        </row>
        <row r="167">
          <cell r="A167" t="str">
            <v>7072 Income Tax and FBT Compliances</v>
          </cell>
          <cell r="B167" t="str">
            <v>PL</v>
          </cell>
          <cell r="C167" t="str">
            <v>Audit &amp; Accountancy</v>
          </cell>
        </row>
        <row r="168">
          <cell r="A168" t="str">
            <v>7072 Payroll Fees</v>
          </cell>
          <cell r="B168" t="str">
            <v>PL</v>
          </cell>
          <cell r="C168" t="str">
            <v>Audit &amp; Accountancy</v>
          </cell>
        </row>
        <row r="169">
          <cell r="A169" t="str">
            <v>7072 Professional Fees</v>
          </cell>
          <cell r="B169" t="str">
            <v>PL</v>
          </cell>
          <cell r="C169" t="str">
            <v>Audit &amp; Accountancy</v>
          </cell>
        </row>
        <row r="170">
          <cell r="A170" t="str">
            <v>7072 Regulatory Compliance</v>
          </cell>
          <cell r="B170" t="str">
            <v>PL</v>
          </cell>
          <cell r="C170" t="str">
            <v>Audit &amp; Accountancy</v>
          </cell>
        </row>
        <row r="171">
          <cell r="A171" t="str">
            <v>7081 Internet</v>
          </cell>
          <cell r="B171" t="str">
            <v>PL</v>
          </cell>
          <cell r="C171" t="str">
            <v>Internet</v>
          </cell>
        </row>
        <row r="172">
          <cell r="A172" t="str">
            <v>7081 Internet-Mayur</v>
          </cell>
          <cell r="B172" t="str">
            <v>PL</v>
          </cell>
          <cell r="C172" t="str">
            <v>Internet</v>
          </cell>
        </row>
        <row r="173">
          <cell r="A173" t="str">
            <v>7081 Internet-Office</v>
          </cell>
          <cell r="B173" t="str">
            <v>PL</v>
          </cell>
          <cell r="C173" t="str">
            <v>Internet</v>
          </cell>
        </row>
        <row r="174">
          <cell r="A174" t="str">
            <v>7081 Telephone, Mobile</v>
          </cell>
          <cell r="B174" t="str">
            <v>PL</v>
          </cell>
          <cell r="C174" t="str">
            <v>Mobile Telephones</v>
          </cell>
        </row>
        <row r="175">
          <cell r="A175" t="str">
            <v>7081 Telephone, Mobile-Andy</v>
          </cell>
          <cell r="B175" t="str">
            <v>PL</v>
          </cell>
          <cell r="C175" t="str">
            <v>Mobile Telephones</v>
          </cell>
        </row>
        <row r="176">
          <cell r="A176" t="str">
            <v>7081 Telephone, Mobile-Joann</v>
          </cell>
          <cell r="B176" t="str">
            <v>PL</v>
          </cell>
          <cell r="C176" t="str">
            <v>Mobile Telephones</v>
          </cell>
        </row>
        <row r="177">
          <cell r="A177" t="str">
            <v>7081 Telephone, Mobile-Krishnendu</v>
          </cell>
          <cell r="B177" t="str">
            <v>PL</v>
          </cell>
          <cell r="C177" t="str">
            <v>Mobile Telephones</v>
          </cell>
        </row>
        <row r="178">
          <cell r="A178" t="str">
            <v>7081 Telephone, Mobile-Matthew</v>
          </cell>
          <cell r="B178" t="str">
            <v>PL</v>
          </cell>
          <cell r="C178" t="str">
            <v>Mobile Telephones</v>
          </cell>
        </row>
        <row r="179">
          <cell r="A179" t="str">
            <v>7081 Telephone, Mobile-Mayuresh</v>
          </cell>
          <cell r="B179" t="str">
            <v>PL</v>
          </cell>
          <cell r="C179" t="str">
            <v>Mobile Telephones</v>
          </cell>
        </row>
        <row r="180">
          <cell r="A180" t="str">
            <v>7081 Telephone, Mobile-Office</v>
          </cell>
          <cell r="B180" t="str">
            <v>PL</v>
          </cell>
          <cell r="C180" t="str">
            <v>Mobile Telephones</v>
          </cell>
        </row>
        <row r="181">
          <cell r="A181" t="str">
            <v>7081 Telephone, Mobile-Office</v>
          </cell>
          <cell r="B181" t="str">
            <v>PL</v>
          </cell>
          <cell r="C181" t="str">
            <v>Mobile Recharge</v>
          </cell>
        </row>
        <row r="182">
          <cell r="A182" t="str">
            <v>7081 Telephone, Mobile-Will</v>
          </cell>
          <cell r="B182" t="str">
            <v>PL</v>
          </cell>
          <cell r="C182" t="str">
            <v>Mobile Telephones</v>
          </cell>
        </row>
        <row r="183">
          <cell r="A183" t="str">
            <v>7081 Telephone, Mobile-Will</v>
          </cell>
          <cell r="B183" t="str">
            <v>PL</v>
          </cell>
          <cell r="C183" t="str">
            <v>Mobile Recharge</v>
          </cell>
        </row>
        <row r="184">
          <cell r="A184" t="str">
            <v>7091 Depreciation -Computers</v>
          </cell>
          <cell r="B184" t="str">
            <v>PL</v>
          </cell>
          <cell r="C184" t="str">
            <v>Depreciation Computer</v>
          </cell>
        </row>
        <row r="185">
          <cell r="A185" t="str">
            <v>7091 Depreciation -Furniture &amp; Fixtures</v>
          </cell>
          <cell r="B185" t="str">
            <v>PL</v>
          </cell>
          <cell r="C185" t="str">
            <v>Depreciation Furniture &amp; Fixture</v>
          </cell>
        </row>
        <row r="186">
          <cell r="A186" t="str">
            <v>7091 Depreciation Office Equipment</v>
          </cell>
          <cell r="B186" t="str">
            <v>PL</v>
          </cell>
          <cell r="C186" t="str">
            <v>Depreciation Office Equipment</v>
          </cell>
        </row>
        <row r="187">
          <cell r="A187" t="str">
            <v>7111 Business Promotion</v>
          </cell>
          <cell r="B187" t="str">
            <v>PL</v>
          </cell>
          <cell r="C187" t="str">
            <v>Organisational Development</v>
          </cell>
        </row>
        <row r="188">
          <cell r="A188" t="str">
            <v>7141 Foreign Exchange Loss/(Gain)</v>
          </cell>
          <cell r="B188" t="str">
            <v>PL</v>
          </cell>
          <cell r="C188" t="str">
            <v>Currency Adjustments</v>
          </cell>
        </row>
        <row r="189">
          <cell r="A189" t="str">
            <v>7251 Bank Charges</v>
          </cell>
          <cell r="B189" t="str">
            <v>PL</v>
          </cell>
          <cell r="C189" t="str">
            <v>Bank Charges</v>
          </cell>
        </row>
        <row r="190">
          <cell r="A190" t="str">
            <v>7251 Clearing &amp; Forwarding Expenses</v>
          </cell>
          <cell r="B190" t="str">
            <v>PL</v>
          </cell>
          <cell r="C190" t="str">
            <v>Other Office Costs</v>
          </cell>
        </row>
        <row r="191">
          <cell r="A191" t="str">
            <v>7251 Gifts &amp; Presentation</v>
          </cell>
          <cell r="B191" t="str">
            <v>PL</v>
          </cell>
          <cell r="C191" t="str">
            <v>Other Office Costs</v>
          </cell>
        </row>
        <row r="192">
          <cell r="A192" t="str">
            <v>7251 Insurance</v>
          </cell>
          <cell r="B192" t="str">
            <v>PL</v>
          </cell>
          <cell r="C192" t="str">
            <v>General Insurance</v>
          </cell>
        </row>
        <row r="193">
          <cell r="A193" t="str">
            <v>7251 Office Expenses</v>
          </cell>
          <cell r="B193" t="str">
            <v>PL</v>
          </cell>
          <cell r="C193" t="str">
            <v>Other Office Costs</v>
          </cell>
        </row>
        <row r="194">
          <cell r="A194" t="str">
            <v>7251 Penalty / Interest</v>
          </cell>
          <cell r="B194" t="str">
            <v>PL</v>
          </cell>
          <cell r="C194" t="str">
            <v>Interest Of Overdue Tax</v>
          </cell>
        </row>
        <row r="195">
          <cell r="A195" t="str">
            <v>7251 Penalty / Interest</v>
          </cell>
          <cell r="B195" t="str">
            <v>PL</v>
          </cell>
          <cell r="C195" t="str">
            <v>Interest Of Overdue Tax</v>
          </cell>
        </row>
        <row r="196">
          <cell r="A196" t="str">
            <v>7251 Postage &amp; Courier Exp</v>
          </cell>
          <cell r="B196" t="str">
            <v>PL</v>
          </cell>
          <cell r="C196" t="str">
            <v>Postage</v>
          </cell>
        </row>
        <row r="197">
          <cell r="A197" t="str">
            <v>7251 Postage &amp; Courier Exp</v>
          </cell>
          <cell r="B197" t="str">
            <v>PL</v>
          </cell>
          <cell r="C197" t="str">
            <v>Postage</v>
          </cell>
        </row>
        <row r="198">
          <cell r="A198" t="str">
            <v>7251 Printing and Stationery</v>
          </cell>
          <cell r="B198" t="str">
            <v>PL</v>
          </cell>
          <cell r="C198" t="str">
            <v>Stationery</v>
          </cell>
        </row>
        <row r="199">
          <cell r="A199" t="str">
            <v>7251 Printing and Stationery</v>
          </cell>
          <cell r="B199" t="str">
            <v>PL</v>
          </cell>
          <cell r="C199" t="str">
            <v>Stationary</v>
          </cell>
        </row>
        <row r="200">
          <cell r="A200" t="str">
            <v>7251 Sundry Balances Written Off</v>
          </cell>
          <cell r="B200" t="str">
            <v>PL</v>
          </cell>
          <cell r="C200" t="str">
            <v>Other Office Costs</v>
          </cell>
        </row>
        <row r="201">
          <cell r="A201" t="str">
            <v>Accounting Fees</v>
          </cell>
          <cell r="B201" t="str">
            <v>PL</v>
          </cell>
          <cell r="C201" t="str">
            <v>Audit &amp; Accountancy</v>
          </cell>
        </row>
        <row r="202">
          <cell r="A202" t="str">
            <v>Audit Fees</v>
          </cell>
          <cell r="B202" t="str">
            <v>PL</v>
          </cell>
          <cell r="C202" t="str">
            <v>Audit &amp; Accountancy</v>
          </cell>
        </row>
        <row r="203">
          <cell r="A203" t="str">
            <v>Bank Charges</v>
          </cell>
          <cell r="B203" t="str">
            <v>PL</v>
          </cell>
          <cell r="C203" t="str">
            <v>Bank Charges</v>
          </cell>
        </row>
        <row r="204">
          <cell r="A204" t="str">
            <v>Basic Salary</v>
          </cell>
          <cell r="B204" t="str">
            <v>PL</v>
          </cell>
          <cell r="C204" t="str">
            <v>Salaries</v>
          </cell>
        </row>
        <row r="205">
          <cell r="A205" t="str">
            <v>Business Development</v>
          </cell>
          <cell r="B205" t="str">
            <v>PL</v>
          </cell>
          <cell r="C205" t="str">
            <v>Organisational Development</v>
          </cell>
        </row>
        <row r="206">
          <cell r="A206" t="str">
            <v>Car Hire</v>
          </cell>
          <cell r="B206" t="str">
            <v>PL</v>
          </cell>
          <cell r="C206" t="str">
            <v>Car Hire</v>
          </cell>
        </row>
        <row r="207">
          <cell r="A207" t="str">
            <v>Children Education Allowance</v>
          </cell>
          <cell r="B207" t="str">
            <v>PL</v>
          </cell>
          <cell r="C207" t="str">
            <v>Salaries</v>
          </cell>
        </row>
        <row r="208">
          <cell r="A208" t="str">
            <v>Clearing Forwarding Charges</v>
          </cell>
          <cell r="B208" t="str">
            <v>PL</v>
          </cell>
          <cell r="C208" t="str">
            <v>Computer PC Related Costs</v>
          </cell>
        </row>
        <row r="209">
          <cell r="A209" t="str">
            <v>Consulting Engineering Services</v>
          </cell>
          <cell r="B209" t="str">
            <v>PL</v>
          </cell>
          <cell r="C209" t="str">
            <v>Consulting Engineering Services</v>
          </cell>
        </row>
        <row r="210">
          <cell r="A210" t="str">
            <v>Deferred Tax Expenses</v>
          </cell>
          <cell r="B210" t="str">
            <v>PL</v>
          </cell>
          <cell r="C210" t="str">
            <v>Deferred Tax Expenses</v>
          </cell>
        </row>
        <row r="211">
          <cell r="A211" t="str">
            <v>Domestic Travel-Conveyance</v>
          </cell>
          <cell r="B211" t="str">
            <v>PL</v>
          </cell>
          <cell r="C211" t="str">
            <v>Taxi</v>
          </cell>
        </row>
        <row r="212">
          <cell r="A212" t="str">
            <v>Domestic Travel-Hospitality</v>
          </cell>
          <cell r="B212" t="str">
            <v>PL</v>
          </cell>
          <cell r="C212" t="str">
            <v>Subsistence</v>
          </cell>
        </row>
        <row r="213">
          <cell r="A213" t="str">
            <v>Domestic Travel-Lodging and  Boarding</v>
          </cell>
          <cell r="B213" t="str">
            <v>PL</v>
          </cell>
          <cell r="C213" t="str">
            <v>Accommodation</v>
          </cell>
        </row>
        <row r="214">
          <cell r="A214" t="str">
            <v>Domestic Travel-Lodging and  Boarding</v>
          </cell>
          <cell r="B214" t="str">
            <v>PL</v>
          </cell>
          <cell r="C214" t="str">
            <v>Accommodation</v>
          </cell>
        </row>
        <row r="215">
          <cell r="A215" t="str">
            <v>Domestic Travel-Miscellaneous</v>
          </cell>
          <cell r="B215" t="str">
            <v>PL</v>
          </cell>
          <cell r="C215" t="str">
            <v>Subsistence</v>
          </cell>
        </row>
        <row r="216">
          <cell r="A216" t="str">
            <v>Domestic Travel-Ticket -Fare</v>
          </cell>
          <cell r="B216" t="str">
            <v>PL</v>
          </cell>
          <cell r="C216" t="str">
            <v>Flights</v>
          </cell>
        </row>
        <row r="217">
          <cell r="A217" t="str">
            <v>DT - Per Diem</v>
          </cell>
          <cell r="B217" t="str">
            <v>PL</v>
          </cell>
          <cell r="C217" t="str">
            <v>Accommodation</v>
          </cell>
        </row>
        <row r="218">
          <cell r="A218" t="str">
            <v>Electricity Charges -Andy's Flat</v>
          </cell>
          <cell r="B218" t="str">
            <v>PL</v>
          </cell>
          <cell r="C218" t="str">
            <v>Housing &amp; Utilities</v>
          </cell>
        </row>
        <row r="219">
          <cell r="A219" t="str">
            <v>Electricity Charges-Mathew Flat</v>
          </cell>
          <cell r="B219" t="str">
            <v>PL</v>
          </cell>
          <cell r="C219" t="str">
            <v>Light &amp; Heat</v>
          </cell>
        </row>
        <row r="220">
          <cell r="A220" t="str">
            <v>FBT Expense</v>
          </cell>
          <cell r="B220" t="str">
            <v>PL</v>
          </cell>
          <cell r="C220" t="str">
            <v>FBT Expenses</v>
          </cell>
        </row>
        <row r="221">
          <cell r="A221" t="str">
            <v>Foreign Travel -Conveyance</v>
          </cell>
          <cell r="B221" t="str">
            <v>PL</v>
          </cell>
          <cell r="C221" t="str">
            <v>Taxi</v>
          </cell>
        </row>
        <row r="222">
          <cell r="A222" t="str">
            <v>Foreign Travel-Lodging &amp; Boarding</v>
          </cell>
          <cell r="B222" t="str">
            <v>PL</v>
          </cell>
          <cell r="C222" t="str">
            <v>Accommodation</v>
          </cell>
        </row>
        <row r="223">
          <cell r="A223" t="str">
            <v>Foreign Travel-Miscellaneous</v>
          </cell>
          <cell r="B223" t="str">
            <v>PL</v>
          </cell>
          <cell r="C223" t="str">
            <v>Subsistence</v>
          </cell>
        </row>
        <row r="224">
          <cell r="A224" t="str">
            <v>Foreign Travel-Ticket-Fare</v>
          </cell>
          <cell r="B224" t="str">
            <v>PL</v>
          </cell>
          <cell r="C224" t="str">
            <v>Flights</v>
          </cell>
        </row>
        <row r="225">
          <cell r="A225" t="str">
            <v>Forex Gain Loss</v>
          </cell>
          <cell r="B225" t="str">
            <v>PL</v>
          </cell>
          <cell r="C225" t="str">
            <v>Currency Adjustments</v>
          </cell>
        </row>
        <row r="226">
          <cell r="A226" t="str">
            <v>FT - Per Diem</v>
          </cell>
          <cell r="B226" t="str">
            <v>PL</v>
          </cell>
          <cell r="C226" t="str">
            <v>Accommodation</v>
          </cell>
        </row>
        <row r="227">
          <cell r="A227" t="str">
            <v>House Rent Allowance</v>
          </cell>
          <cell r="B227" t="str">
            <v>PL</v>
          </cell>
          <cell r="C227" t="str">
            <v>Salaries</v>
          </cell>
        </row>
        <row r="228">
          <cell r="A228" t="str">
            <v>Income Tax Expenses</v>
          </cell>
          <cell r="B228" t="str">
            <v>PL</v>
          </cell>
          <cell r="C228" t="str">
            <v>Income Tax Expenses</v>
          </cell>
        </row>
        <row r="229">
          <cell r="A229" t="str">
            <v>Income Tax Fees</v>
          </cell>
          <cell r="B229" t="str">
            <v>PL</v>
          </cell>
          <cell r="C229" t="str">
            <v>Audit &amp; Accountancy</v>
          </cell>
        </row>
        <row r="230">
          <cell r="A230" t="str">
            <v>Interest Paid on Taxes</v>
          </cell>
          <cell r="B230" t="str">
            <v>PL</v>
          </cell>
          <cell r="C230" t="str">
            <v>Interest Of Overdue Tax</v>
          </cell>
        </row>
        <row r="231">
          <cell r="A231" t="str">
            <v>Internet</v>
          </cell>
          <cell r="B231" t="str">
            <v>PL</v>
          </cell>
          <cell r="C231" t="str">
            <v>Internet</v>
          </cell>
        </row>
        <row r="232">
          <cell r="A232" t="str">
            <v>Internet 9765800083(Mayur)</v>
          </cell>
          <cell r="B232" t="str">
            <v>PL</v>
          </cell>
          <cell r="C232" t="str">
            <v>Internet</v>
          </cell>
        </row>
        <row r="233">
          <cell r="A233" t="str">
            <v>Leave Encashment</v>
          </cell>
          <cell r="B233" t="str">
            <v>PL</v>
          </cell>
          <cell r="C233" t="str">
            <v>Salaries</v>
          </cell>
        </row>
        <row r="234">
          <cell r="A234" t="str">
            <v>Leave Travell Allowance</v>
          </cell>
          <cell r="B234" t="str">
            <v>PL</v>
          </cell>
          <cell r="C234" t="str">
            <v>Salaries</v>
          </cell>
        </row>
        <row r="235">
          <cell r="A235" t="str">
            <v>Legal &amp; Professional Fees</v>
          </cell>
          <cell r="B235" t="str">
            <v>PL</v>
          </cell>
          <cell r="C235" t="str">
            <v>Legal &amp; Professional</v>
          </cell>
        </row>
        <row r="236">
          <cell r="A236" t="str">
            <v>Legal &amp; Professional-Others</v>
          </cell>
          <cell r="B236" t="str">
            <v>PL</v>
          </cell>
          <cell r="C236" t="str">
            <v>Legal &amp; Professional</v>
          </cell>
        </row>
        <row r="237">
          <cell r="A237" t="str">
            <v>Local Conveyance</v>
          </cell>
          <cell r="B237" t="str">
            <v>PL</v>
          </cell>
          <cell r="C237" t="str">
            <v>Other Travel</v>
          </cell>
        </row>
        <row r="238">
          <cell r="A238" t="str">
            <v>Medical Reimbursement</v>
          </cell>
          <cell r="B238" t="str">
            <v>PL</v>
          </cell>
          <cell r="C238" t="str">
            <v>Salaries</v>
          </cell>
        </row>
        <row r="239">
          <cell r="A239" t="str">
            <v>Mobile Recharge</v>
          </cell>
          <cell r="B239" t="str">
            <v>PL</v>
          </cell>
          <cell r="C239" t="str">
            <v>Mobile Recharge</v>
          </cell>
        </row>
        <row r="240">
          <cell r="A240" t="str">
            <v>Other Expenses</v>
          </cell>
          <cell r="B240" t="str">
            <v>PL</v>
          </cell>
          <cell r="C240" t="str">
            <v>Other Office Costs</v>
          </cell>
        </row>
        <row r="241">
          <cell r="A241" t="str">
            <v>Other Office Costs</v>
          </cell>
          <cell r="B241" t="str">
            <v>PL</v>
          </cell>
          <cell r="C241" t="str">
            <v>Other Office Costs</v>
          </cell>
        </row>
        <row r="242">
          <cell r="A242" t="str">
            <v>Other Travel</v>
          </cell>
          <cell r="B242" t="str">
            <v>PL</v>
          </cell>
          <cell r="C242" t="str">
            <v>Other Travel</v>
          </cell>
        </row>
        <row r="243">
          <cell r="A243" t="str">
            <v>Postage</v>
          </cell>
          <cell r="B243" t="str">
            <v>PL</v>
          </cell>
          <cell r="C243" t="str">
            <v>Postage</v>
          </cell>
        </row>
        <row r="244">
          <cell r="A244" t="str">
            <v>Prior Period Expenses</v>
          </cell>
          <cell r="B244" t="str">
            <v>PL</v>
          </cell>
          <cell r="C244" t="str">
            <v>Internet</v>
          </cell>
        </row>
        <row r="245">
          <cell r="A245" t="str">
            <v>6011 Project Management Fees</v>
          </cell>
          <cell r="B245" t="str">
            <v>PL</v>
          </cell>
          <cell r="C245" t="str">
            <v>Consultants</v>
          </cell>
        </row>
        <row r="246">
          <cell r="A246" t="str">
            <v>Rates and Taxes</v>
          </cell>
          <cell r="B246" t="str">
            <v>PL</v>
          </cell>
          <cell r="C246" t="str">
            <v>Rates</v>
          </cell>
        </row>
        <row r="247">
          <cell r="A247" t="str">
            <v>Recruitment Costs</v>
          </cell>
          <cell r="B247" t="str">
            <v>PL</v>
          </cell>
          <cell r="C247" t="str">
            <v>Recruitment Costs</v>
          </cell>
        </row>
        <row r="248">
          <cell r="A248" t="str">
            <v>Relocation Expenses</v>
          </cell>
          <cell r="B248" t="str">
            <v>PL</v>
          </cell>
          <cell r="C248" t="str">
            <v>Salaries</v>
          </cell>
        </row>
        <row r="249">
          <cell r="A249" t="str">
            <v>Rent -Andrew's Flat</v>
          </cell>
          <cell r="B249" t="str">
            <v>PL</v>
          </cell>
          <cell r="C249" t="str">
            <v>Housing &amp; Utilities</v>
          </cell>
        </row>
        <row r="250">
          <cell r="A250" t="str">
            <v>Rent -Office</v>
          </cell>
          <cell r="B250" t="str">
            <v>PL</v>
          </cell>
          <cell r="C250" t="str">
            <v>Rent</v>
          </cell>
        </row>
        <row r="251">
          <cell r="A251" t="str">
            <v>Rent-Mathew Flat</v>
          </cell>
          <cell r="B251" t="str">
            <v>PL</v>
          </cell>
          <cell r="C251" t="str">
            <v>Housing &amp; Utilities</v>
          </cell>
        </row>
        <row r="252">
          <cell r="A252" t="str">
            <v>Reprographics</v>
          </cell>
          <cell r="B252" t="str">
            <v>PL</v>
          </cell>
          <cell r="C252" t="str">
            <v>Reprographics</v>
          </cell>
        </row>
        <row r="253">
          <cell r="A253" t="str">
            <v>Rounded Off Difference</v>
          </cell>
          <cell r="B253" t="str">
            <v>PL</v>
          </cell>
          <cell r="C253" t="str">
            <v>Other Office Costs</v>
          </cell>
        </row>
        <row r="254">
          <cell r="A254" t="str">
            <v>Salary Perquisite</v>
          </cell>
          <cell r="B254" t="str">
            <v>PL</v>
          </cell>
          <cell r="C254" t="str">
            <v>Housing &amp; Utilities</v>
          </cell>
        </row>
        <row r="255">
          <cell r="A255" t="str">
            <v>Special Allowance</v>
          </cell>
          <cell r="B255" t="str">
            <v>PL</v>
          </cell>
          <cell r="C255" t="str">
            <v>Salaries</v>
          </cell>
        </row>
        <row r="256">
          <cell r="A256" t="str">
            <v>Staff Training</v>
          </cell>
          <cell r="B256" t="str">
            <v>PL</v>
          </cell>
          <cell r="C256" t="str">
            <v>Staff Training</v>
          </cell>
        </row>
        <row r="257">
          <cell r="A257" t="str">
            <v>Staff Welfare</v>
          </cell>
          <cell r="B257" t="str">
            <v>PL</v>
          </cell>
          <cell r="C257" t="str">
            <v>Staff Welfare</v>
          </cell>
        </row>
        <row r="258">
          <cell r="A258" t="str">
            <v>Staff Welfare Expenses-Outhouse</v>
          </cell>
          <cell r="B258" t="str">
            <v>PL</v>
          </cell>
          <cell r="C258" t="str">
            <v>Staff Welfare</v>
          </cell>
        </row>
        <row r="259">
          <cell r="A259" t="str">
            <v>Stationery</v>
          </cell>
          <cell r="B259" t="str">
            <v>PL</v>
          </cell>
          <cell r="C259" t="str">
            <v>Stationery</v>
          </cell>
        </row>
        <row r="260">
          <cell r="A260" t="str">
            <v>Stationery-Computers</v>
          </cell>
          <cell r="B260" t="str">
            <v>PL</v>
          </cell>
          <cell r="C260" t="str">
            <v>Computer PC Related Costs</v>
          </cell>
        </row>
        <row r="261">
          <cell r="A261" t="str">
            <v>Stationery-Computers</v>
          </cell>
          <cell r="B261" t="str">
            <v>PL</v>
          </cell>
          <cell r="C261" t="str">
            <v>Computer PC Related Costs</v>
          </cell>
        </row>
        <row r="262">
          <cell r="A262" t="str">
            <v>Storage Charges -Luggage</v>
          </cell>
          <cell r="B262" t="str">
            <v>PL</v>
          </cell>
          <cell r="C262" t="str">
            <v>Housing &amp; Utilities</v>
          </cell>
        </row>
        <row r="263">
          <cell r="A263" t="str">
            <v>Sundry Balances Written Off</v>
          </cell>
          <cell r="B263" t="str">
            <v>PL</v>
          </cell>
          <cell r="C263" t="str">
            <v>Other Office Costs</v>
          </cell>
        </row>
        <row r="264">
          <cell r="A264" t="str">
            <v>Tax Audit Fees</v>
          </cell>
          <cell r="B264" t="str">
            <v>PL</v>
          </cell>
          <cell r="C264" t="str">
            <v>Audit &amp; Accountancy</v>
          </cell>
        </row>
        <row r="265">
          <cell r="A265" t="str">
            <v>TDS Receivable</v>
          </cell>
          <cell r="B265" t="str">
            <v>BS</v>
          </cell>
          <cell r="C265" t="str">
            <v>TDS Deducted by Debtors</v>
          </cell>
        </row>
        <row r="266">
          <cell r="A266" t="str">
            <v>TDS Receivable (FY 09-10)</v>
          </cell>
          <cell r="B266" t="str">
            <v>BS</v>
          </cell>
          <cell r="C266" t="str">
            <v>TDS Deducted by Debtors</v>
          </cell>
        </row>
        <row r="267">
          <cell r="A267" t="str">
            <v>Telephone Expenses (M) 9765391113</v>
          </cell>
          <cell r="B267" t="str">
            <v>PL</v>
          </cell>
          <cell r="C267" t="str">
            <v>Mobile Telephones</v>
          </cell>
        </row>
        <row r="268">
          <cell r="A268" t="str">
            <v>Telephone Expenses (M) 9765393330</v>
          </cell>
          <cell r="B268" t="str">
            <v>PL</v>
          </cell>
          <cell r="C268" t="str">
            <v>Mobile Telephones</v>
          </cell>
        </row>
        <row r="269">
          <cell r="A269" t="str">
            <v>Telephone Expenses (M) 9923413744</v>
          </cell>
          <cell r="B269" t="str">
            <v>PL</v>
          </cell>
          <cell r="C269" t="str">
            <v>Mobile Telephones</v>
          </cell>
        </row>
        <row r="270">
          <cell r="A270" t="str">
            <v>Telephone Expenses (M) 9923794631</v>
          </cell>
          <cell r="B270" t="str">
            <v>PL</v>
          </cell>
          <cell r="C270" t="str">
            <v>Mobile Telephones</v>
          </cell>
        </row>
        <row r="271">
          <cell r="A271" t="str">
            <v>Telephone Expenses(M) 9923900020</v>
          </cell>
          <cell r="B271" t="str">
            <v>PL</v>
          </cell>
          <cell r="C271" t="str">
            <v>Mobile Telephones</v>
          </cell>
        </row>
        <row r="272">
          <cell r="A272" t="str">
            <v>Telephone Reimbursement</v>
          </cell>
          <cell r="B272" t="str">
            <v>PL</v>
          </cell>
          <cell r="C272" t="str">
            <v>Salaries</v>
          </cell>
        </row>
        <row r="273">
          <cell r="A273" t="str">
            <v>Telephone Reimbursement</v>
          </cell>
          <cell r="B273" t="str">
            <v>PL</v>
          </cell>
          <cell r="C273" t="str">
            <v>Salaries</v>
          </cell>
        </row>
      </sheetData>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I"/>
      <sheetName val="BS-05-06"/>
      <sheetName val="P&amp;L05-06"/>
      <sheetName val="sch to acc"/>
      <sheetName val="Sch details"/>
      <sheetName val="FA Final"/>
      <sheetName val="FA-IT"/>
      <sheetName val="Forex gain loss"/>
      <sheetName val="Final Reco 15-10-2004"/>
      <sheetName val="old balances"/>
      <sheetName val="Sheet2"/>
      <sheetName val="crs"/>
      <sheetName val="drs"/>
      <sheetName val="prov"/>
      <sheetName val="Sch 2"/>
      <sheetName val="Sheet3"/>
      <sheetName val="notes"/>
      <sheetName val="sch1-3CD"/>
      <sheetName val="schtoacc"/>
      <sheetName val="sch_to_acc"/>
      <sheetName val="Sch_details"/>
      <sheetName val="FA_Final"/>
      <sheetName val="Forex_gain_loss"/>
      <sheetName val="Final_Reco_15-10-2004"/>
      <sheetName val="old_balances"/>
      <sheetName val="Sch_2"/>
      <sheetName val="FA_IT"/>
      <sheetName val="Final Reco 15_10_2004"/>
      <sheetName val="sch1_3CD"/>
      <sheetName val="Final_Reco_15_10_2004"/>
    </sheetNames>
    <sheetDataSet>
      <sheetData sheetId="0" refreshError="1"/>
      <sheetData sheetId="1"/>
      <sheetData sheetId="2"/>
      <sheetData sheetId="3"/>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4"/>
      <sheetName val="A_5"/>
      <sheetName val="A_6"/>
      <sheetName val="A_7"/>
      <sheetName val="A_9"/>
      <sheetName val="A_10"/>
      <sheetName val="A_15"/>
    </sheetNames>
    <sheetDataSet>
      <sheetData sheetId="0">
        <row r="2">
          <cell r="A2" t="str">
            <v>Busch Vacuum India Private Limited</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BS"/>
      <sheetName val="PL"/>
      <sheetName val="FA"/>
      <sheetName val="Dep"/>
      <sheetName val="Preop"/>
      <sheetName val="ECB"/>
      <sheetName val="Profit"/>
      <sheetName val="Sales"/>
      <sheetName val="BRS"/>
      <sheetName val="Funds"/>
      <sheetName val="CF"/>
      <sheetName val="Bal"/>
      <sheetName val="Master"/>
      <sheetName val="A_4"/>
      <sheetName val=""/>
      <sheetName val="VIKAR"/>
      <sheetName val="Tools Rev"/>
      <sheetName val="Print Controls"/>
      <sheetName val="CFS"/>
      <sheetName val="Controls"/>
      <sheetName val="Conv. Debt"/>
      <sheetName val="Conv. Pref."/>
      <sheetName val="Shares Outstanding"/>
      <sheetName val="DCF_10"/>
      <sheetName val="LBO"/>
      <sheetName val="HighYield"/>
      <sheetName val="Assump"/>
      <sheetName val="Options"/>
      <sheetName val="Amort"/>
      <sheetName val="Debt"/>
      <sheetName val="Depr"/>
      <sheetName val="EVA"/>
      <sheetName val="Firm Value"/>
      <sheetName val="P&amp;L"/>
      <sheetName val="LTM"/>
      <sheetName val="Preferred"/>
      <sheetName val="Sum"/>
      <sheetName val="Tax"/>
    </sheetNames>
    <sheetDataSet>
      <sheetData sheetId="0" refreshError="1">
        <row r="1">
          <cell r="B1" t="str">
            <v>McKinnon &amp; Clarke (India) Private Limited</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BS"/>
      <sheetName val="PL"/>
      <sheetName val="FA"/>
      <sheetName val="Dep"/>
      <sheetName val="Profit"/>
      <sheetName val="Sales"/>
      <sheetName val="BRS"/>
      <sheetName val="Funds"/>
      <sheetName val="CF"/>
      <sheetName val="Bal"/>
      <sheetName val="Sales(Mar06)"/>
      <sheetName val="Basic Details"/>
      <sheetName val="BS Groupings"/>
      <sheetName val="PL Groupings"/>
      <sheetName val="GP-PL"/>
    </sheetNames>
    <sheetDataSet>
      <sheetData sheetId="0" refreshError="1">
        <row r="3">
          <cell r="B3">
            <v>38868</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erred tax"/>
      <sheetName val="Presentation"/>
      <sheetName val="Dep as per Tax"/>
      <sheetName val="Dep as per Accoutns"/>
      <sheetName val="Sheet1"/>
      <sheetName val="DepasperTax"/>
      <sheetName val="Index"/>
      <sheetName val="BS"/>
      <sheetName val="Deferred_tax"/>
      <sheetName val="Dep_as_per_Tax"/>
      <sheetName val="Dep_as_per_Accoutns"/>
      <sheetName val="PanEuro"/>
    </sheetNames>
    <sheetDataSet>
      <sheetData sheetId="0"/>
      <sheetData sheetId="1"/>
      <sheetData sheetId="2" refreshError="1">
        <row r="1">
          <cell r="A1" t="str">
            <v>Decos Software Development Pvt Ltd</v>
          </cell>
        </row>
      </sheetData>
      <sheetData sheetId="3"/>
      <sheetData sheetId="4"/>
      <sheetData sheetId="5"/>
      <sheetData sheetId="6" refreshError="1"/>
      <sheetData sheetId="7" refreshError="1"/>
      <sheetData sheetId="8"/>
      <sheetData sheetId="9"/>
      <sheetData sheetId="10"/>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CC"/>
      <sheetName val="ACCFA"/>
      <sheetName val="SC"/>
      <sheetName val="RS"/>
      <sheetName val="SL"/>
      <sheetName val="UL"/>
      <sheetName val="FA"/>
      <sheetName val="IV"/>
      <sheetName val="IN"/>
      <sheetName val="AR"/>
      <sheetName val="CB"/>
      <sheetName val="CA"/>
      <sheetName val="LA"/>
      <sheetName val="CL"/>
      <sheetName val="PR"/>
      <sheetName val="ME"/>
      <sheetName val="INC"/>
      <sheetName val="EXP"/>
      <sheetName val="Sheet2"/>
      <sheetName val="Grp"/>
      <sheetName val="TB"/>
      <sheetName val="MP"/>
      <sheetName val="3-dep"/>
    </sheetNames>
    <sheetDataSet>
      <sheetData sheetId="0">
        <row r="4">
          <cell r="D4" t="str">
            <v>MCKINNON AND CLARKE (INDIA) PVT LTD</v>
          </cell>
        </row>
        <row r="10">
          <cell r="E10">
            <v>40269</v>
          </cell>
        </row>
        <row r="12">
          <cell r="E12" t="str">
            <v>Kalyani</v>
          </cell>
        </row>
        <row r="14">
          <cell r="E14" t="str">
            <v>Vaishali</v>
          </cell>
        </row>
      </sheetData>
      <sheetData sheetId="1"/>
      <sheetData sheetId="2"/>
      <sheetData sheetId="3"/>
      <sheetData sheetId="4"/>
      <sheetData sheetId="5" refreshError="1"/>
      <sheetData sheetId="6" refreshError="1"/>
      <sheetData sheetId="7"/>
      <sheetData sheetId="8" refreshError="1"/>
      <sheetData sheetId="9" refreshError="1"/>
      <sheetData sheetId="10"/>
      <sheetData sheetId="11"/>
      <sheetData sheetId="12"/>
      <sheetData sheetId="13"/>
      <sheetData sheetId="14"/>
      <sheetData sheetId="15"/>
      <sheetData sheetId="16" refreshError="1"/>
      <sheetData sheetId="17"/>
      <sheetData sheetId="18"/>
      <sheetData sheetId="19" refreshError="1"/>
      <sheetData sheetId="20"/>
      <sheetData sheetId="21">
        <row r="2">
          <cell r="A2" t="str">
            <v>Particulars</v>
          </cell>
          <cell r="D2">
            <v>39904</v>
          </cell>
          <cell r="E2">
            <v>40268</v>
          </cell>
        </row>
        <row r="4">
          <cell r="A4" t="str">
            <v>Tally Account Head</v>
          </cell>
        </row>
        <row r="5">
          <cell r="A5" t="str">
            <v>1011 Equity Share Capital</v>
          </cell>
        </row>
        <row r="6">
          <cell r="A6" t="str">
            <v>1012 Preference Share Capital</v>
          </cell>
        </row>
        <row r="7">
          <cell r="A7" t="str">
            <v>1023 Profit &amp; Loss A/c</v>
          </cell>
        </row>
        <row r="8">
          <cell r="A8" t="str">
            <v>1051 Deferred Tax Liability</v>
          </cell>
        </row>
        <row r="9">
          <cell r="A9" t="str">
            <v>2011 McKinnon &amp; Clarke Limited (UK)</v>
          </cell>
        </row>
        <row r="10">
          <cell r="A10" t="str">
            <v>2012 Alasdair McKinnon</v>
          </cell>
        </row>
        <row r="11">
          <cell r="A11" t="str">
            <v>2012 Heritage Holdings &amp; Developers Pvt Ltd</v>
          </cell>
        </row>
        <row r="12">
          <cell r="A12" t="str">
            <v>2012 Heritage Holdings &amp; Developers Pvt Ltd - Other</v>
          </cell>
        </row>
        <row r="13">
          <cell r="A13" t="str">
            <v>2012 Jalcare Beverages</v>
          </cell>
        </row>
        <row r="14">
          <cell r="A14" t="str">
            <v>2012 Millenium Marketing</v>
          </cell>
        </row>
        <row r="15">
          <cell r="A15" t="str">
            <v>2012 M/s M.P. Consultants</v>
          </cell>
        </row>
        <row r="16">
          <cell r="A16" t="str">
            <v>2012 SKP CrossBorder Consulting Pvt. Ltd.</v>
          </cell>
        </row>
        <row r="17">
          <cell r="A17" t="str">
            <v>2012 Sudit K Parekh &amp; Co</v>
          </cell>
        </row>
        <row r="18">
          <cell r="A18" t="str">
            <v>2012 The Professional Couriers</v>
          </cell>
        </row>
        <row r="19">
          <cell r="A19" t="str">
            <v>2014 Expenses Accrual</v>
          </cell>
        </row>
        <row r="20">
          <cell r="A20" t="str">
            <v>2014 Prov - Electricity</v>
          </cell>
        </row>
        <row r="21">
          <cell r="A21" t="str">
            <v>2014 Prov - Telephone</v>
          </cell>
        </row>
        <row r="22">
          <cell r="A22" t="str">
            <v>2015 Mckinnon &amp; Clarke (India) Pvt Ltd - Non Core</v>
          </cell>
        </row>
        <row r="23">
          <cell r="A23" t="str">
            <v>2021 PT Payable</v>
          </cell>
        </row>
        <row r="24">
          <cell r="A24" t="str">
            <v>2031 TDS - Contractor</v>
          </cell>
        </row>
        <row r="25">
          <cell r="A25" t="str">
            <v>2031 TDS -Professional Fees</v>
          </cell>
        </row>
        <row r="26">
          <cell r="A26" t="str">
            <v>2031 TDS - Rent</v>
          </cell>
        </row>
        <row r="27">
          <cell r="A27" t="str">
            <v>2031 TDS-Salaries</v>
          </cell>
        </row>
        <row r="28">
          <cell r="A28" t="str">
            <v>2032 Service Tax Payable</v>
          </cell>
        </row>
        <row r="29">
          <cell r="A29" t="str">
            <v>2032 Service Tax Receivable</v>
          </cell>
        </row>
        <row r="30">
          <cell r="A30" t="str">
            <v>2041 Provision - Income Tax (AY 08-09)</v>
          </cell>
        </row>
        <row r="31">
          <cell r="A31" t="str">
            <v>2041 Provision - Income Tax (AY 09-10)</v>
          </cell>
        </row>
        <row r="32">
          <cell r="A32" t="str">
            <v>2041 Provision -  Income Tax (AY10-11)</v>
          </cell>
        </row>
        <row r="33">
          <cell r="A33" t="str">
            <v>2042 Provision - FBT  AY 08-09</v>
          </cell>
        </row>
        <row r="34">
          <cell r="A34" t="str">
            <v>2042 Provision - FBT (AY 09-10)</v>
          </cell>
        </row>
        <row r="35">
          <cell r="A35" t="str">
            <v>2043 Provision - Leave Encashment</v>
          </cell>
        </row>
        <row r="36">
          <cell r="A36" t="str">
            <v>2044 Provision - Gratuity</v>
          </cell>
        </row>
        <row r="37">
          <cell r="A37" t="str">
            <v>3011 Computer Equipment</v>
          </cell>
        </row>
        <row r="38">
          <cell r="A38" t="str">
            <v>3011 Energy Equipment</v>
          </cell>
        </row>
        <row r="39">
          <cell r="A39" t="str">
            <v>3011 Furniture &amp; Fixture</v>
          </cell>
        </row>
        <row r="40">
          <cell r="A40" t="str">
            <v>3011 Office Equipment</v>
          </cell>
        </row>
        <row r="41">
          <cell r="A41" t="str">
            <v>3021 Dep Res - Computer Equipment</v>
          </cell>
        </row>
        <row r="42">
          <cell r="A42" t="str">
            <v>3021 Dep Res - Equipments</v>
          </cell>
        </row>
        <row r="43">
          <cell r="A43" t="str">
            <v>3021 Dep Res - Furniture &amp; Fixture</v>
          </cell>
        </row>
        <row r="44">
          <cell r="A44" t="str">
            <v>3021 Dep Res - Office Equipment</v>
          </cell>
        </row>
        <row r="45">
          <cell r="A45" t="str">
            <v>3031 CWIP - Computer Equipment</v>
          </cell>
        </row>
        <row r="46">
          <cell r="A46" t="str">
            <v>4021 Becton Dickinson India Pvt.Ltd.</v>
          </cell>
        </row>
        <row r="47">
          <cell r="A47" t="str">
            <v>4021 Cosmo Films Ltd.</v>
          </cell>
        </row>
        <row r="48">
          <cell r="A48" t="str">
            <v>4021 Energetic Consulting Pvt. Ltd.</v>
          </cell>
        </row>
        <row r="49">
          <cell r="A49" t="str">
            <v>4021 Ford India Private Limited</v>
          </cell>
        </row>
        <row r="50">
          <cell r="A50" t="str">
            <v>4021 Mckinnon&amp;Clarke(Uk)Ltd</v>
          </cell>
        </row>
        <row r="51">
          <cell r="A51" t="str">
            <v>4021 Nicholas Piramal India Ltd</v>
          </cell>
        </row>
        <row r="52">
          <cell r="A52" t="str">
            <v>4021 Philips Electronics India Ltd</v>
          </cell>
        </row>
        <row r="53">
          <cell r="A53" t="str">
            <v>4021 Samsonite South Asia Pvt. Ltd.</v>
          </cell>
        </row>
        <row r="54">
          <cell r="A54" t="str">
            <v>4021 Sundaram Clayton Ltd</v>
          </cell>
        </row>
        <row r="55">
          <cell r="A55" t="str">
            <v>4021 The Residency Towers</v>
          </cell>
        </row>
        <row r="56">
          <cell r="A56" t="str">
            <v>4021 ThyssenKrupp Electrical Steel India Pvt Ltd</v>
          </cell>
        </row>
        <row r="57">
          <cell r="A57" t="str">
            <v>4021 TTK-LIG Limited</v>
          </cell>
        </row>
        <row r="58">
          <cell r="A58" t="str">
            <v>4021 Visteon Automotive Systems India(P)Ltd.</v>
          </cell>
        </row>
        <row r="59">
          <cell r="A59" t="str">
            <v>4022 Mckinnon &amp; Clarke (India) Pvt Ltd - Core Unit</v>
          </cell>
        </row>
        <row r="60">
          <cell r="A60" t="str">
            <v>4031 Cash in Hand - GBP</v>
          </cell>
        </row>
        <row r="61">
          <cell r="A61" t="str">
            <v>4031 Petty Cash Float</v>
          </cell>
        </row>
        <row r="62">
          <cell r="A62" t="str">
            <v>4033 ABN AMRO A/C - 719355</v>
          </cell>
        </row>
        <row r="63">
          <cell r="A63" t="str">
            <v>4033 Axis Bank A/c-338010200004190</v>
          </cell>
        </row>
        <row r="64">
          <cell r="A64" t="str">
            <v>4033 HSBC A/C- 105-398549-001</v>
          </cell>
        </row>
        <row r="65">
          <cell r="A65" t="str">
            <v>4033 HSBC A/c-105-398549-002</v>
          </cell>
        </row>
        <row r="66">
          <cell r="A66" t="str">
            <v>4041 Deposit (Water Bottles)</v>
          </cell>
        </row>
        <row r="67">
          <cell r="A67" t="str">
            <v>4041 Rent Deposit</v>
          </cell>
        </row>
        <row r="68">
          <cell r="A68" t="str">
            <v>4042 Prepaid EPBX AMC</v>
          </cell>
        </row>
        <row r="69">
          <cell r="A69" t="str">
            <v>4042 Prepaid Expenses</v>
          </cell>
        </row>
        <row r="70">
          <cell r="A70" t="str">
            <v>4042 Prepaid Insurance Charges</v>
          </cell>
        </row>
        <row r="71">
          <cell r="A71" t="str">
            <v>4042 Prepaid Sodexho Coupons</v>
          </cell>
        </row>
        <row r="72">
          <cell r="A72" t="str">
            <v>4042 Prepaid UPS AMC Charges</v>
          </cell>
        </row>
        <row r="73">
          <cell r="A73" t="str">
            <v>4044 Service Tax Receivable &amp; Due</v>
          </cell>
        </row>
        <row r="74">
          <cell r="A74" t="str">
            <v>4051 Advance for Expenses - (Mohammad Mohtasib)</v>
          </cell>
        </row>
        <row r="75">
          <cell r="A75" t="str">
            <v>4052 Advance Against Salary - Vandana Dhumal</v>
          </cell>
        </row>
        <row r="76">
          <cell r="A76" t="str">
            <v>4053 Advance Income Tax (AY 08-09)</v>
          </cell>
        </row>
        <row r="77">
          <cell r="A77" t="str">
            <v>4053 Advance Income Tax (AY 09-10)</v>
          </cell>
        </row>
        <row r="78">
          <cell r="A78" t="str">
            <v>4053 Advance Income Tax - (AY 10-11)</v>
          </cell>
        </row>
        <row r="79">
          <cell r="A79" t="str">
            <v>4053 Self Assessment Tax (A.Y.09-10)</v>
          </cell>
        </row>
        <row r="80">
          <cell r="A80" t="str">
            <v>4054 Advance FBT (AY 08-09)</v>
          </cell>
        </row>
        <row r="81">
          <cell r="A81" t="str">
            <v>4054 Advance FBT (AY 09-10)</v>
          </cell>
        </row>
        <row r="82">
          <cell r="A82" t="str">
            <v>4055 MAT Credit (AY 08-09)</v>
          </cell>
        </row>
        <row r="83">
          <cell r="A83" t="str">
            <v>4055 TDS Deducted by Becton-07-08</v>
          </cell>
        </row>
        <row r="84">
          <cell r="A84" t="str">
            <v>4055 TDS Deducted by Becton 09-10</v>
          </cell>
        </row>
        <row r="85">
          <cell r="A85" t="str">
            <v>4055 TDS Deducted by Betcon 08-09</v>
          </cell>
        </row>
        <row r="86">
          <cell r="A86" t="str">
            <v>4055 TDS Deducted by Energetic Consulting 09-10</v>
          </cell>
        </row>
        <row r="87">
          <cell r="A87" t="str">
            <v>4055 TDS Deducted by ExoticCuisines 09-10</v>
          </cell>
        </row>
        <row r="88">
          <cell r="A88" t="str">
            <v>4055 TDS Deducted by Exotic Cusines 08-09</v>
          </cell>
        </row>
        <row r="89">
          <cell r="A89" t="str">
            <v>4055 TDS Deducted by Nicholas-07-08</v>
          </cell>
        </row>
        <row r="90">
          <cell r="A90" t="str">
            <v>4055 TDS Deducted by Nicholas-08-09</v>
          </cell>
        </row>
        <row r="91">
          <cell r="A91" t="str">
            <v>4055 TDS Deducted by Nicholas - 09-10</v>
          </cell>
        </row>
        <row r="92">
          <cell r="A92" t="str">
            <v>4055 TDS Deducted by Philips-07-08</v>
          </cell>
        </row>
        <row r="93">
          <cell r="A93" t="str">
            <v>4055 TDS Deducted by Philips-08-09</v>
          </cell>
        </row>
        <row r="94">
          <cell r="A94" t="str">
            <v>4055 TDS Deducted by Samsonite-07-08</v>
          </cell>
        </row>
        <row r="95">
          <cell r="A95" t="str">
            <v>4055 TDS Deducted by Samsonite 08-09</v>
          </cell>
        </row>
        <row r="96">
          <cell r="A96" t="str">
            <v>4055 TDS Deducted by Samsonite 09-10</v>
          </cell>
        </row>
        <row r="97">
          <cell r="A97" t="str">
            <v>4055 TDS Deducted by Sundaram-07-08</v>
          </cell>
        </row>
        <row r="98">
          <cell r="A98" t="str">
            <v>4055 TDS Deducted by Sundaram 08-09</v>
          </cell>
        </row>
        <row r="99">
          <cell r="A99" t="str">
            <v>4055 TDS Deducted by Sundaram 09-10</v>
          </cell>
        </row>
        <row r="100">
          <cell r="A100" t="str">
            <v>4055 TDS Deducted by Tata Steel 2008-09</v>
          </cell>
        </row>
        <row r="101">
          <cell r="A101" t="str">
            <v>4055 TDS Deducted by ThyssenKrupp-07-08</v>
          </cell>
        </row>
        <row r="102">
          <cell r="A102" t="str">
            <v>4055 TDS Deducted by Thyssenkrupp 08-09</v>
          </cell>
        </row>
        <row r="103">
          <cell r="A103" t="str">
            <v>4055 TDS Deducted by Thyssenkrupp 09-10</v>
          </cell>
        </row>
        <row r="104">
          <cell r="A104" t="str">
            <v>4055 TDS Deducted by TTK-LIG-07-08</v>
          </cell>
        </row>
        <row r="105">
          <cell r="A105" t="str">
            <v>4055 TDS Deducted by TTK-LIG-08-09</v>
          </cell>
        </row>
        <row r="106">
          <cell r="A106" t="str">
            <v>4055 TDS Deducted by Visteon-07-08</v>
          </cell>
        </row>
        <row r="107">
          <cell r="A107" t="str">
            <v>4055 TDS Deducted by Visteon Automotive 08-09</v>
          </cell>
        </row>
        <row r="108">
          <cell r="A108" t="str">
            <v>4055 TDS Deducted by Wheels India-07-08</v>
          </cell>
        </row>
        <row r="109">
          <cell r="A109" t="str">
            <v>4055 TDS Deducted by Wheels India 08-09</v>
          </cell>
        </row>
        <row r="110">
          <cell r="A110" t="str">
            <v>4055 TDS Deducted by Wheels India 09-10</v>
          </cell>
        </row>
        <row r="111">
          <cell r="A111" t="str">
            <v>4055 TDS Receivable From Debors.</v>
          </cell>
        </row>
        <row r="112">
          <cell r="A112" t="str">
            <v>5011 Principal Sale</v>
          </cell>
        </row>
        <row r="113">
          <cell r="A113" t="str">
            <v>5011 Professional Fees</v>
          </cell>
        </row>
        <row r="114">
          <cell r="A114" t="str">
            <v>5021 Other Income</v>
          </cell>
        </row>
        <row r="115">
          <cell r="A115" t="str">
            <v>7011 Gratuity</v>
          </cell>
        </row>
        <row r="116">
          <cell r="A116" t="str">
            <v>7011 Leave Encashment</v>
          </cell>
        </row>
        <row r="117">
          <cell r="A117" t="str">
            <v>7011 PF - Employer Contribution</v>
          </cell>
        </row>
        <row r="118">
          <cell r="A118" t="str">
            <v>7011 Sal Basic</v>
          </cell>
        </row>
        <row r="119">
          <cell r="A119" t="str">
            <v>7011 Sal Bonus</v>
          </cell>
        </row>
        <row r="120">
          <cell r="A120" t="str">
            <v>7011 Sal Children Education Allowance</v>
          </cell>
        </row>
        <row r="121">
          <cell r="A121" t="str">
            <v>7011 Sal Conveyance Allowance</v>
          </cell>
        </row>
        <row r="122">
          <cell r="A122" t="str">
            <v>7011 Sal HRA</v>
          </cell>
        </row>
        <row r="123">
          <cell r="A123" t="str">
            <v>7011 Sal LTA</v>
          </cell>
        </row>
        <row r="124">
          <cell r="A124" t="str">
            <v>7011 Sal Lunch Coupons</v>
          </cell>
        </row>
        <row r="125">
          <cell r="A125" t="str">
            <v>7011 Sal Medical Reimbursement</v>
          </cell>
        </row>
        <row r="126">
          <cell r="A126" t="str">
            <v>7013 Staff Welfare - In House</v>
          </cell>
        </row>
        <row r="127">
          <cell r="A127" t="str">
            <v>7013 Staff Welfare - Out House</v>
          </cell>
        </row>
        <row r="128">
          <cell r="A128" t="str">
            <v>7021 Electricity Charges</v>
          </cell>
        </row>
        <row r="129">
          <cell r="A129" t="str">
            <v>7033 AMC</v>
          </cell>
        </row>
        <row r="130">
          <cell r="A130" t="str">
            <v>7033 Computer Consumables</v>
          </cell>
        </row>
        <row r="131">
          <cell r="A131" t="str">
            <v>7033 Office Maintenance Expense</v>
          </cell>
        </row>
        <row r="132">
          <cell r="A132" t="str">
            <v>7041 Rent Office</v>
          </cell>
        </row>
        <row r="133">
          <cell r="A133" t="str">
            <v>7042 MCA Fees</v>
          </cell>
        </row>
        <row r="134">
          <cell r="A134" t="str">
            <v>7042 MLWF - Employer Contri</v>
          </cell>
        </row>
        <row r="135">
          <cell r="A135" t="str">
            <v>7042 PF Admin Charges</v>
          </cell>
        </row>
        <row r="136">
          <cell r="A136" t="str">
            <v>7042 PT Company</v>
          </cell>
        </row>
        <row r="137">
          <cell r="A137" t="str">
            <v>7051 FT - Conveyance</v>
          </cell>
        </row>
        <row r="138">
          <cell r="A138" t="str">
            <v>7051 FT - Lodging &amp; Boarding</v>
          </cell>
        </row>
        <row r="139">
          <cell r="A139" t="str">
            <v>7051 FT - Miscellaneous</v>
          </cell>
        </row>
        <row r="140">
          <cell r="A140" t="str">
            <v>7051 FT - Tickets &amp; Fare</v>
          </cell>
        </row>
        <row r="141">
          <cell r="A141" t="str">
            <v>7052 DT - Conveyance</v>
          </cell>
        </row>
        <row r="142">
          <cell r="A142" t="str">
            <v>7052 DT - Lodging &amp; Board</v>
          </cell>
        </row>
        <row r="143">
          <cell r="A143" t="str">
            <v>7052 DT - Lodging &amp; Boarding</v>
          </cell>
        </row>
        <row r="144">
          <cell r="A144" t="str">
            <v>7052 DT - Tickets &amp; Fare</v>
          </cell>
        </row>
        <row r="145">
          <cell r="A145" t="str">
            <v>7053 Car Hire Charges</v>
          </cell>
        </row>
        <row r="146">
          <cell r="A146" t="str">
            <v>7053 Conveyance</v>
          </cell>
        </row>
        <row r="147">
          <cell r="A147" t="str">
            <v>7061 Audit Fees</v>
          </cell>
        </row>
        <row r="148">
          <cell r="A148" t="str">
            <v>7061 Income Tax and FBT Compliances</v>
          </cell>
        </row>
        <row r="149">
          <cell r="A149" t="str">
            <v>7061 Other Fees</v>
          </cell>
        </row>
        <row r="150">
          <cell r="A150" t="str">
            <v>7072 Accounting and Payroll Fees</v>
          </cell>
        </row>
        <row r="151">
          <cell r="A151" t="str">
            <v>7072 Professional Fees</v>
          </cell>
        </row>
        <row r="152">
          <cell r="A152" t="str">
            <v>7072 Regulatory Compliance</v>
          </cell>
        </row>
        <row r="153">
          <cell r="A153" t="str">
            <v>7072 Service Tax Compliance</v>
          </cell>
        </row>
        <row r="154">
          <cell r="A154" t="str">
            <v>7081 BSNL - 26059243</v>
          </cell>
        </row>
        <row r="155">
          <cell r="A155" t="str">
            <v>7081 BSNL - 26059244</v>
          </cell>
        </row>
        <row r="156">
          <cell r="A156" t="str">
            <v>7081 BSNL - 26059245</v>
          </cell>
        </row>
        <row r="157">
          <cell r="A157" t="str">
            <v>7081 BSNL - 26059246</v>
          </cell>
        </row>
        <row r="158">
          <cell r="A158" t="str">
            <v>7081 BSNL - 26059250</v>
          </cell>
        </row>
        <row r="159">
          <cell r="A159" t="str">
            <v>7081 BSNL - 26059820</v>
          </cell>
        </row>
        <row r="160">
          <cell r="A160" t="str">
            <v>7081 BSNL - 26059821</v>
          </cell>
        </row>
        <row r="161">
          <cell r="A161" t="str">
            <v>7081 BSNL - 26059822</v>
          </cell>
        </row>
        <row r="162">
          <cell r="A162" t="str">
            <v>7081 Internet</v>
          </cell>
        </row>
        <row r="163">
          <cell r="A163" t="str">
            <v>7081 Telephone Charges</v>
          </cell>
        </row>
        <row r="164">
          <cell r="A164" t="str">
            <v>7081 Telephone, Mobile</v>
          </cell>
        </row>
        <row r="165">
          <cell r="A165" t="str">
            <v>7091 Dep - Computer Equipment</v>
          </cell>
        </row>
        <row r="166">
          <cell r="A166" t="str">
            <v>7091 Dep - Equipment</v>
          </cell>
        </row>
        <row r="167">
          <cell r="A167" t="str">
            <v>7091 Dep - Furniture &amp; Fixture</v>
          </cell>
        </row>
        <row r="168">
          <cell r="A168" t="str">
            <v>7091 Dep - Office Equipment</v>
          </cell>
        </row>
        <row r="169">
          <cell r="A169" t="str">
            <v>7101 Current Tax (P&amp;L)</v>
          </cell>
        </row>
        <row r="170">
          <cell r="A170" t="str">
            <v>7111 Business Promotion Expenses</v>
          </cell>
        </row>
        <row r="171">
          <cell r="A171" t="str">
            <v>7121 Prov - Doubtful Debts</v>
          </cell>
        </row>
        <row r="172">
          <cell r="A172" t="str">
            <v>7141 Foreign Exchange Loss/(Gain)</v>
          </cell>
        </row>
        <row r="173">
          <cell r="A173" t="str">
            <v>7171 Excess Provision Written Back</v>
          </cell>
        </row>
        <row r="174">
          <cell r="A174" t="str">
            <v>7171 Excess / Short Provision for Tax Written Back</v>
          </cell>
        </row>
        <row r="175">
          <cell r="A175" t="str">
            <v>7251 Bank Charges</v>
          </cell>
        </row>
        <row r="176">
          <cell r="A176" t="str">
            <v>7251 Books &amp; Periodical</v>
          </cell>
        </row>
        <row r="177">
          <cell r="A177" t="str">
            <v>7251 Gift &amp; Presentation</v>
          </cell>
        </row>
        <row r="178">
          <cell r="A178" t="str">
            <v>7251 Insurance</v>
          </cell>
        </row>
        <row r="179">
          <cell r="A179" t="str">
            <v>7251 Membership Fees</v>
          </cell>
        </row>
        <row r="180">
          <cell r="A180" t="str">
            <v>7251 Office Expenses</v>
          </cell>
        </row>
        <row r="181">
          <cell r="A181" t="str">
            <v>7251 Penalty / Interest</v>
          </cell>
        </row>
        <row r="182">
          <cell r="A182" t="str">
            <v>7251 Postage &amp; Courier Exp</v>
          </cell>
        </row>
        <row r="183">
          <cell r="A183" t="str">
            <v>7251 Printing and Stationery</v>
          </cell>
        </row>
        <row r="184">
          <cell r="A184" t="str">
            <v>7251 Service Tax Expense A/c</v>
          </cell>
        </row>
        <row r="185">
          <cell r="A185" t="str">
            <v>7251 Sundry Balances Written Off</v>
          </cell>
        </row>
        <row r="186">
          <cell r="A186" t="str">
            <v>Ford India Pvt Ltd</v>
          </cell>
        </row>
        <row r="187">
          <cell r="A187" t="str">
            <v>Philips Electronics India Ltd</v>
          </cell>
        </row>
        <row r="188">
          <cell r="A188" t="str">
            <v>Providend Fund Payable</v>
          </cell>
        </row>
        <row r="189">
          <cell r="A189" t="str">
            <v>TTK-LIG</v>
          </cell>
        </row>
        <row r="190">
          <cell r="A190" t="str">
            <v>Visteon Automotive Systems India (P) Ltd</v>
          </cell>
        </row>
        <row r="191">
          <cell r="A191" t="str">
            <v>Grand Total</v>
          </cell>
        </row>
      </sheetData>
      <sheetData sheetId="22" refreshError="1"/>
      <sheetData sheetId="2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_Prod"/>
      <sheetName val="Sheet200408"/>
      <sheetName val="OPEN OB"/>
      <sheetName val="SGM130508"/>
      <sheetName val="SGM_OB_130508"/>
      <sheetName val="Exports_Template_120508"/>
      <sheetName val="On hold orders 210508"/>
      <sheetName val="Exports_Template_210508"/>
      <sheetName val="Pivot_210508"/>
      <sheetName val="ap_230508"/>
      <sheetName val="Summary_Prod Sch 2008"/>
      <sheetName val="OMCS"/>
      <sheetName val="Sheet5"/>
      <sheetName val="Sheet1"/>
      <sheetName val="pivot_CURRENT"/>
      <sheetName val="AP_050608"/>
      <sheetName val="EMEA_050608"/>
      <sheetName val="LAO_050608"/>
      <sheetName val="Exports_Template_CURRENT"/>
      <sheetName val="AP_OB_120608"/>
      <sheetName val="EMEA_OB_120608"/>
      <sheetName val="LAO_OB_120608"/>
      <sheetName val="EMEA"/>
      <sheetName val="AP"/>
      <sheetName val="LAO"/>
      <sheetName val="Master_Order_Board"/>
      <sheetName val="wkg pilot"/>
      <sheetName val="Sheet2"/>
      <sheetName val="Export Schedule June08"/>
      <sheetName val="Export Schedule"/>
      <sheetName val="LAO_230508"/>
      <sheetName val="pProd _Sch_June08"/>
      <sheetName val="EMEA_230508"/>
      <sheetName val="ap_230508_1"/>
      <sheetName val="aksa"/>
      <sheetName val="Huaawei Volumes_Schedule"/>
      <sheetName val="Huawei sw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4">
          <cell r="C4" t="str">
            <v>A - Customer Cancelled Order</v>
          </cell>
        </row>
        <row r="5">
          <cell r="C5" t="str">
            <v>B - Replacement of Order</v>
          </cell>
        </row>
        <row r="6">
          <cell r="C6" t="str">
            <v>C - Reschedule</v>
          </cell>
        </row>
        <row r="7">
          <cell r="C7" t="str">
            <v>D - Commercial changes</v>
          </cell>
        </row>
        <row r="8">
          <cell r="C8" t="str">
            <v>E - Addition / Reduction in units</v>
          </cell>
        </row>
      </sheetData>
      <sheetData sheetId="28"/>
      <sheetData sheetId="29"/>
      <sheetData sheetId="30"/>
      <sheetData sheetId="31"/>
      <sheetData sheetId="32"/>
      <sheetData sheetId="33"/>
      <sheetData sheetId="34"/>
      <sheetData sheetId="35"/>
      <sheetData sheetId="3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res"/>
      <sheetName val="To Do"/>
      <sheetName val="Capex"/>
      <sheetName val="Fleet"/>
      <sheetName val="Employee list"/>
      <sheetName val="ANO"/>
      <sheetName val="Cost Comparison"/>
      <sheetName val="Recoveries"/>
      <sheetName val="Selling reduction"/>
      <sheetName val="Selling original"/>
      <sheetName val="Selling Excl RC230 USD"/>
      <sheetName val="RC 230 USD"/>
      <sheetName val="Manufacturing change"/>
      <sheetName val="Manufacturing original"/>
      <sheetName val="Manufacturing USD"/>
      <sheetName val="Selling USD"/>
      <sheetName val="Admin USD"/>
      <sheetName val="Lookup"/>
      <sheetName val="Engineering USD"/>
      <sheetName val="Total manufacturing GBP"/>
      <sheetName val="Total Selling GBP"/>
      <sheetName val="Total Admin GBP"/>
      <sheetName val="Total Engineering GBP"/>
      <sheetName val="1013 - Middle east"/>
      <sheetName val="1012 - East Europe"/>
      <sheetName val="1011 -West Europe"/>
      <sheetName val="1014 - Africa"/>
      <sheetName val="1068 - Power solutions"/>
      <sheetName val="1050 - Power systems"/>
      <sheetName val="1090 - marketing"/>
      <sheetName val="1021 - Global contract"/>
      <sheetName val="1019 - Global Rental"/>
      <sheetName val="1094 - Gas Marketing"/>
      <sheetName val="1091- G Drive Marketing"/>
      <sheetName val="1093 - Selling Managerial"/>
      <sheetName val="1020 - Sales Parts"/>
      <sheetName val="1022 - Aftermarket Admin"/>
      <sheetName val="1026 -Part Stores"/>
      <sheetName val="1027- Technical Training"/>
      <sheetName val="1028 - Distributors support"/>
      <sheetName val="1095 - Global Marketing"/>
      <sheetName val="1080 - Managerial ops"/>
      <sheetName val="1002 - Sadiola"/>
      <sheetName val="1040 - Marine Sales"/>
      <sheetName val="1030-Quality"/>
      <sheetName val="1073-Customer Services"/>
      <sheetName val="1083 - Materials"/>
      <sheetName val="1087 - six sigma"/>
      <sheetName val="1105 - Medium range"/>
      <sheetName val="1108- Small range"/>
      <sheetName val="1111 - power systems"/>
      <sheetName val="1112- Westwood"/>
      <sheetName val="1113 - High horsepower"/>
      <sheetName val="1086 - Support services"/>
      <sheetName val="Finance 1071 "/>
      <sheetName val="1072 - IT"/>
      <sheetName val="1074- HR"/>
      <sheetName val="1062-Business services"/>
      <sheetName val="1075- IT CIS"/>
      <sheetName val="1092 - CA Management"/>
      <sheetName val="1069 - Gas administration"/>
      <sheetName val="1063 - Chief engineer"/>
      <sheetName val="Expenses"/>
      <sheetName val="cost_centres"/>
      <sheetName val="To_Do"/>
      <sheetName val="Employee_list"/>
      <sheetName val="Cost_Comparison"/>
      <sheetName val="Selling_reduction"/>
      <sheetName val="Selling_original"/>
      <sheetName val="Selling_Excl_RC230_USD"/>
      <sheetName val="RC_230_USD"/>
      <sheetName val="Manufacturing_change"/>
      <sheetName val="Manufacturing_original"/>
      <sheetName val="Manufacturing_USD"/>
      <sheetName val="Selling_USD"/>
      <sheetName val="Admin_USD"/>
      <sheetName val="Engineering_USD"/>
      <sheetName val="Total_manufacturing_GBP"/>
      <sheetName val="Total_Selling_GBP"/>
      <sheetName val="Total_Admin_GBP"/>
      <sheetName val="Total_Engineering_GBP"/>
      <sheetName val="1013_-_Middle_east"/>
      <sheetName val="1012_-_East_Europe"/>
      <sheetName val="1011_-West_Europe"/>
      <sheetName val="1014_-_Africa"/>
      <sheetName val="1068_-_Power_solutions"/>
      <sheetName val="1050_-_Power_systems"/>
      <sheetName val="1090_-_marketing"/>
      <sheetName val="1021_-_Global_contract"/>
      <sheetName val="1019_-_Global_Rental"/>
      <sheetName val="1094_-_Gas_Marketing"/>
      <sheetName val="1091-_G_Drive_Marketing"/>
      <sheetName val="1093_-_Selling_Managerial"/>
      <sheetName val="1020_-_Sales_Parts"/>
      <sheetName val="1022_-_Aftermarket_Admin"/>
      <sheetName val="1026_-Part_Stores"/>
      <sheetName val="1027-_Technical_Training"/>
      <sheetName val="1028_-_Distributors_support"/>
      <sheetName val="1095_-_Global_Marketing"/>
      <sheetName val="1080_-_Managerial_ops"/>
      <sheetName val="1002_-_Sadiola"/>
      <sheetName val="1040_-_Marine_Sales"/>
      <sheetName val="1073-Customer_Services"/>
      <sheetName val="1083_-_Materials"/>
      <sheetName val="1087_-_six_sigma"/>
      <sheetName val="1105_-_Medium_range"/>
      <sheetName val="1108-_Small_range"/>
      <sheetName val="1111_-_power_systems"/>
      <sheetName val="1112-_Westwood"/>
      <sheetName val="1113_-_High_horsepower"/>
      <sheetName val="1086_-_Support_services"/>
      <sheetName val="Finance_1071_"/>
      <sheetName val="1072_-_IT"/>
      <sheetName val="1074-_HR"/>
      <sheetName val="1062-Business_services"/>
      <sheetName val="1075-_IT_CIS"/>
      <sheetName val="1092_-_CA_Management"/>
      <sheetName val="1069_-_Gas_administration"/>
      <sheetName val="1063_-_Chief_engineer"/>
    </sheetNames>
    <sheetDataSet>
      <sheetData sheetId="0" refreshError="1"/>
      <sheetData sheetId="1" refreshError="1"/>
      <sheetData sheetId="2" refreshError="1"/>
      <sheetData sheetId="3" refreshError="1">
        <row r="3">
          <cell r="H3">
            <v>1003</v>
          </cell>
          <cell r="L3">
            <v>447.74</v>
          </cell>
        </row>
        <row r="4">
          <cell r="H4">
            <v>1003</v>
          </cell>
          <cell r="L4" t="str">
            <v>TBA</v>
          </cell>
        </row>
        <row r="5">
          <cell r="H5">
            <v>1003</v>
          </cell>
          <cell r="L5">
            <v>369.25</v>
          </cell>
        </row>
        <row r="6">
          <cell r="H6">
            <v>1003</v>
          </cell>
          <cell r="L6">
            <v>560.66</v>
          </cell>
        </row>
        <row r="7">
          <cell r="H7">
            <v>1011</v>
          </cell>
          <cell r="L7">
            <v>297.3</v>
          </cell>
        </row>
        <row r="8">
          <cell r="H8">
            <v>1011</v>
          </cell>
          <cell r="L8">
            <v>275.17</v>
          </cell>
        </row>
        <row r="9">
          <cell r="H9">
            <v>1011</v>
          </cell>
          <cell r="L9">
            <v>471.56</v>
          </cell>
        </row>
        <row r="10">
          <cell r="H10">
            <v>1012</v>
          </cell>
          <cell r="L10">
            <v>535.13</v>
          </cell>
        </row>
        <row r="11">
          <cell r="H11">
            <v>1013</v>
          </cell>
          <cell r="L11">
            <v>299.70999999999998</v>
          </cell>
        </row>
        <row r="12">
          <cell r="H12">
            <v>1014</v>
          </cell>
          <cell r="L12">
            <v>320.83</v>
          </cell>
        </row>
        <row r="13">
          <cell r="H13">
            <v>1014</v>
          </cell>
          <cell r="L13">
            <v>423.86</v>
          </cell>
        </row>
        <row r="14">
          <cell r="H14">
            <v>1019</v>
          </cell>
          <cell r="L14">
            <v>445.44</v>
          </cell>
        </row>
        <row r="15">
          <cell r="H15">
            <v>1019</v>
          </cell>
          <cell r="L15">
            <v>530.49</v>
          </cell>
        </row>
        <row r="16">
          <cell r="H16">
            <v>1020</v>
          </cell>
          <cell r="L16">
            <v>236.36</v>
          </cell>
        </row>
        <row r="17">
          <cell r="H17">
            <v>1028</v>
          </cell>
          <cell r="L17">
            <v>343.95</v>
          </cell>
        </row>
        <row r="18">
          <cell r="H18">
            <v>1028</v>
          </cell>
          <cell r="L18">
            <v>461.05</v>
          </cell>
        </row>
        <row r="19">
          <cell r="H19">
            <v>1050</v>
          </cell>
          <cell r="L19">
            <v>479.63</v>
          </cell>
        </row>
        <row r="20">
          <cell r="H20">
            <v>1063</v>
          </cell>
          <cell r="L20">
            <v>321.14</v>
          </cell>
        </row>
        <row r="21">
          <cell r="H21">
            <v>1063</v>
          </cell>
          <cell r="L21">
            <v>523.58000000000004</v>
          </cell>
        </row>
        <row r="22">
          <cell r="H22">
            <v>1068</v>
          </cell>
          <cell r="L22">
            <v>363.49</v>
          </cell>
        </row>
        <row r="23">
          <cell r="H23">
            <v>1069</v>
          </cell>
          <cell r="L23">
            <v>326.36</v>
          </cell>
        </row>
        <row r="24">
          <cell r="H24">
            <v>1071</v>
          </cell>
          <cell r="L24">
            <v>619.59</v>
          </cell>
        </row>
        <row r="25">
          <cell r="H25">
            <v>1072</v>
          </cell>
          <cell r="L25">
            <v>442.34</v>
          </cell>
        </row>
        <row r="26">
          <cell r="H26">
            <v>1080</v>
          </cell>
          <cell r="L26">
            <v>535.14</v>
          </cell>
        </row>
        <row r="27">
          <cell r="H27">
            <v>1080</v>
          </cell>
          <cell r="L27">
            <v>358.38</v>
          </cell>
        </row>
        <row r="28">
          <cell r="H28">
            <v>1073</v>
          </cell>
          <cell r="L28">
            <v>330.6</v>
          </cell>
        </row>
        <row r="29">
          <cell r="H29">
            <v>1073</v>
          </cell>
          <cell r="L29">
            <v>500</v>
          </cell>
        </row>
        <row r="30">
          <cell r="H30">
            <v>1083</v>
          </cell>
          <cell r="L30">
            <v>460.09</v>
          </cell>
        </row>
        <row r="31">
          <cell r="H31">
            <v>1086</v>
          </cell>
          <cell r="L31">
            <v>512.13</v>
          </cell>
        </row>
        <row r="32">
          <cell r="H32">
            <v>1087</v>
          </cell>
          <cell r="L32">
            <v>530.29999999999995</v>
          </cell>
        </row>
        <row r="33">
          <cell r="H33">
            <v>1090</v>
          </cell>
          <cell r="L33">
            <v>503.58</v>
          </cell>
        </row>
        <row r="34">
          <cell r="H34">
            <v>1091</v>
          </cell>
          <cell r="L34">
            <v>355.28</v>
          </cell>
        </row>
        <row r="35">
          <cell r="H35">
            <v>1091</v>
          </cell>
          <cell r="L35">
            <v>493.34</v>
          </cell>
        </row>
        <row r="36">
          <cell r="H36">
            <v>1092</v>
          </cell>
          <cell r="L36">
            <v>330.54</v>
          </cell>
        </row>
        <row r="37">
          <cell r="H37">
            <v>1092</v>
          </cell>
          <cell r="L37">
            <v>303.89</v>
          </cell>
        </row>
        <row r="38">
          <cell r="H38">
            <v>1092</v>
          </cell>
          <cell r="L38">
            <v>439.79</v>
          </cell>
        </row>
        <row r="39">
          <cell r="H39">
            <v>1092</v>
          </cell>
          <cell r="L39">
            <v>275.17</v>
          </cell>
        </row>
        <row r="40">
          <cell r="H40">
            <v>1092</v>
          </cell>
          <cell r="L40">
            <v>398.64</v>
          </cell>
        </row>
        <row r="41">
          <cell r="H41">
            <v>1092</v>
          </cell>
          <cell r="L41">
            <v>307.42</v>
          </cell>
        </row>
        <row r="42">
          <cell r="H42">
            <v>1092</v>
          </cell>
          <cell r="L42">
            <v>345.69</v>
          </cell>
        </row>
        <row r="43">
          <cell r="H43">
            <v>1092</v>
          </cell>
          <cell r="L43">
            <v>325.23</v>
          </cell>
        </row>
        <row r="44">
          <cell r="H44">
            <v>1093</v>
          </cell>
          <cell r="L44">
            <v>526.04</v>
          </cell>
        </row>
        <row r="45">
          <cell r="H45">
            <v>1094</v>
          </cell>
          <cell r="L45">
            <v>495.6</v>
          </cell>
        </row>
        <row r="46">
          <cell r="H46">
            <v>1095</v>
          </cell>
          <cell r="L46">
            <v>700</v>
          </cell>
        </row>
        <row r="47">
          <cell r="H47">
            <v>1105</v>
          </cell>
          <cell r="L47">
            <v>482.51</v>
          </cell>
        </row>
        <row r="48">
          <cell r="H48">
            <v>1111</v>
          </cell>
          <cell r="L48">
            <v>472.74</v>
          </cell>
        </row>
        <row r="49">
          <cell r="H49">
            <v>1111</v>
          </cell>
          <cell r="L49">
            <v>518.29</v>
          </cell>
        </row>
        <row r="50">
          <cell r="H50">
            <v>1112</v>
          </cell>
          <cell r="L50">
            <v>321.8</v>
          </cell>
        </row>
        <row r="51">
          <cell r="H51">
            <v>1112</v>
          </cell>
          <cell r="L51">
            <v>271.32</v>
          </cell>
        </row>
        <row r="52">
          <cell r="H52">
            <v>1112</v>
          </cell>
          <cell r="L52">
            <v>314.77999999999997</v>
          </cell>
        </row>
        <row r="53">
          <cell r="H53">
            <v>1112</v>
          </cell>
          <cell r="L53">
            <v>314.77999999999997</v>
          </cell>
        </row>
        <row r="54">
          <cell r="H54">
            <v>1112</v>
          </cell>
          <cell r="L54">
            <v>313.57</v>
          </cell>
        </row>
        <row r="55">
          <cell r="H55">
            <v>1113</v>
          </cell>
          <cell r="L55">
            <v>363.36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 Mar 06"/>
      <sheetName val="29-31 Mar06"/>
      <sheetName val="Jan 06Final reco"/>
      <sheetName val="Main workings"/>
      <sheetName val="FEB 06"/>
      <sheetName val="FEB 06 -final"/>
      <sheetName val="Main"/>
      <sheetName val="31 Dec"/>
    </sheetNames>
    <sheetDataSet>
      <sheetData sheetId="0"/>
      <sheetData sheetId="1"/>
      <sheetData sheetId="2"/>
      <sheetData sheetId="3"/>
      <sheetData sheetId="4"/>
      <sheetData sheetId="5"/>
      <sheetData sheetId="6"/>
      <sheetData sheetId="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
      <sheetName val="Presentation"/>
      <sheetName val="Year"/>
      <sheetName val="PY"/>
      <sheetName val="OrbiMed"/>
      <sheetName val="Master"/>
      <sheetName val="PP"/>
      <sheetName val="MAP"/>
      <sheetName val="ACC"/>
      <sheetName val="ACCFA"/>
      <sheetName val="SC"/>
      <sheetName val="RS"/>
      <sheetName val="SL"/>
      <sheetName val="UL"/>
      <sheetName val="FA"/>
      <sheetName val="IV"/>
      <sheetName val="IN"/>
      <sheetName val="AR"/>
      <sheetName val="CB"/>
      <sheetName val="CA"/>
      <sheetName val="LA"/>
      <sheetName val="CL"/>
      <sheetName val="PR"/>
      <sheetName val="ME"/>
      <sheetName val="INC"/>
      <sheetName val="EXP"/>
      <sheetName val="BS Abstract"/>
      <sheetName val="EPS"/>
      <sheetName val="TB-2010"/>
      <sheetName val="TB2009"/>
      <sheetName val="Mapping"/>
      <sheetName val="Dep as per Tax"/>
      <sheetName val="Index"/>
      <sheetName val="Dep_as_per_Tax"/>
      <sheetName val="BS_Abstract"/>
    </sheetNames>
    <sheetDataSet>
      <sheetData sheetId="0" refreshError="1">
        <row r="1">
          <cell r="A1" t="str">
            <v>MGI Coutier Exotech Industries Pvt Ltd.</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Statement"/>
      <sheetName val="Chart4"/>
      <sheetName val="Chart3"/>
      <sheetName val="Chart2"/>
      <sheetName val="Chart1"/>
      <sheetName val="Expense Statement"/>
      <sheetName val="Macros"/>
      <sheetName val="ATW"/>
      <sheetName val="Lock"/>
      <sheetName val="Select Employee"/>
      <sheetName val="Intl Data Table"/>
      <sheetName val="TemplateInformation"/>
      <sheetName val="Jan 2009 Expense"/>
    </sheetNames>
    <sheetDataSet>
      <sheetData sheetId="0"/>
      <sheetData sheetId="1">
        <row r="24">
          <cell r="E24" t="b">
            <v>0</v>
          </cell>
        </row>
        <row r="27">
          <cell r="E27" t="b">
            <v>0</v>
          </cell>
        </row>
      </sheetData>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sheetData sheetId="1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s>
    <sheetDataSet>
      <sheetData sheetId="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List"/>
      <sheetName val="CitiBank_Sep01"/>
      <sheetName val="CitiBank_Oct01"/>
      <sheetName val="Sheet1"/>
      <sheetName val="CitiBank_Nov01"/>
      <sheetName val="vendors"/>
      <sheetName val="MCGM"/>
      <sheetName val="Funds Reqir 1NOV"/>
      <sheetName val="Funds Reqir 8NOV"/>
      <sheetName val="Funds Reqir 22NOV"/>
      <sheetName val="Index"/>
    </sheetNames>
    <sheetDataSet>
      <sheetData sheetId="0" refreshError="1">
        <row r="2">
          <cell r="A2" t="str">
            <v>Chq.Cancelled</v>
          </cell>
        </row>
        <row r="3">
          <cell r="A3" t="str">
            <v>COD/ToPay</v>
          </cell>
        </row>
        <row r="4">
          <cell r="A4" t="str">
            <v>Co-loaders-DOM</v>
          </cell>
        </row>
        <row r="5">
          <cell r="A5" t="str">
            <v>Co-loaders-INTL</v>
          </cell>
        </row>
        <row r="6">
          <cell r="A6" t="str">
            <v>Consultancy</v>
          </cell>
        </row>
        <row r="7">
          <cell r="A7" t="str">
            <v>Elec.Bill</v>
          </cell>
        </row>
        <row r="8">
          <cell r="A8" t="str">
            <v>Labour Contr.</v>
          </cell>
        </row>
        <row r="9">
          <cell r="A9" t="str">
            <v>LTA</v>
          </cell>
        </row>
        <row r="10">
          <cell r="A10" t="str">
            <v>Octroi</v>
          </cell>
        </row>
        <row r="11">
          <cell r="A11" t="str">
            <v>Opening Bal</v>
          </cell>
        </row>
        <row r="12">
          <cell r="A12" t="str">
            <v>Other Credits</v>
          </cell>
        </row>
        <row r="13">
          <cell r="A13" t="str">
            <v>Others</v>
          </cell>
        </row>
        <row r="14">
          <cell r="A14" t="str">
            <v>P &amp; Stat.</v>
          </cell>
        </row>
        <row r="15">
          <cell r="A15" t="str">
            <v>Rent</v>
          </cell>
        </row>
        <row r="16">
          <cell r="A16" t="str">
            <v>Salary</v>
          </cell>
        </row>
        <row r="17">
          <cell r="A17" t="str">
            <v>Self</v>
          </cell>
        </row>
        <row r="18">
          <cell r="A18" t="str">
            <v>Service Tax</v>
          </cell>
        </row>
        <row r="19">
          <cell r="A19" t="str">
            <v>Tele. Bill</v>
          </cell>
        </row>
        <row r="20">
          <cell r="A20" t="str">
            <v>TKPL/Cargo</v>
          </cell>
        </row>
        <row r="21">
          <cell r="A21" t="str">
            <v>Transfer-020</v>
          </cell>
        </row>
        <row r="22">
          <cell r="A22" t="str">
            <v>Transfer-060</v>
          </cell>
        </row>
        <row r="23">
          <cell r="A23" t="str">
            <v>Vehicle-Cost</v>
          </cell>
        </row>
      </sheetData>
      <sheetData sheetId="1"/>
      <sheetData sheetId="2"/>
      <sheetData sheetId="3" refreshError="1"/>
      <sheetData sheetId="4"/>
      <sheetData sheetId="5"/>
      <sheetData sheetId="6"/>
      <sheetData sheetId="7"/>
      <sheetData sheetId="8"/>
      <sheetData sheetId="9"/>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nue by client"/>
      <sheetName val="Dept Fct"/>
      <sheetName val="Depart Budget"/>
      <sheetName val="Act V Bdg V Fct"/>
      <sheetName val="Act V Bdg V Fct - Presentation"/>
      <sheetName val="Budget"/>
      <sheetName val="Consolidated"/>
      <sheetName val="Solutions"/>
      <sheetName val="Services"/>
      <sheetName val="Corporate"/>
      <sheetName val="CorpDev"/>
      <sheetName val="Detailed P&amp;L FY2005"/>
      <sheetName val="Revenue Analysis"/>
      <sheetName val="Forecast"/>
      <sheetName val="Actual V Budget"/>
      <sheetName val="Rolling Actuals"/>
      <sheetName val="FY2005 P&amp;L Consol"/>
      <sheetName val="Consol Adj FY2005 P&amp;L Monthly"/>
      <sheetName val="FY2005 P&amp;L Monthly"/>
      <sheetName val="FY2005 P&amp;L India"/>
      <sheetName val="Consol FY2005 Balance Sheet"/>
      <sheetName val="Consol Adj FY2005 Balance Sheet"/>
      <sheetName val="FY2005 Balance Sheet"/>
      <sheetName val="FY2005 India Balance Sheet"/>
      <sheetName val="Consol Cash Flow Statement"/>
      <sheetName val="Cash Flow Statement"/>
      <sheetName val="India Cash Flow Statement"/>
      <sheetName val="Commentary"/>
      <sheetName val="Tables"/>
      <sheetName val="DepartBudget"/>
      <sheetName val="Recon"/>
      <sheetName val="Index"/>
      <sheetName val="CodeList"/>
      <sheetName val="Data"/>
      <sheetName val="Dep as per Tax"/>
      <sheetName val="revenue_by_client"/>
      <sheetName val="Dept_Fct"/>
      <sheetName val="Depart_Budget"/>
      <sheetName val="Act_V_Bdg_V_Fct"/>
      <sheetName val="Act_V_Bdg_V_Fct_-_Presentation"/>
      <sheetName val="Detailed_P&amp;L_FY2005"/>
      <sheetName val="Revenue_Analysis"/>
      <sheetName val="Actual_V_Budget"/>
      <sheetName val="Rolling_Actuals"/>
      <sheetName val="FY2005_P&amp;L_Consol"/>
      <sheetName val="Consol_Adj_FY2005_P&amp;L_Monthly"/>
      <sheetName val="FY2005_P&amp;L_Monthly"/>
      <sheetName val="FY2005_P&amp;L_India"/>
      <sheetName val="Consol_FY2005_Balance_Sheet"/>
      <sheetName val="Consol_Adj_FY2005_Balance_Sheet"/>
      <sheetName val="FY2005_Balance_Sheet"/>
      <sheetName val="FY2005_India_Balance_Sheet"/>
      <sheetName val="Consol_Cash_Flow_Statement"/>
      <sheetName val="Cash_Flow_Statement"/>
      <sheetName val="India_Cash_Flow_Statement"/>
      <sheetName val="Dep_as_per_Tax"/>
      <sheetName val="Masters"/>
      <sheetName val="Summary"/>
      <sheetName val="Premium"/>
    </sheetNames>
    <sheetDataSet>
      <sheetData sheetId="0"/>
      <sheetData sheetId="1"/>
      <sheetData sheetId="2" refreshError="1">
        <row r="49">
          <cell r="C49">
            <v>38197.549572916665</v>
          </cell>
          <cell r="D49">
            <v>43140.378739583335</v>
          </cell>
          <cell r="E49">
            <v>43248.270406249998</v>
          </cell>
          <cell r="F49">
            <v>55707.812072916662</v>
          </cell>
          <cell r="G49">
            <v>55707.812072916662</v>
          </cell>
          <cell r="H49">
            <v>60207.812072916662</v>
          </cell>
          <cell r="I49">
            <v>60902.256517361107</v>
          </cell>
          <cell r="J49">
            <v>60902.256517361107</v>
          </cell>
          <cell r="K49">
            <v>60902.256517361107</v>
          </cell>
          <cell r="L49">
            <v>62485.589850694436</v>
          </cell>
          <cell r="M49">
            <v>70199.339850694436</v>
          </cell>
          <cell r="N49">
            <v>68133.89610069443</v>
          </cell>
          <cell r="O49">
            <v>679735.23029166658</v>
          </cell>
        </row>
        <row r="50">
          <cell r="C50">
            <v>2450</v>
          </cell>
          <cell r="D50">
            <v>2450</v>
          </cell>
          <cell r="E50">
            <v>57450</v>
          </cell>
          <cell r="F50">
            <v>2450</v>
          </cell>
          <cell r="G50">
            <v>22450</v>
          </cell>
          <cell r="H50">
            <v>2450</v>
          </cell>
          <cell r="I50">
            <v>2450</v>
          </cell>
          <cell r="J50">
            <v>2450</v>
          </cell>
          <cell r="K50">
            <v>2450</v>
          </cell>
          <cell r="L50">
            <v>2450</v>
          </cell>
          <cell r="M50">
            <v>2450</v>
          </cell>
          <cell r="N50">
            <v>2450</v>
          </cell>
          <cell r="O50">
            <v>104400</v>
          </cell>
        </row>
        <row r="51">
          <cell r="C51">
            <v>108006.955</v>
          </cell>
          <cell r="D51">
            <v>57111.955000000002</v>
          </cell>
          <cell r="E51">
            <v>32546.955000000002</v>
          </cell>
          <cell r="F51">
            <v>130673.53394736841</v>
          </cell>
          <cell r="G51">
            <v>38696.955000000002</v>
          </cell>
          <cell r="H51">
            <v>27096.955000000002</v>
          </cell>
          <cell r="I51">
            <v>137712</v>
          </cell>
          <cell r="J51">
            <v>69383.925321637435</v>
          </cell>
          <cell r="K51">
            <v>59095.97108187135</v>
          </cell>
          <cell r="L51">
            <v>52095.97108187135</v>
          </cell>
          <cell r="M51">
            <v>52095.97108187135</v>
          </cell>
          <cell r="N51">
            <v>52095.97108187135</v>
          </cell>
          <cell r="O51">
            <v>816613.11859649105</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500</v>
          </cell>
          <cell r="D53">
            <v>500</v>
          </cell>
          <cell r="E53">
            <v>500</v>
          </cell>
          <cell r="F53">
            <v>500</v>
          </cell>
          <cell r="G53">
            <v>500</v>
          </cell>
          <cell r="H53">
            <v>500</v>
          </cell>
          <cell r="I53">
            <v>500</v>
          </cell>
          <cell r="J53">
            <v>500</v>
          </cell>
          <cell r="K53">
            <v>500</v>
          </cell>
          <cell r="L53">
            <v>500</v>
          </cell>
          <cell r="M53">
            <v>500</v>
          </cell>
          <cell r="N53">
            <v>500</v>
          </cell>
          <cell r="O53">
            <v>6000</v>
          </cell>
        </row>
        <row r="55">
          <cell r="C55">
            <v>149154.50457291666</v>
          </cell>
          <cell r="D55">
            <v>103202.33373958334</v>
          </cell>
          <cell r="E55">
            <v>133745.22540624999</v>
          </cell>
          <cell r="F55">
            <v>189331.34602028507</v>
          </cell>
          <cell r="G55">
            <v>117354.76707291666</v>
          </cell>
          <cell r="H55">
            <v>90254.767072916671</v>
          </cell>
          <cell r="I55">
            <v>201564.25651736109</v>
          </cell>
          <cell r="J55">
            <v>133236.18183899854</v>
          </cell>
          <cell r="K55">
            <v>122948.22759923246</v>
          </cell>
          <cell r="L55">
            <v>117531.56093256579</v>
          </cell>
          <cell r="M55">
            <v>125245.31093256579</v>
          </cell>
          <cell r="N55">
            <v>123179.86718256578</v>
          </cell>
          <cell r="O55">
            <v>1606748.3488881576</v>
          </cell>
        </row>
        <row r="56">
          <cell r="I56">
            <v>23152.533242460322</v>
          </cell>
          <cell r="J56">
            <v>24862.228397619052</v>
          </cell>
          <cell r="K56">
            <v>26158.1976420635</v>
          </cell>
          <cell r="L56">
            <v>48690.144861706358</v>
          </cell>
          <cell r="M56">
            <v>51949.899680753973</v>
          </cell>
          <cell r="N56">
            <v>55209.654499801603</v>
          </cell>
        </row>
        <row r="57">
          <cell r="C57">
            <v>3615.0555555555557</v>
          </cell>
          <cell r="D57">
            <v>3476.166666666667</v>
          </cell>
          <cell r="E57">
            <v>3476.166666666667</v>
          </cell>
          <cell r="F57">
            <v>3526.166666666667</v>
          </cell>
          <cell r="G57">
            <v>3526.166666666667</v>
          </cell>
          <cell r="H57">
            <v>3576.166666666667</v>
          </cell>
          <cell r="I57">
            <v>3881.7222222222222</v>
          </cell>
          <cell r="J57">
            <v>4020.6111111111113</v>
          </cell>
          <cell r="K57">
            <v>4020.6111111111113</v>
          </cell>
          <cell r="L57">
            <v>5576.166666666667</v>
          </cell>
          <cell r="M57">
            <v>5576.166666666667</v>
          </cell>
          <cell r="N57">
            <v>5576.166666666667</v>
          </cell>
          <cell r="O57">
            <v>49847.333333333328</v>
          </cell>
        </row>
      </sheetData>
      <sheetData sheetId="3"/>
      <sheetData sheetId="4"/>
      <sheetData sheetId="5"/>
      <sheetData sheetId="6"/>
      <sheetData sheetId="7"/>
      <sheetData sheetId="8"/>
      <sheetData sheetId="9" refreshError="1">
        <row r="74">
          <cell r="C74">
            <v>1</v>
          </cell>
          <cell r="M74">
            <v>0</v>
          </cell>
          <cell r="N74">
            <v>0</v>
          </cell>
          <cell r="O74">
            <v>0</v>
          </cell>
          <cell r="P74">
            <v>0</v>
          </cell>
        </row>
        <row r="75">
          <cell r="C75">
            <v>2</v>
          </cell>
        </row>
        <row r="76">
          <cell r="C76">
            <v>3</v>
          </cell>
          <cell r="D76">
            <v>355910.37</v>
          </cell>
          <cell r="E76">
            <v>107397.8</v>
          </cell>
          <cell r="F76">
            <v>118640.68</v>
          </cell>
          <cell r="G76">
            <v>137166.76445833335</v>
          </cell>
          <cell r="H76">
            <v>166415.63529166667</v>
          </cell>
          <cell r="I76">
            <v>174822.23529166667</v>
          </cell>
          <cell r="J76">
            <v>159823.23529166667</v>
          </cell>
          <cell r="K76">
            <v>864266.35033333348</v>
          </cell>
          <cell r="L76">
            <v>1220176.7203333336</v>
          </cell>
          <cell r="M76">
            <v>719115.61445833335</v>
          </cell>
          <cell r="N76">
            <v>885531.24974999996</v>
          </cell>
          <cell r="O76">
            <v>1060353.4850416665</v>
          </cell>
          <cell r="P76">
            <v>1220176.7203333331</v>
          </cell>
        </row>
        <row r="77">
          <cell r="C77">
            <v>4</v>
          </cell>
          <cell r="D77">
            <v>355910.37</v>
          </cell>
          <cell r="G77">
            <v>49552.083333333328</v>
          </cell>
          <cell r="H77">
            <v>59802.083333333328</v>
          </cell>
          <cell r="I77">
            <v>63802.083333333328</v>
          </cell>
          <cell r="J77">
            <v>63802.083333333328</v>
          </cell>
          <cell r="K77">
            <v>236958.33333333331</v>
          </cell>
          <cell r="L77">
            <v>592868.70333333337</v>
          </cell>
          <cell r="M77">
            <v>405462.45333333331</v>
          </cell>
          <cell r="N77">
            <v>465264.53666666662</v>
          </cell>
          <cell r="O77">
            <v>529066.62</v>
          </cell>
          <cell r="P77">
            <v>592868.70333333337</v>
          </cell>
        </row>
        <row r="78">
          <cell r="C78">
            <v>5</v>
          </cell>
          <cell r="D78">
            <v>0</v>
          </cell>
          <cell r="G78">
            <v>8651.6663333333327</v>
          </cell>
          <cell r="H78">
            <v>10018.766333333333</v>
          </cell>
          <cell r="I78">
            <v>10500.366333333333</v>
          </cell>
          <cell r="J78">
            <v>10500.366333333333</v>
          </cell>
          <cell r="K78">
            <v>39671.165333333331</v>
          </cell>
          <cell r="L78">
            <v>39671.165333333331</v>
          </cell>
          <cell r="M78">
            <v>8651.6663333333327</v>
          </cell>
          <cell r="N78">
            <v>18670.432666666668</v>
          </cell>
          <cell r="O78">
            <v>29170.798999999999</v>
          </cell>
          <cell r="P78">
            <v>39671.165333333331</v>
          </cell>
        </row>
        <row r="79">
          <cell r="C79">
            <v>6</v>
          </cell>
          <cell r="D79">
            <v>0</v>
          </cell>
          <cell r="G79">
            <v>15909.9375</v>
          </cell>
          <cell r="H79">
            <v>17866.1875</v>
          </cell>
          <cell r="I79">
            <v>18166.1875</v>
          </cell>
          <cell r="J79">
            <v>18166.1875</v>
          </cell>
          <cell r="K79">
            <v>70108.5</v>
          </cell>
          <cell r="L79">
            <v>70108.5</v>
          </cell>
          <cell r="M79">
            <v>15909.9375</v>
          </cell>
          <cell r="N79">
            <v>33776.125</v>
          </cell>
          <cell r="O79">
            <v>51942.3125</v>
          </cell>
          <cell r="P79">
            <v>70108.5</v>
          </cell>
        </row>
        <row r="80">
          <cell r="C80">
            <v>7</v>
          </cell>
          <cell r="D80">
            <v>0</v>
          </cell>
          <cell r="G80">
            <v>43267.333333333328</v>
          </cell>
          <cell r="H80">
            <v>52067.333333333336</v>
          </cell>
          <cell r="I80">
            <v>44147.333333333336</v>
          </cell>
          <cell r="J80">
            <v>44147.333333333336</v>
          </cell>
          <cell r="K80">
            <v>183629.33333333334</v>
          </cell>
          <cell r="L80">
            <v>183629.33333333334</v>
          </cell>
          <cell r="M80">
            <v>43267.333333333328</v>
          </cell>
          <cell r="N80">
            <v>95334.666666666657</v>
          </cell>
          <cell r="O80">
            <v>139482</v>
          </cell>
          <cell r="P80">
            <v>183629.33333333334</v>
          </cell>
        </row>
        <row r="81">
          <cell r="C81">
            <v>8</v>
          </cell>
          <cell r="D81">
            <v>0</v>
          </cell>
          <cell r="G81">
            <v>0</v>
          </cell>
          <cell r="H81">
            <v>5000</v>
          </cell>
          <cell r="I81">
            <v>15000</v>
          </cell>
          <cell r="J81">
            <v>0</v>
          </cell>
          <cell r="K81">
            <v>20000</v>
          </cell>
          <cell r="L81">
            <v>20000</v>
          </cell>
          <cell r="M81">
            <v>0</v>
          </cell>
          <cell r="N81">
            <v>5000</v>
          </cell>
          <cell r="O81">
            <v>20000</v>
          </cell>
          <cell r="P81">
            <v>20000</v>
          </cell>
        </row>
        <row r="82">
          <cell r="C82">
            <v>9</v>
          </cell>
          <cell r="D82">
            <v>0</v>
          </cell>
          <cell r="G82">
            <v>13952.410625000002</v>
          </cell>
          <cell r="H82">
            <v>15827.931458333334</v>
          </cell>
          <cell r="I82">
            <v>17372.931458333336</v>
          </cell>
          <cell r="J82">
            <v>17373.931458333336</v>
          </cell>
          <cell r="K82">
            <v>64527.205000000002</v>
          </cell>
          <cell r="L82">
            <v>64527.205000000002</v>
          </cell>
          <cell r="M82">
            <v>13952.410625000002</v>
          </cell>
          <cell r="N82">
            <v>29780.342083333337</v>
          </cell>
          <cell r="O82">
            <v>47153.273541666669</v>
          </cell>
          <cell r="P82">
            <v>64527.205000000002</v>
          </cell>
        </row>
        <row r="83">
          <cell r="C83">
            <v>10</v>
          </cell>
          <cell r="D83">
            <v>0</v>
          </cell>
          <cell r="G83">
            <v>5833.3333333333339</v>
          </cell>
          <cell r="H83">
            <v>5833.3333333333339</v>
          </cell>
          <cell r="I83">
            <v>5833.3333333333339</v>
          </cell>
          <cell r="J83">
            <v>5833.3333333333339</v>
          </cell>
          <cell r="K83">
            <v>23333.333333333336</v>
          </cell>
          <cell r="L83">
            <v>23333.333333333336</v>
          </cell>
          <cell r="M83">
            <v>5833.3333333333339</v>
          </cell>
          <cell r="N83">
            <v>11666.666666666668</v>
          </cell>
          <cell r="O83">
            <v>17500</v>
          </cell>
          <cell r="P83">
            <v>23333.333333333336</v>
          </cell>
        </row>
        <row r="84">
          <cell r="C84">
            <v>11</v>
          </cell>
          <cell r="D84">
            <v>0</v>
          </cell>
          <cell r="G84">
            <v>0</v>
          </cell>
          <cell r="H84">
            <v>0</v>
          </cell>
          <cell r="I84">
            <v>0</v>
          </cell>
          <cell r="J84">
            <v>0</v>
          </cell>
          <cell r="K84">
            <v>0</v>
          </cell>
          <cell r="L84">
            <v>0</v>
          </cell>
          <cell r="M84">
            <v>0</v>
          </cell>
          <cell r="N84">
            <v>0</v>
          </cell>
          <cell r="O84">
            <v>0</v>
          </cell>
          <cell r="P84">
            <v>0</v>
          </cell>
        </row>
        <row r="85">
          <cell r="C85">
            <v>12</v>
          </cell>
          <cell r="D85">
            <v>395196.04</v>
          </cell>
          <cell r="E85">
            <v>103441.85</v>
          </cell>
          <cell r="F85">
            <v>146288.07999999999</v>
          </cell>
          <cell r="G85">
            <v>131108.73000000001</v>
          </cell>
          <cell r="H85">
            <v>148107.06333333335</v>
          </cell>
          <cell r="I85">
            <v>153607.06333333335</v>
          </cell>
          <cell r="J85">
            <v>153607.06333333335</v>
          </cell>
          <cell r="K85">
            <v>836159.85</v>
          </cell>
          <cell r="L85">
            <v>1231355.8899999999</v>
          </cell>
          <cell r="M85">
            <v>776034.7</v>
          </cell>
          <cell r="N85">
            <v>924141.76333333331</v>
          </cell>
          <cell r="O85">
            <v>1077748.8266666667</v>
          </cell>
          <cell r="P85">
            <v>1231355.8900000001</v>
          </cell>
        </row>
        <row r="86">
          <cell r="C86">
            <v>13</v>
          </cell>
          <cell r="D86">
            <v>219912.85</v>
          </cell>
          <cell r="E86">
            <v>2378.12</v>
          </cell>
          <cell r="F86">
            <v>9574.99</v>
          </cell>
          <cell r="G86">
            <v>35500</v>
          </cell>
          <cell r="H86">
            <v>20500</v>
          </cell>
          <cell r="I86">
            <v>20500</v>
          </cell>
          <cell r="J86">
            <v>35500</v>
          </cell>
          <cell r="K86">
            <v>123953.11</v>
          </cell>
          <cell r="L86">
            <v>343865.96</v>
          </cell>
          <cell r="M86">
            <v>267365.95999999996</v>
          </cell>
          <cell r="N86">
            <v>287865.95999999996</v>
          </cell>
          <cell r="O86">
            <v>308365.95999999996</v>
          </cell>
          <cell r="P86">
            <v>343865.95999999996</v>
          </cell>
        </row>
        <row r="87">
          <cell r="C87">
            <v>14</v>
          </cell>
          <cell r="D87">
            <v>0</v>
          </cell>
          <cell r="E87">
            <v>0</v>
          </cell>
          <cell r="F87">
            <v>0</v>
          </cell>
          <cell r="G87">
            <v>0</v>
          </cell>
          <cell r="H87">
            <v>0</v>
          </cell>
          <cell r="I87">
            <v>0</v>
          </cell>
          <cell r="J87">
            <v>0</v>
          </cell>
          <cell r="K87">
            <v>0</v>
          </cell>
          <cell r="L87">
            <v>0</v>
          </cell>
          <cell r="M87">
            <v>0</v>
          </cell>
          <cell r="N87">
            <v>0</v>
          </cell>
          <cell r="O87">
            <v>0</v>
          </cell>
          <cell r="P87">
            <v>0</v>
          </cell>
        </row>
        <row r="88">
          <cell r="C88">
            <v>15</v>
          </cell>
          <cell r="D88">
            <v>0</v>
          </cell>
          <cell r="E88">
            <v>0</v>
          </cell>
          <cell r="F88">
            <v>0</v>
          </cell>
          <cell r="G88">
            <v>500</v>
          </cell>
          <cell r="H88">
            <v>500</v>
          </cell>
          <cell r="I88">
            <v>500</v>
          </cell>
          <cell r="J88">
            <v>500</v>
          </cell>
          <cell r="K88">
            <v>2000</v>
          </cell>
          <cell r="L88">
            <v>2000</v>
          </cell>
          <cell r="M88">
            <v>500</v>
          </cell>
          <cell r="N88">
            <v>1000</v>
          </cell>
          <cell r="O88">
            <v>1500</v>
          </cell>
          <cell r="P88">
            <v>2000</v>
          </cell>
        </row>
        <row r="89">
          <cell r="C89">
            <v>16</v>
          </cell>
          <cell r="D89">
            <v>21303.439999999999</v>
          </cell>
          <cell r="E89">
            <v>2743.08</v>
          </cell>
          <cell r="F89">
            <v>3159.06</v>
          </cell>
          <cell r="G89">
            <v>2000</v>
          </cell>
          <cell r="H89">
            <v>2000</v>
          </cell>
          <cell r="I89">
            <v>2000</v>
          </cell>
          <cell r="J89">
            <v>2000</v>
          </cell>
          <cell r="K89">
            <v>13902.14</v>
          </cell>
          <cell r="L89">
            <v>35205.58</v>
          </cell>
          <cell r="M89">
            <v>29205.579999999998</v>
          </cell>
          <cell r="N89">
            <v>31205.579999999998</v>
          </cell>
          <cell r="O89">
            <v>33205.58</v>
          </cell>
          <cell r="P89">
            <v>35205.58</v>
          </cell>
        </row>
        <row r="90">
          <cell r="C90">
            <v>17</v>
          </cell>
          <cell r="D90">
            <v>600</v>
          </cell>
          <cell r="E90">
            <v>100</v>
          </cell>
          <cell r="F90">
            <v>100</v>
          </cell>
          <cell r="G90">
            <v>208.33333333333331</v>
          </cell>
          <cell r="H90">
            <v>291.66666666666663</v>
          </cell>
          <cell r="I90">
            <v>375</v>
          </cell>
          <cell r="J90">
            <v>416.66666666666663</v>
          </cell>
          <cell r="K90">
            <v>1491.6666666666665</v>
          </cell>
          <cell r="L90">
            <v>2091.6666666666665</v>
          </cell>
          <cell r="M90">
            <v>1008.3333333333333</v>
          </cell>
          <cell r="N90">
            <v>1300</v>
          </cell>
          <cell r="O90">
            <v>1675</v>
          </cell>
          <cell r="P90">
            <v>2091.6666666666665</v>
          </cell>
        </row>
        <row r="91">
          <cell r="C91">
            <v>18</v>
          </cell>
          <cell r="D91">
            <v>2490.2199999999998</v>
          </cell>
          <cell r="E91">
            <v>567</v>
          </cell>
          <cell r="F91">
            <v>0</v>
          </cell>
          <cell r="G91">
            <v>0</v>
          </cell>
          <cell r="H91">
            <v>0</v>
          </cell>
          <cell r="I91">
            <v>115500</v>
          </cell>
          <cell r="J91">
            <v>115500</v>
          </cell>
          <cell r="K91">
            <v>231567</v>
          </cell>
          <cell r="L91">
            <v>234057.22</v>
          </cell>
          <cell r="M91">
            <v>3057.22</v>
          </cell>
          <cell r="N91">
            <v>3057.22</v>
          </cell>
          <cell r="O91">
            <v>118557.22</v>
          </cell>
          <cell r="P91">
            <v>234057.22</v>
          </cell>
        </row>
        <row r="92">
          <cell r="C92">
            <v>19</v>
          </cell>
          <cell r="D92">
            <v>995412.92</v>
          </cell>
          <cell r="E92">
            <v>216627.85</v>
          </cell>
          <cell r="F92">
            <v>277762.81</v>
          </cell>
          <cell r="G92">
            <v>306483.82779166667</v>
          </cell>
          <cell r="H92">
            <v>337814.36529166671</v>
          </cell>
          <cell r="I92">
            <v>467304.29862500005</v>
          </cell>
          <cell r="J92">
            <v>467346.96529166668</v>
          </cell>
          <cell r="K92">
            <v>2073340.1170000001</v>
          </cell>
          <cell r="L92">
            <v>3068753.037</v>
          </cell>
          <cell r="M92">
            <v>1796287.4077916667</v>
          </cell>
          <cell r="N92">
            <v>2134101.7730833329</v>
          </cell>
          <cell r="O92">
            <v>2601406.0717083332</v>
          </cell>
          <cell r="P92">
            <v>3068753.037</v>
          </cell>
        </row>
        <row r="93">
          <cell r="C93">
            <v>20</v>
          </cell>
        </row>
        <row r="94">
          <cell r="C94">
            <v>21</v>
          </cell>
          <cell r="D94">
            <v>-995412.92</v>
          </cell>
          <cell r="E94">
            <v>-216627.85</v>
          </cell>
          <cell r="F94">
            <v>-277762.81</v>
          </cell>
          <cell r="G94">
            <v>-306483.82779166667</v>
          </cell>
          <cell r="H94">
            <v>-337814.36529166671</v>
          </cell>
          <cell r="I94">
            <v>-467304.29862500005</v>
          </cell>
          <cell r="J94">
            <v>-467346.96529166668</v>
          </cell>
          <cell r="K94">
            <v>-2073340.1170000001</v>
          </cell>
          <cell r="L94">
            <v>-3068753.037</v>
          </cell>
          <cell r="M94">
            <v>-1796287.4077916667</v>
          </cell>
          <cell r="N94">
            <v>-2134101.7730833334</v>
          </cell>
          <cell r="O94">
            <v>-2601406.0717083337</v>
          </cell>
          <cell r="P94">
            <v>-3068753.0370000005</v>
          </cell>
        </row>
        <row r="95">
          <cell r="C95">
            <v>22</v>
          </cell>
        </row>
        <row r="96">
          <cell r="C96">
            <v>23</v>
          </cell>
          <cell r="D96">
            <v>120702.84</v>
          </cell>
          <cell r="E96">
            <v>3693.07</v>
          </cell>
          <cell r="F96">
            <v>5370.1</v>
          </cell>
          <cell r="G96">
            <v>3950.0552749552789</v>
          </cell>
          <cell r="H96">
            <v>5249.8330527330563</v>
          </cell>
          <cell r="I96">
            <v>5805.3886082886129</v>
          </cell>
          <cell r="J96">
            <v>6360.9441638441676</v>
          </cell>
          <cell r="K96">
            <v>30429.391099821114</v>
          </cell>
          <cell r="L96">
            <v>151132.2310998211</v>
          </cell>
          <cell r="M96">
            <v>133716.0652749553</v>
          </cell>
          <cell r="N96">
            <v>138965.89832768837</v>
          </cell>
          <cell r="O96">
            <v>144771.28693597697</v>
          </cell>
          <cell r="P96">
            <v>151132.23109982113</v>
          </cell>
        </row>
        <row r="97">
          <cell r="C97">
            <v>24</v>
          </cell>
          <cell r="D97">
            <v>-1116115.76</v>
          </cell>
          <cell r="E97">
            <v>-220320.92</v>
          </cell>
          <cell r="F97">
            <v>-283132.90999999997</v>
          </cell>
          <cell r="G97">
            <v>-310433.88306662196</v>
          </cell>
          <cell r="H97">
            <v>-343064.19834439975</v>
          </cell>
          <cell r="I97">
            <v>-473109.68723328866</v>
          </cell>
          <cell r="J97">
            <v>-473707.90945551085</v>
          </cell>
          <cell r="K97">
            <v>-2103769.5080998214</v>
          </cell>
          <cell r="L97">
            <v>-3219885.2680998212</v>
          </cell>
          <cell r="M97">
            <v>-1930003.4730666219</v>
          </cell>
          <cell r="N97">
            <v>-2273067.6714110216</v>
          </cell>
          <cell r="O97">
            <v>-2746177.3586443104</v>
          </cell>
          <cell r="P97">
            <v>-3219885.2680998212</v>
          </cell>
        </row>
        <row r="98">
          <cell r="C98">
            <v>25</v>
          </cell>
        </row>
        <row r="99">
          <cell r="C99">
            <v>26</v>
          </cell>
          <cell r="D99">
            <v>10</v>
          </cell>
          <cell r="E99">
            <v>17</v>
          </cell>
          <cell r="F99">
            <v>19</v>
          </cell>
          <cell r="G99">
            <v>19</v>
          </cell>
          <cell r="H99">
            <v>22</v>
          </cell>
          <cell r="I99">
            <v>21</v>
          </cell>
          <cell r="J99">
            <v>21</v>
          </cell>
          <cell r="K99">
            <v>21</v>
          </cell>
        </row>
        <row r="100">
          <cell r="C100">
            <v>27</v>
          </cell>
          <cell r="F100">
            <v>-2</v>
          </cell>
          <cell r="G100">
            <v>-4</v>
          </cell>
          <cell r="H100">
            <v>-4</v>
          </cell>
          <cell r="I100">
            <v>-4</v>
          </cell>
          <cell r="J100">
            <v>-4</v>
          </cell>
          <cell r="K100">
            <v>-4</v>
          </cell>
        </row>
        <row r="101">
          <cell r="C101">
            <v>28</v>
          </cell>
          <cell r="E101">
            <v>30338.825037553583</v>
          </cell>
          <cell r="F101">
            <v>25971.443281389282</v>
          </cell>
          <cell r="G101">
            <v>23576.857943218598</v>
          </cell>
          <cell r="H101">
            <v>21941.670942653418</v>
          </cell>
          <cell r="I101">
            <v>21296.831036330641</v>
          </cell>
          <cell r="J101">
            <v>22605.95305056818</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in.prn"/>
      <sheetName val="Data Entry"/>
      <sheetName val="Calculations"/>
      <sheetName val="B Sheet"/>
      <sheetName val="Power Rent "/>
      <sheetName val="Prior Yr"/>
      <sheetName val="AOP"/>
      <sheetName val="Current Year"/>
      <sheetName val="EBU Report"/>
      <sheetName val="PGBU Report"/>
      <sheetName val="Consolidated Reports"/>
      <sheetName val="ROANA"/>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Options"/>
      <sheetName val="Budget Numbers"/>
      <sheetName val="Actuals Input"/>
      <sheetName val="Business Summary"/>
      <sheetName val="Mine Site Summary"/>
      <sheetName val="USD Business Summary"/>
      <sheetName val="Short Form"/>
      <sheetName val="Profit Variance Summary"/>
      <sheetName val="Mine Executive Summary"/>
      <sheetName val="Mill Executive Summary"/>
      <sheetName val="Technical Services"/>
      <sheetName val="Misc Stats"/>
      <sheetName val="Mining Slides"/>
      <sheetName val="Business Overview Slides"/>
      <sheetName val="Op Costs"/>
      <sheetName val="Prodn Stats"/>
      <sheetName val="Monthly Incentive"/>
      <sheetName val="Quarterly Incentive"/>
      <sheetName val="Capital Stats"/>
      <sheetName val="EBIT SVA YTD"/>
      <sheetName val="Cost Waterfall"/>
      <sheetName val="SetupDetails"/>
      <sheetName val="Power Charts"/>
      <sheetName val="Module1"/>
      <sheetName val="Menu_Options"/>
      <sheetName val="Budget_Numbers"/>
      <sheetName val="Actuals_Input"/>
      <sheetName val="Business_Summary"/>
      <sheetName val="Mine_Site_Summary"/>
      <sheetName val="USD_Business_Summary"/>
      <sheetName val="Short_Form"/>
      <sheetName val="Profit_Variance_Summary"/>
      <sheetName val="Mine_Executive_Summary"/>
      <sheetName val="Mill_Executive_Summary"/>
      <sheetName val="Technical_Services"/>
      <sheetName val="Misc_Stats"/>
      <sheetName val="Mining_Slides"/>
      <sheetName val="Business_Overview_Slides"/>
      <sheetName val="Op_Costs"/>
      <sheetName val="Prodn_Stats"/>
      <sheetName val="Monthly_Incentive"/>
      <sheetName val="Quarterly_Incentive"/>
      <sheetName val="Capital_Stats"/>
      <sheetName val="EBIT_SVA_YTD"/>
      <sheetName val="Cost_Waterfall"/>
      <sheetName val="Power_Charts"/>
    </sheetNames>
    <sheetDataSet>
      <sheetData sheetId="0" refreshError="1">
        <row r="8">
          <cell r="J8" t="str">
            <v>June</v>
          </cell>
        </row>
      </sheetData>
      <sheetData sheetId="1" refreshError="1">
        <row r="235">
          <cell r="D235" t="str">
            <v>EBIT (AUD)-for ROC calc</v>
          </cell>
        </row>
      </sheetData>
      <sheetData sheetId="2" refreshError="1"/>
      <sheetData sheetId="3" refreshError="1"/>
      <sheetData sheetId="4" refreshError="1"/>
      <sheetData sheetId="5" refreshError="1"/>
      <sheetData sheetId="6" refreshError="1"/>
      <sheetData sheetId="7" refreshError="1"/>
      <sheetData sheetId="8" refreshError="1">
        <row r="2">
          <cell r="C2" t="str">
            <v>Executive Summary - Underground</v>
          </cell>
          <cell r="Q2" t="str">
            <v>June 2003</v>
          </cell>
        </row>
        <row r="4">
          <cell r="I4" t="str">
            <v>Month</v>
          </cell>
          <cell r="M4" t="str">
            <v>Year To Date</v>
          </cell>
          <cell r="Q4" t="str">
            <v>Full Year</v>
          </cell>
        </row>
        <row r="5">
          <cell r="I5" t="str">
            <v>Actual</v>
          </cell>
          <cell r="J5" t="str">
            <v>Budget</v>
          </cell>
          <cell r="K5" t="str">
            <v>Var</v>
          </cell>
          <cell r="M5" t="str">
            <v>Actual</v>
          </cell>
          <cell r="N5" t="str">
            <v>Budget</v>
          </cell>
          <cell r="O5" t="str">
            <v>Var</v>
          </cell>
          <cell r="Q5" t="str">
            <v>Budget</v>
          </cell>
        </row>
        <row r="7">
          <cell r="E7" t="str">
            <v>Safety</v>
          </cell>
          <cell r="G7" t="str">
            <v>Lost Time Injuries</v>
          </cell>
          <cell r="I7">
            <v>0</v>
          </cell>
          <cell r="J7">
            <v>0</v>
          </cell>
          <cell r="K7">
            <v>0</v>
          </cell>
          <cell r="M7">
            <v>0</v>
          </cell>
          <cell r="N7">
            <v>0</v>
          </cell>
          <cell r="O7">
            <v>0</v>
          </cell>
          <cell r="Q7">
            <v>0</v>
          </cell>
        </row>
        <row r="9">
          <cell r="G9" t="str">
            <v>BHP Cannington</v>
          </cell>
          <cell r="H9" t="str">
            <v>No.</v>
          </cell>
          <cell r="I9">
            <v>140</v>
          </cell>
          <cell r="J9">
            <v>141</v>
          </cell>
          <cell r="K9">
            <v>-1</v>
          </cell>
          <cell r="M9">
            <v>140</v>
          </cell>
          <cell r="N9">
            <v>141</v>
          </cell>
          <cell r="O9">
            <v>-1</v>
          </cell>
          <cell r="Q9">
            <v>142.5</v>
          </cell>
        </row>
        <row r="10">
          <cell r="C10" t="str">
            <v>People KPI's</v>
          </cell>
          <cell r="E10" t="str">
            <v>Employees</v>
          </cell>
          <cell r="G10" t="str">
            <v>Permanent Contractors</v>
          </cell>
          <cell r="H10" t="str">
            <v>No.</v>
          </cell>
          <cell r="I10">
            <v>5</v>
          </cell>
          <cell r="J10">
            <v>65</v>
          </cell>
          <cell r="K10">
            <v>-60</v>
          </cell>
          <cell r="M10">
            <v>5</v>
          </cell>
          <cell r="N10">
            <v>65</v>
          </cell>
          <cell r="O10">
            <v>-60</v>
          </cell>
          <cell r="Q10">
            <v>64.75</v>
          </cell>
        </row>
        <row r="11">
          <cell r="G11" t="str">
            <v>Total</v>
          </cell>
          <cell r="H11" t="str">
            <v>No.</v>
          </cell>
          <cell r="I11">
            <v>145</v>
          </cell>
          <cell r="J11">
            <v>206</v>
          </cell>
          <cell r="K11">
            <v>-61</v>
          </cell>
          <cell r="M11">
            <v>145</v>
          </cell>
          <cell r="N11">
            <v>206</v>
          </cell>
          <cell r="O11">
            <v>-61</v>
          </cell>
          <cell r="Q11">
            <v>207.25</v>
          </cell>
        </row>
        <row r="13">
          <cell r="E13" t="str">
            <v>Casuals</v>
          </cell>
          <cell r="G13" t="str">
            <v>Average Casual Contractors</v>
          </cell>
          <cell r="H13" t="str">
            <v>Mandays</v>
          </cell>
          <cell r="I13">
            <v>74.586111111111109</v>
          </cell>
          <cell r="J13">
            <v>4</v>
          </cell>
          <cell r="K13">
            <v>70.586111111111109</v>
          </cell>
          <cell r="M13">
            <v>74.586111111111109</v>
          </cell>
          <cell r="N13">
            <v>4</v>
          </cell>
          <cell r="O13">
            <v>70.586111111111109</v>
          </cell>
          <cell r="Q13">
            <v>4</v>
          </cell>
        </row>
        <row r="15">
          <cell r="E15" t="str">
            <v>Ore Mined</v>
          </cell>
          <cell r="G15" t="str">
            <v>Tonnes Mined</v>
          </cell>
          <cell r="H15" t="str">
            <v>WMT</v>
          </cell>
          <cell r="I15">
            <v>215710</v>
          </cell>
          <cell r="J15">
            <v>158841.23711340208</v>
          </cell>
          <cell r="K15">
            <v>56868.76288659792</v>
          </cell>
          <cell r="M15">
            <v>2176595</v>
          </cell>
          <cell r="N15">
            <v>2218983.5051546395</v>
          </cell>
          <cell r="O15">
            <v>-42388.505154639482</v>
          </cell>
          <cell r="Q15">
            <v>2218983.5051546395</v>
          </cell>
        </row>
        <row r="17">
          <cell r="G17" t="str">
            <v>Pb Head Grade</v>
          </cell>
          <cell r="H17" t="str">
            <v>%</v>
          </cell>
          <cell r="I17">
            <v>0.1195</v>
          </cell>
          <cell r="J17">
            <v>0.114</v>
          </cell>
          <cell r="K17">
            <v>5.499999999999991E-3</v>
          </cell>
          <cell r="M17">
            <v>0.11810476165754309</v>
          </cell>
          <cell r="N17">
            <v>0.11656646397951323</v>
          </cell>
          <cell r="O17">
            <v>1.5382976780298624E-3</v>
          </cell>
          <cell r="Q17">
            <v>0.11656646397951323</v>
          </cell>
        </row>
        <row r="18">
          <cell r="E18" t="str">
            <v>Grades</v>
          </cell>
          <cell r="G18" t="str">
            <v>Ag Head Grade</v>
          </cell>
          <cell r="H18" t="str">
            <v>g/t</v>
          </cell>
          <cell r="I18">
            <v>550</v>
          </cell>
          <cell r="J18">
            <v>558</v>
          </cell>
          <cell r="K18">
            <v>-8</v>
          </cell>
          <cell r="M18">
            <v>558.269171802747</v>
          </cell>
          <cell r="N18">
            <v>540.46667090996414</v>
          </cell>
          <cell r="O18">
            <v>17.802500892782859</v>
          </cell>
          <cell r="Q18">
            <v>540.46667090996414</v>
          </cell>
        </row>
        <row r="19">
          <cell r="G19" t="str">
            <v>Zn Head Grade</v>
          </cell>
          <cell r="H19" t="str">
            <v>%</v>
          </cell>
          <cell r="I19">
            <v>4.9399999999999999E-2</v>
          </cell>
          <cell r="J19">
            <v>4.4999999999999998E-2</v>
          </cell>
          <cell r="K19">
            <v>4.4000000000000011E-3</v>
          </cell>
          <cell r="M19">
            <v>4.6373079925296157E-2</v>
          </cell>
          <cell r="N19">
            <v>4.7649528389984444E-2</v>
          </cell>
          <cell r="O19">
            <v>-1.2764484646882873E-3</v>
          </cell>
          <cell r="Q19">
            <v>4.7649528389984444E-2</v>
          </cell>
        </row>
        <row r="21">
          <cell r="C21" t="str">
            <v>Production KPI's</v>
          </cell>
          <cell r="G21" t="str">
            <v xml:space="preserve">Ore </v>
          </cell>
          <cell r="H21" t="str">
            <v>m</v>
          </cell>
          <cell r="I21">
            <v>0</v>
          </cell>
          <cell r="J21">
            <v>310</v>
          </cell>
          <cell r="K21">
            <v>-310</v>
          </cell>
          <cell r="M21">
            <v>2830.8</v>
          </cell>
          <cell r="N21">
            <v>3802</v>
          </cell>
          <cell r="O21">
            <v>-971.19999999999982</v>
          </cell>
          <cell r="Q21">
            <v>3802</v>
          </cell>
        </row>
        <row r="22">
          <cell r="E22" t="str">
            <v>Development</v>
          </cell>
          <cell r="G22" t="str">
            <v>Mullock</v>
          </cell>
          <cell r="H22" t="str">
            <v>m</v>
          </cell>
          <cell r="I22">
            <v>0</v>
          </cell>
          <cell r="J22">
            <v>320</v>
          </cell>
          <cell r="K22">
            <v>-320</v>
          </cell>
          <cell r="M22">
            <v>2524.1999999999998</v>
          </cell>
          <cell r="N22">
            <v>2753</v>
          </cell>
          <cell r="O22">
            <v>-228.80000000000018</v>
          </cell>
          <cell r="Q22">
            <v>2753</v>
          </cell>
        </row>
        <row r="23">
          <cell r="G23" t="str">
            <v>Capital</v>
          </cell>
          <cell r="H23" t="str">
            <v>m</v>
          </cell>
          <cell r="I23">
            <v>0</v>
          </cell>
          <cell r="J23">
            <v>105</v>
          </cell>
          <cell r="K23">
            <v>-105</v>
          </cell>
          <cell r="M23">
            <v>3220.8</v>
          </cell>
          <cell r="N23">
            <v>4277.1000000000004</v>
          </cell>
          <cell r="O23">
            <v>-1056.3000000000002</v>
          </cell>
          <cell r="Q23">
            <v>4277.1000000000004</v>
          </cell>
        </row>
        <row r="24">
          <cell r="G24" t="str">
            <v>Total</v>
          </cell>
          <cell r="H24" t="str">
            <v>m</v>
          </cell>
          <cell r="I24">
            <v>0</v>
          </cell>
          <cell r="J24">
            <v>735</v>
          </cell>
          <cell r="K24">
            <v>-735</v>
          </cell>
          <cell r="M24">
            <v>8575.7999999999993</v>
          </cell>
          <cell r="N24">
            <v>10832.1</v>
          </cell>
          <cell r="O24">
            <v>-2256.3000000000011</v>
          </cell>
          <cell r="Q24">
            <v>10832.1</v>
          </cell>
        </row>
        <row r="26">
          <cell r="E26" t="str">
            <v>Paste</v>
          </cell>
          <cell r="G26" t="str">
            <v>Fill Placed</v>
          </cell>
          <cell r="H26" t="str">
            <v>WMT</v>
          </cell>
          <cell r="I26">
            <v>0</v>
          </cell>
          <cell r="J26">
            <v>90921</v>
          </cell>
          <cell r="K26">
            <v>-90921</v>
          </cell>
          <cell r="M26">
            <v>1241278</v>
          </cell>
          <cell r="N26">
            <v>1106208</v>
          </cell>
          <cell r="O26">
            <v>135070</v>
          </cell>
          <cell r="Q26">
            <v>1106208</v>
          </cell>
        </row>
        <row r="28">
          <cell r="G28" t="str">
            <v>Operating Cost Per Tonne</v>
          </cell>
          <cell r="H28" t="str">
            <v>$</v>
          </cell>
          <cell r="I28">
            <v>25.194011218765937</v>
          </cell>
          <cell r="J28">
            <v>31.738030952257322</v>
          </cell>
          <cell r="K28">
            <v>-6.5440197334913854</v>
          </cell>
          <cell r="M28">
            <v>25.472485556568856</v>
          </cell>
          <cell r="N28">
            <v>25.867707113036804</v>
          </cell>
          <cell r="O28">
            <v>-0.39522155646794843</v>
          </cell>
          <cell r="Q28">
            <v>25.867707113036804</v>
          </cell>
        </row>
        <row r="29">
          <cell r="G29" t="str">
            <v>Cost Per Tonne (incl Capital Devt)</v>
          </cell>
          <cell r="I29">
            <v>29.587999397339022</v>
          </cell>
          <cell r="J29">
            <v>34.038409661465764</v>
          </cell>
          <cell r="K29">
            <v>-4.4504102641267416</v>
          </cell>
          <cell r="M29">
            <v>28.345387584736702</v>
          </cell>
          <cell r="N29">
            <v>31.247757470449457</v>
          </cell>
          <cell r="O29">
            <v>-2.9023698857127549</v>
          </cell>
          <cell r="Q29">
            <v>31.247757470449457</v>
          </cell>
        </row>
        <row r="30">
          <cell r="E30" t="str">
            <v>Unit Costs</v>
          </cell>
          <cell r="G30" t="str">
            <v>Total Cost Per Tonne (inc Capital)</v>
          </cell>
          <cell r="H30" t="str">
            <v>$</v>
          </cell>
          <cell r="I30">
            <v>24.985913587687172</v>
          </cell>
          <cell r="J30">
            <v>38.516049596189333</v>
          </cell>
          <cell r="K30">
            <v>-13.530136008502161</v>
          </cell>
          <cell r="M30">
            <v>30.969799030136514</v>
          </cell>
          <cell r="N30">
            <v>35.637235370816249</v>
          </cell>
          <cell r="O30">
            <v>-4.6674363406797355</v>
          </cell>
          <cell r="Q30">
            <v>35.637235370816249</v>
          </cell>
        </row>
        <row r="31">
          <cell r="G31" t="str">
            <v>Cost Per Metre Developed</v>
          </cell>
          <cell r="H31" t="str">
            <v>$</v>
          </cell>
          <cell r="I31" t="e">
            <v>#DIV/0!</v>
          </cell>
          <cell r="J31">
            <v>2917.4204081632652</v>
          </cell>
          <cell r="K31" t="e">
            <v>#DIV/0!</v>
          </cell>
          <cell r="M31">
            <v>3063.9949975512491</v>
          </cell>
          <cell r="N31">
            <v>2511.1970901302607</v>
          </cell>
          <cell r="O31">
            <v>552.79790742098839</v>
          </cell>
          <cell r="Q31">
            <v>2511.1970901302607</v>
          </cell>
        </row>
        <row r="33">
          <cell r="G33" t="str">
            <v>Operating Costs</v>
          </cell>
          <cell r="H33" t="str">
            <v>$M</v>
          </cell>
          <cell r="I33">
            <v>5.4346001600000005</v>
          </cell>
          <cell r="J33">
            <v>5.0413080999999993</v>
          </cell>
          <cell r="K33">
            <v>0.39329206000000116</v>
          </cell>
          <cell r="M33">
            <v>55.443284699999985</v>
          </cell>
          <cell r="N33">
            <v>57.400015400000008</v>
          </cell>
          <cell r="O33">
            <v>-1.9567307000000227</v>
          </cell>
          <cell r="Q33">
            <v>57.400015400000008</v>
          </cell>
        </row>
        <row r="34">
          <cell r="C34" t="str">
            <v>Financial KPI's</v>
          </cell>
          <cell r="E34" t="str">
            <v>Costs</v>
          </cell>
          <cell r="G34" t="str">
            <v>Capitalised Development</v>
          </cell>
          <cell r="H34" t="str">
            <v>$M</v>
          </cell>
          <cell r="I34">
            <v>0.94782718999999993</v>
          </cell>
          <cell r="J34">
            <v>0.36539500000000003</v>
          </cell>
          <cell r="K34">
            <v>0.58243218999999991</v>
          </cell>
          <cell r="M34">
            <v>6.2531441899999995</v>
          </cell>
          <cell r="N34">
            <v>11.938243</v>
          </cell>
          <cell r="O34">
            <v>-5.6850988100000004</v>
          </cell>
          <cell r="Q34">
            <v>11.938243</v>
          </cell>
        </row>
        <row r="35">
          <cell r="G35" t="str">
            <v>Other Capital</v>
          </cell>
          <cell r="H35" t="str">
            <v>$M</v>
          </cell>
          <cell r="I35">
            <v>-0.99271592999999991</v>
          </cell>
          <cell r="J35">
            <v>0.71123386657986443</v>
          </cell>
          <cell r="K35">
            <v>-1.7039497965798645</v>
          </cell>
          <cell r="M35">
            <v>5.7122808300000019</v>
          </cell>
          <cell r="N35">
            <v>9.7401790571547266</v>
          </cell>
          <cell r="O35">
            <v>-4.0278982271547248</v>
          </cell>
          <cell r="Q35">
            <v>9.7401790571547266</v>
          </cell>
        </row>
        <row r="36">
          <cell r="G36" t="str">
            <v>Total Costs</v>
          </cell>
          <cell r="H36" t="str">
            <v>$M</v>
          </cell>
          <cell r="I36">
            <v>5.3897114200000003</v>
          </cell>
          <cell r="J36">
            <v>6.1179369665798644</v>
          </cell>
          <cell r="K36">
            <v>-0.72822554657986416</v>
          </cell>
          <cell r="M36">
            <v>67.40870971999999</v>
          </cell>
          <cell r="N36">
            <v>79.078437457154735</v>
          </cell>
          <cell r="O36">
            <v>-11.669727737154744</v>
          </cell>
          <cell r="Q36">
            <v>79.078437457154735</v>
          </cell>
        </row>
        <row r="38">
          <cell r="G38" t="str">
            <v>Stock On Hand</v>
          </cell>
          <cell r="H38" t="str">
            <v>$M</v>
          </cell>
          <cell r="I38" t="str">
            <v>-</v>
          </cell>
          <cell r="J38" t="str">
            <v>-</v>
          </cell>
          <cell r="K38" t="str">
            <v>-</v>
          </cell>
          <cell r="M38" t="str">
            <v>-</v>
          </cell>
          <cell r="N38" t="str">
            <v>-</v>
          </cell>
          <cell r="O38" t="str">
            <v>-</v>
          </cell>
          <cell r="Q38" t="str">
            <v>-</v>
          </cell>
        </row>
        <row r="39">
          <cell r="E39" t="str">
            <v>Warehouse Stock</v>
          </cell>
          <cell r="G39" t="str">
            <v>Issues</v>
          </cell>
          <cell r="H39" t="str">
            <v>$M</v>
          </cell>
          <cell r="I39" t="str">
            <v>-</v>
          </cell>
          <cell r="J39" t="str">
            <v>-</v>
          </cell>
          <cell r="K39" t="str">
            <v>-</v>
          </cell>
          <cell r="M39" t="str">
            <v>-</v>
          </cell>
          <cell r="N39" t="str">
            <v>-</v>
          </cell>
          <cell r="O39" t="str">
            <v>-</v>
          </cell>
          <cell r="Q39" t="str">
            <v>-</v>
          </cell>
        </row>
        <row r="40">
          <cell r="G40" t="str">
            <v>Turnover</v>
          </cell>
          <cell r="H40" t="str">
            <v>$M</v>
          </cell>
          <cell r="I40" t="str">
            <v>-</v>
          </cell>
          <cell r="J40" t="str">
            <v>-</v>
          </cell>
          <cell r="K40" t="str">
            <v>-</v>
          </cell>
          <cell r="M40" t="str">
            <v>-</v>
          </cell>
          <cell r="N40" t="str">
            <v>-</v>
          </cell>
          <cell r="O40" t="str">
            <v>-</v>
          </cell>
          <cell r="Q40" t="str">
            <v>-</v>
          </cell>
        </row>
      </sheetData>
      <sheetData sheetId="9" refreshError="1">
        <row r="2">
          <cell r="C2" t="str">
            <v>Executive Summary - Processing</v>
          </cell>
          <cell r="Q2" t="str">
            <v>June 2003</v>
          </cell>
        </row>
        <row r="4">
          <cell r="I4" t="str">
            <v>Month</v>
          </cell>
          <cell r="M4" t="str">
            <v>Year To Date</v>
          </cell>
          <cell r="Q4" t="str">
            <v>Full Year</v>
          </cell>
        </row>
        <row r="5">
          <cell r="I5" t="str">
            <v>Actual</v>
          </cell>
          <cell r="J5" t="str">
            <v>Budget</v>
          </cell>
          <cell r="K5" t="str">
            <v>Var</v>
          </cell>
          <cell r="M5" t="str">
            <v>Actual</v>
          </cell>
          <cell r="N5" t="str">
            <v>Budget</v>
          </cell>
          <cell r="O5" t="str">
            <v>Var</v>
          </cell>
          <cell r="Q5" t="str">
            <v>Budget</v>
          </cell>
        </row>
        <row r="7">
          <cell r="E7" t="str">
            <v>Safety</v>
          </cell>
          <cell r="G7" t="str">
            <v>Lost Time Injuries</v>
          </cell>
          <cell r="I7">
            <v>0</v>
          </cell>
          <cell r="J7">
            <v>0</v>
          </cell>
          <cell r="K7">
            <v>0</v>
          </cell>
          <cell r="M7">
            <v>0</v>
          </cell>
          <cell r="N7">
            <v>0</v>
          </cell>
          <cell r="O7">
            <v>0</v>
          </cell>
          <cell r="Q7">
            <v>0</v>
          </cell>
        </row>
        <row r="9">
          <cell r="G9" t="str">
            <v>BHP Cannington</v>
          </cell>
          <cell r="H9" t="str">
            <v>No.</v>
          </cell>
          <cell r="I9">
            <v>60</v>
          </cell>
          <cell r="J9">
            <v>73</v>
          </cell>
          <cell r="K9">
            <v>-13</v>
          </cell>
          <cell r="M9">
            <v>60</v>
          </cell>
          <cell r="N9">
            <v>73</v>
          </cell>
          <cell r="O9">
            <v>-13</v>
          </cell>
          <cell r="Q9">
            <v>73</v>
          </cell>
        </row>
        <row r="10">
          <cell r="C10" t="str">
            <v>People KPI's</v>
          </cell>
          <cell r="E10" t="str">
            <v>Employees</v>
          </cell>
          <cell r="G10" t="str">
            <v>Permanent Contractors</v>
          </cell>
          <cell r="H10" t="str">
            <v>No.</v>
          </cell>
          <cell r="I10">
            <v>14</v>
          </cell>
          <cell r="J10">
            <v>17</v>
          </cell>
          <cell r="K10">
            <v>-3</v>
          </cell>
          <cell r="M10">
            <v>14</v>
          </cell>
          <cell r="N10">
            <v>17</v>
          </cell>
          <cell r="O10">
            <v>-3</v>
          </cell>
          <cell r="Q10">
            <v>17</v>
          </cell>
        </row>
        <row r="11">
          <cell r="G11" t="str">
            <v>Total</v>
          </cell>
          <cell r="I11">
            <v>74</v>
          </cell>
          <cell r="J11">
            <v>90</v>
          </cell>
          <cell r="K11">
            <v>-16</v>
          </cell>
          <cell r="M11">
            <v>74</v>
          </cell>
          <cell r="N11">
            <v>90</v>
          </cell>
          <cell r="O11">
            <v>-16</v>
          </cell>
          <cell r="Q11">
            <v>90</v>
          </cell>
        </row>
        <row r="13">
          <cell r="E13" t="str">
            <v>Casuals</v>
          </cell>
          <cell r="G13" t="str">
            <v>Average Casual Contractors</v>
          </cell>
          <cell r="H13" t="str">
            <v>Mandays</v>
          </cell>
          <cell r="I13">
            <v>27.31388888888889</v>
          </cell>
          <cell r="J13">
            <v>0</v>
          </cell>
          <cell r="K13">
            <v>27.31388888888889</v>
          </cell>
          <cell r="M13">
            <v>27.31388888888889</v>
          </cell>
          <cell r="N13">
            <v>0</v>
          </cell>
          <cell r="O13">
            <v>27.31388888888889</v>
          </cell>
          <cell r="Q13">
            <v>0</v>
          </cell>
        </row>
        <row r="15">
          <cell r="G15" t="str">
            <v>Tonnes</v>
          </cell>
          <cell r="H15" t="str">
            <v>DMT</v>
          </cell>
          <cell r="I15">
            <v>215710</v>
          </cell>
          <cell r="J15">
            <v>165000</v>
          </cell>
          <cell r="K15">
            <v>50710</v>
          </cell>
          <cell r="M15">
            <v>2111810</v>
          </cell>
          <cell r="N15">
            <v>2155000</v>
          </cell>
          <cell r="O15">
            <v>-43190</v>
          </cell>
          <cell r="Q15">
            <v>2155000</v>
          </cell>
        </row>
        <row r="16">
          <cell r="E16" t="str">
            <v>Throughput</v>
          </cell>
          <cell r="G16" t="str">
            <v>Pb head grade</v>
          </cell>
          <cell r="H16" t="str">
            <v>%</v>
          </cell>
          <cell r="I16">
            <v>0.125</v>
          </cell>
          <cell r="J16">
            <v>0.112</v>
          </cell>
          <cell r="K16">
            <v>1.2999999999999998E-2</v>
          </cell>
          <cell r="M16">
            <v>0.11788379276544766</v>
          </cell>
          <cell r="N16">
            <v>0.11458445475638052</v>
          </cell>
          <cell r="O16">
            <v>3.2993380090671487E-3</v>
          </cell>
          <cell r="Q16">
            <v>0.11458445475638052</v>
          </cell>
        </row>
        <row r="17">
          <cell r="G17" t="str">
            <v>Ag head grade</v>
          </cell>
          <cell r="H17" t="str">
            <v>g/t</v>
          </cell>
          <cell r="I17">
            <v>571</v>
          </cell>
          <cell r="J17">
            <v>529</v>
          </cell>
          <cell r="K17">
            <v>42</v>
          </cell>
          <cell r="M17">
            <v>541.39395210743396</v>
          </cell>
          <cell r="N17">
            <v>531.77076566125288</v>
          </cell>
          <cell r="O17">
            <v>9.6231864461810801</v>
          </cell>
          <cell r="Q17">
            <v>531.77076566125288</v>
          </cell>
        </row>
        <row r="18">
          <cell r="G18" t="str">
            <v>Zn head grade</v>
          </cell>
          <cell r="H18" t="str">
            <v>%</v>
          </cell>
          <cell r="I18">
            <v>4.9000000000000002E-2</v>
          </cell>
          <cell r="J18">
            <v>4.7199999999999999E-2</v>
          </cell>
          <cell r="K18">
            <v>1.800000000000003E-3</v>
          </cell>
          <cell r="M18">
            <v>4.5028359180039876E-2</v>
          </cell>
          <cell r="N18">
            <v>4.687647331786543E-2</v>
          </cell>
          <cell r="O18">
            <v>-1.8481141378255544E-3</v>
          </cell>
          <cell r="Q18">
            <v>4.687647331786543E-2</v>
          </cell>
        </row>
        <row r="19">
          <cell r="K19">
            <v>0</v>
          </cell>
          <cell r="O19">
            <v>0</v>
          </cell>
        </row>
        <row r="20">
          <cell r="G20" t="str">
            <v>Pb to Pb con recovery</v>
          </cell>
          <cell r="H20" t="str">
            <v>% Pb</v>
          </cell>
          <cell r="I20">
            <v>0.876</v>
          </cell>
          <cell r="J20">
            <v>0.90700000000000003</v>
          </cell>
          <cell r="K20">
            <v>-3.1000000000000028E-2</v>
          </cell>
          <cell r="M20">
            <v>0.89925686685828732</v>
          </cell>
          <cell r="N20">
            <v>0.90604221874522961</v>
          </cell>
          <cell r="O20">
            <v>-6.7853518869422924E-3</v>
          </cell>
          <cell r="Q20">
            <v>0.90576928074612373</v>
          </cell>
        </row>
        <row r="21">
          <cell r="E21" t="str">
            <v>Recovery</v>
          </cell>
          <cell r="G21" t="str">
            <v>Ag to Pb con recovery</v>
          </cell>
          <cell r="H21" t="str">
            <v>% Ag</v>
          </cell>
          <cell r="I21">
            <v>0.85499999999999998</v>
          </cell>
          <cell r="J21">
            <v>0.87580000000000002</v>
          </cell>
          <cell r="K21">
            <v>-2.0800000000000041E-2</v>
          </cell>
          <cell r="M21">
            <v>0.86445149989819148</v>
          </cell>
          <cell r="N21">
            <v>0.87310589327146171</v>
          </cell>
          <cell r="O21">
            <v>-8.6543933732702305E-3</v>
          </cell>
          <cell r="Q21">
            <v>0.87322703081941344</v>
          </cell>
        </row>
        <row r="22">
          <cell r="G22" t="str">
            <v>Zn to Zn con recovery</v>
          </cell>
          <cell r="H22" t="str">
            <v>% Zn</v>
          </cell>
          <cell r="I22">
            <v>0.69899999999999995</v>
          </cell>
          <cell r="J22">
            <v>0.73548000000000002</v>
          </cell>
          <cell r="K22">
            <v>-3.6480000000000068E-2</v>
          </cell>
          <cell r="M22">
            <v>0.71903154592505947</v>
          </cell>
          <cell r="N22">
            <v>0.73438000928074232</v>
          </cell>
          <cell r="O22">
            <v>-1.5348463355682851E-2</v>
          </cell>
          <cell r="Q22">
            <v>0.73552034207494044</v>
          </cell>
        </row>
        <row r="23">
          <cell r="G23" t="str">
            <v>Ag to Zn con recovery</v>
          </cell>
          <cell r="H23" t="str">
            <v>% Ag</v>
          </cell>
          <cell r="I23">
            <v>3.4000000000000002E-2</v>
          </cell>
          <cell r="J23">
            <v>3.3000000000000002E-2</v>
          </cell>
          <cell r="K23">
            <v>1.0000000000000009E-3</v>
          </cell>
          <cell r="M23">
            <v>3.545956430077301E-2</v>
          </cell>
          <cell r="N23">
            <v>3.3000000000000002E-2</v>
          </cell>
          <cell r="O23">
            <v>2.4595643007730081E-3</v>
          </cell>
          <cell r="Q23">
            <v>3.3000000000000008E-2</v>
          </cell>
        </row>
        <row r="24">
          <cell r="K24">
            <v>0</v>
          </cell>
          <cell r="O24">
            <v>0</v>
          </cell>
        </row>
        <row r="25">
          <cell r="C25" t="str">
            <v>Production KPI's</v>
          </cell>
          <cell r="G25" t="str">
            <v>Pb concentrate tonnes</v>
          </cell>
          <cell r="H25" t="str">
            <v>WMT</v>
          </cell>
          <cell r="I25">
            <v>33963</v>
          </cell>
          <cell r="J25">
            <v>25303.985507246372</v>
          </cell>
          <cell r="K25">
            <v>8659.0144927536276</v>
          </cell>
          <cell r="M25">
            <v>338784</v>
          </cell>
          <cell r="N25">
            <v>337652.71076388884</v>
          </cell>
          <cell r="O25">
            <v>1131.289236111159</v>
          </cell>
          <cell r="Q25">
            <v>337652.71076388884</v>
          </cell>
        </row>
        <row r="26">
          <cell r="G26" t="str">
            <v>Pb in Pb conc</v>
          </cell>
          <cell r="H26" t="str">
            <v>%</v>
          </cell>
          <cell r="I26">
            <v>0.70799999999999996</v>
          </cell>
          <cell r="J26">
            <v>0.72</v>
          </cell>
          <cell r="K26">
            <v>-1.2000000000000011E-2</v>
          </cell>
          <cell r="M26">
            <v>0.7197009622650421</v>
          </cell>
          <cell r="N26">
            <v>0.72000000000000008</v>
          </cell>
          <cell r="O26">
            <v>-2.9903773495798536E-4</v>
          </cell>
          <cell r="Q26">
            <v>0.72</v>
          </cell>
        </row>
        <row r="27">
          <cell r="E27" t="str">
            <v>Concentrate</v>
          </cell>
          <cell r="G27" t="str">
            <v>Ag in Pb con</v>
          </cell>
          <cell r="H27" t="str">
            <v>g/t</v>
          </cell>
          <cell r="I27">
            <v>3141</v>
          </cell>
          <cell r="J27">
            <v>3283.7327138131991</v>
          </cell>
          <cell r="K27">
            <v>-142.7327138131991</v>
          </cell>
          <cell r="M27">
            <v>3238.8760478653066</v>
          </cell>
          <cell r="N27">
            <v>3221.3716731766108</v>
          </cell>
          <cell r="O27">
            <v>17.504374688695862</v>
          </cell>
          <cell r="Q27">
            <v>3221.3716731766108</v>
          </cell>
        </row>
        <row r="28">
          <cell r="G28" t="str">
            <v>Zn concentrate tonnes</v>
          </cell>
          <cell r="H28" t="str">
            <v>WMT</v>
          </cell>
          <cell r="I28">
            <v>15896</v>
          </cell>
          <cell r="J28">
            <v>12239.141538461539</v>
          </cell>
          <cell r="K28">
            <v>3656.8584615384607</v>
          </cell>
          <cell r="M28">
            <v>155892</v>
          </cell>
          <cell r="N28">
            <v>158763.63746153843</v>
          </cell>
          <cell r="O28">
            <v>-2871.6374615384266</v>
          </cell>
          <cell r="Q28">
            <v>158763.63746153843</v>
          </cell>
        </row>
        <row r="29">
          <cell r="G29" t="str">
            <v>Zn in Zn con</v>
          </cell>
          <cell r="H29" t="str">
            <v>%</v>
          </cell>
          <cell r="I29">
            <v>0.495</v>
          </cell>
          <cell r="J29">
            <v>0.52</v>
          </cell>
          <cell r="K29">
            <v>-2.5000000000000022E-2</v>
          </cell>
          <cell r="M29">
            <v>0.50023935673414921</v>
          </cell>
          <cell r="N29">
            <v>0.52000000000000013</v>
          </cell>
          <cell r="O29">
            <v>-1.9760643265850919E-2</v>
          </cell>
          <cell r="Q29">
            <v>0.52</v>
          </cell>
        </row>
        <row r="30">
          <cell r="G30" t="str">
            <v>Ag in Zn con</v>
          </cell>
          <cell r="H30" t="str">
            <v>g/t</v>
          </cell>
          <cell r="I30">
            <v>277</v>
          </cell>
          <cell r="J30">
            <v>261.49301321032817</v>
          </cell>
          <cell r="K30">
            <v>15.506986789671828</v>
          </cell>
          <cell r="M30">
            <v>298.97414876966104</v>
          </cell>
          <cell r="N30">
            <v>264.66232447913438</v>
          </cell>
          <cell r="O30">
            <v>34.311824290526658</v>
          </cell>
          <cell r="Q30">
            <v>264.66232447913438</v>
          </cell>
        </row>
        <row r="31">
          <cell r="K31">
            <v>0</v>
          </cell>
          <cell r="O31">
            <v>0</v>
          </cell>
        </row>
        <row r="32">
          <cell r="G32" t="str">
            <v>Lead metal produced</v>
          </cell>
          <cell r="H32" t="str">
            <v>t</v>
          </cell>
          <cell r="I32">
            <v>22122.13968</v>
          </cell>
          <cell r="J32">
            <v>16761.36</v>
          </cell>
          <cell r="K32">
            <v>5360.7796799999996</v>
          </cell>
          <cell r="M32">
            <v>224317.31713600003</v>
          </cell>
          <cell r="N32">
            <v>223661.15561000002</v>
          </cell>
          <cell r="O32">
            <v>656.16152600001078</v>
          </cell>
          <cell r="Q32">
            <v>223661.15561000002</v>
          </cell>
        </row>
        <row r="33">
          <cell r="E33" t="str">
            <v>Metal</v>
          </cell>
          <cell r="G33" t="str">
            <v>Zinc metal produced</v>
          </cell>
          <cell r="H33" t="str">
            <v>t</v>
          </cell>
          <cell r="I33">
            <v>7081.6679999999997</v>
          </cell>
          <cell r="J33">
            <v>5727.9182400000009</v>
          </cell>
          <cell r="K33">
            <v>1353.7497599999988</v>
          </cell>
          <cell r="M33">
            <v>70184.982420000015</v>
          </cell>
          <cell r="N33">
            <v>74301.382331999994</v>
          </cell>
          <cell r="O33">
            <v>-4116.3999119999789</v>
          </cell>
          <cell r="Q33">
            <v>74301.382331999994</v>
          </cell>
        </row>
        <row r="34">
          <cell r="G34" t="str">
            <v>Silver metal produced</v>
          </cell>
          <cell r="H34" t="str">
            <v>oz</v>
          </cell>
          <cell r="I34">
            <v>3282798.0344448308</v>
          </cell>
          <cell r="J34">
            <v>2550630.4823151124</v>
          </cell>
          <cell r="K34">
            <v>732167.55212971848</v>
          </cell>
          <cell r="M34">
            <v>33804707.510996275</v>
          </cell>
          <cell r="N34">
            <v>33392455.485530548</v>
          </cell>
          <cell r="O34">
            <v>412252.02546572685</v>
          </cell>
          <cell r="Q34">
            <v>33392455.485530548</v>
          </cell>
        </row>
        <row r="36">
          <cell r="E36" t="str">
            <v>Unit Costs</v>
          </cell>
          <cell r="G36" t="str">
            <v>Cost Per Tonne Milled</v>
          </cell>
          <cell r="H36" t="str">
            <v>$/DMT</v>
          </cell>
          <cell r="I36">
            <v>18.319440869686151</v>
          </cell>
          <cell r="J36">
            <v>21.356921212121211</v>
          </cell>
          <cell r="K36">
            <v>-3.0374803424350603</v>
          </cell>
          <cell r="M36">
            <v>19.558060232691389</v>
          </cell>
          <cell r="N36">
            <v>19.724602320185614</v>
          </cell>
          <cell r="O36">
            <v>-0.16654208749422494</v>
          </cell>
          <cell r="Q36">
            <v>19.724602320185614</v>
          </cell>
        </row>
        <row r="37">
          <cell r="G37" t="str">
            <v>Cost Per Tonne of Con</v>
          </cell>
          <cell r="H37" t="str">
            <v>$/WMT</v>
          </cell>
          <cell r="I37">
            <v>79.257237208929183</v>
          </cell>
          <cell r="J37">
            <v>93.862506330645857</v>
          </cell>
          <cell r="K37">
            <v>-14.605269121716674</v>
          </cell>
          <cell r="M37">
            <v>83.494867711390896</v>
          </cell>
          <cell r="N37">
            <v>85.626748901302093</v>
          </cell>
          <cell r="O37">
            <v>-2.1318811899111978</v>
          </cell>
          <cell r="Q37">
            <v>85.626748901302093</v>
          </cell>
        </row>
        <row r="38">
          <cell r="K38">
            <v>0</v>
          </cell>
          <cell r="O38">
            <v>0</v>
          </cell>
        </row>
        <row r="39">
          <cell r="G39" t="str">
            <v>Operating Costs ($M)</v>
          </cell>
          <cell r="H39" t="str">
            <v>$M</v>
          </cell>
          <cell r="I39">
            <v>3.95168659</v>
          </cell>
          <cell r="J39">
            <v>3.523892</v>
          </cell>
          <cell r="K39">
            <v>0.42779458999999997</v>
          </cell>
          <cell r="M39">
            <v>41.302907179999998</v>
          </cell>
          <cell r="N39">
            <v>42.506518</v>
          </cell>
          <cell r="O39">
            <v>-1.2036108200000015</v>
          </cell>
          <cell r="Q39">
            <v>42.506518</v>
          </cell>
        </row>
        <row r="40">
          <cell r="C40" t="str">
            <v>Financial KPI's</v>
          </cell>
          <cell r="E40" t="str">
            <v>Costs</v>
          </cell>
          <cell r="G40" t="str">
            <v>Capital Costs</v>
          </cell>
          <cell r="H40" t="str">
            <v>$M</v>
          </cell>
          <cell r="I40">
            <v>7.6068000000000004E-3</v>
          </cell>
          <cell r="J40">
            <v>0</v>
          </cell>
          <cell r="K40">
            <v>7.6068000000000004E-3</v>
          </cell>
          <cell r="M40">
            <v>3.1541753500000005</v>
          </cell>
          <cell r="N40">
            <v>2.64</v>
          </cell>
          <cell r="O40">
            <v>0.51417535000000036</v>
          </cell>
          <cell r="Q40">
            <v>2.64</v>
          </cell>
        </row>
        <row r="41">
          <cell r="G41" t="str">
            <v>Total Costs ($M)</v>
          </cell>
          <cell r="H41" t="str">
            <v>$M</v>
          </cell>
          <cell r="I41">
            <v>3.95929339</v>
          </cell>
          <cell r="J41">
            <v>3.523892</v>
          </cell>
          <cell r="K41">
            <v>0.43540139</v>
          </cell>
          <cell r="M41">
            <v>44.457082530000001</v>
          </cell>
          <cell r="N41">
            <v>45.146518</v>
          </cell>
          <cell r="O41">
            <v>-0.68943546999999938</v>
          </cell>
          <cell r="Q41">
            <v>45.146518</v>
          </cell>
        </row>
        <row r="43">
          <cell r="G43" t="str">
            <v>Stock On Hand ($M)</v>
          </cell>
          <cell r="H43" t="str">
            <v>$M</v>
          </cell>
          <cell r="I43" t="str">
            <v>N/A</v>
          </cell>
          <cell r="J43" t="str">
            <v>-</v>
          </cell>
          <cell r="K43" t="str">
            <v>-</v>
          </cell>
          <cell r="M43" t="str">
            <v>N/A</v>
          </cell>
          <cell r="N43" t="str">
            <v>-</v>
          </cell>
          <cell r="O43" t="str">
            <v>-</v>
          </cell>
          <cell r="Q43" t="str">
            <v>-</v>
          </cell>
        </row>
        <row r="44">
          <cell r="E44" t="str">
            <v>Warehouse Stock</v>
          </cell>
          <cell r="G44" t="str">
            <v>Issues ($M)</v>
          </cell>
          <cell r="H44" t="str">
            <v>$M</v>
          </cell>
          <cell r="I44" t="str">
            <v>N/A</v>
          </cell>
          <cell r="J44" t="str">
            <v>-</v>
          </cell>
          <cell r="K44" t="str">
            <v>-</v>
          </cell>
          <cell r="M44" t="str">
            <v>N/A</v>
          </cell>
          <cell r="N44" t="str">
            <v>-</v>
          </cell>
          <cell r="O44" t="str">
            <v>-</v>
          </cell>
          <cell r="Q44" t="str">
            <v>-</v>
          </cell>
        </row>
        <row r="45">
          <cell r="G45" t="str">
            <v>Turnover ($M)</v>
          </cell>
          <cell r="H45" t="str">
            <v>$M</v>
          </cell>
          <cell r="J45" t="str">
            <v>-</v>
          </cell>
          <cell r="K45" t="str">
            <v>-</v>
          </cell>
          <cell r="N45" t="str">
            <v>-</v>
          </cell>
          <cell r="O45" t="str">
            <v>-</v>
          </cell>
          <cell r="Q45" t="str">
            <v>-</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2">
          <cell r="A2">
            <v>1</v>
          </cell>
          <cell r="B2" t="str">
            <v>January</v>
          </cell>
          <cell r="C2" t="str">
            <v>E</v>
          </cell>
          <cell r="D2" t="str">
            <v>K</v>
          </cell>
        </row>
        <row r="3">
          <cell r="A3">
            <v>2</v>
          </cell>
          <cell r="B3" t="str">
            <v>February</v>
          </cell>
          <cell r="C3" t="str">
            <v>E</v>
          </cell>
          <cell r="D3" t="str">
            <v>L</v>
          </cell>
        </row>
        <row r="4">
          <cell r="A4">
            <v>3</v>
          </cell>
          <cell r="B4" t="str">
            <v>March</v>
          </cell>
          <cell r="C4" t="str">
            <v>E</v>
          </cell>
          <cell r="D4" t="str">
            <v>M</v>
          </cell>
        </row>
        <row r="5">
          <cell r="A5">
            <v>4</v>
          </cell>
          <cell r="B5" t="str">
            <v>April</v>
          </cell>
          <cell r="C5" t="str">
            <v>E</v>
          </cell>
          <cell r="D5" t="str">
            <v>N</v>
          </cell>
        </row>
        <row r="6">
          <cell r="A6">
            <v>5</v>
          </cell>
          <cell r="B6" t="str">
            <v>May</v>
          </cell>
          <cell r="C6" t="str">
            <v>E</v>
          </cell>
          <cell r="D6" t="str">
            <v>O</v>
          </cell>
        </row>
        <row r="7">
          <cell r="A7">
            <v>6</v>
          </cell>
          <cell r="B7" t="str">
            <v>June</v>
          </cell>
          <cell r="C7" t="str">
            <v>E</v>
          </cell>
          <cell r="D7" t="str">
            <v>P</v>
          </cell>
        </row>
        <row r="8">
          <cell r="A8">
            <v>7</v>
          </cell>
          <cell r="B8" t="str">
            <v>July</v>
          </cell>
          <cell r="C8" t="str">
            <v>E</v>
          </cell>
          <cell r="D8" t="str">
            <v>E</v>
          </cell>
        </row>
        <row r="9">
          <cell r="A9">
            <v>8</v>
          </cell>
          <cell r="B9" t="str">
            <v>August</v>
          </cell>
          <cell r="C9" t="str">
            <v>E</v>
          </cell>
          <cell r="D9" t="str">
            <v>F</v>
          </cell>
        </row>
        <row r="10">
          <cell r="A10">
            <v>9</v>
          </cell>
          <cell r="B10" t="str">
            <v>September</v>
          </cell>
          <cell r="C10" t="str">
            <v>E</v>
          </cell>
          <cell r="D10" t="str">
            <v>G</v>
          </cell>
        </row>
        <row r="11">
          <cell r="A11">
            <v>10</v>
          </cell>
          <cell r="B11" t="str">
            <v>October</v>
          </cell>
          <cell r="C11" t="str">
            <v>E</v>
          </cell>
          <cell r="D11" t="str">
            <v>H</v>
          </cell>
        </row>
        <row r="12">
          <cell r="A12">
            <v>11</v>
          </cell>
          <cell r="B12" t="str">
            <v>November</v>
          </cell>
          <cell r="C12" t="str">
            <v>E</v>
          </cell>
          <cell r="D12" t="str">
            <v>I</v>
          </cell>
        </row>
        <row r="13">
          <cell r="A13">
            <v>12</v>
          </cell>
          <cell r="B13" t="str">
            <v>December</v>
          </cell>
          <cell r="C13" t="str">
            <v>E</v>
          </cell>
          <cell r="D13" t="str">
            <v>J</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s, Prices, Sales(Edit)"/>
      <sheetName val="Phasing Vols"/>
      <sheetName val="Vols &amp; Sales($'s)"/>
      <sheetName val="Vols &amp; Sales(Euros)"/>
      <sheetName val="Lookuptables"/>
      <sheetName val="Vols &amp; Sales(£'s)"/>
      <sheetName val="Exchange Rates &amp; Phasing weeks"/>
      <sheetName val="Menu"/>
      <sheetName val="2004 forecast items"/>
    </sheetNames>
    <sheetDataSet>
      <sheetData sheetId="0" refreshError="1"/>
      <sheetData sheetId="1" refreshError="1"/>
      <sheetData sheetId="2" refreshError="1"/>
      <sheetData sheetId="3" refreshError="1"/>
      <sheetData sheetId="4" refreshError="1">
        <row r="1">
          <cell r="I1" t="str">
            <v>Aftermarket (HST Aftrmkt)</v>
          </cell>
          <cell r="J1" t="str">
            <v>Internal</v>
          </cell>
        </row>
        <row r="2">
          <cell r="I2" t="str">
            <v>Aftermarket (Opportunity Demand)</v>
          </cell>
          <cell r="J2" t="str">
            <v>Internal</v>
          </cell>
        </row>
        <row r="3">
          <cell r="I3" t="str">
            <v>Aftermarket(Brazil) - Customers(External)</v>
          </cell>
          <cell r="J3" t="str">
            <v>External</v>
          </cell>
        </row>
        <row r="4">
          <cell r="I4" t="str">
            <v>Aftermarket(China) - Customers(External)</v>
          </cell>
          <cell r="J4" t="str">
            <v>External</v>
          </cell>
        </row>
        <row r="5">
          <cell r="I5" t="str">
            <v>Aftermarket(India) - Customers(External)</v>
          </cell>
          <cell r="J5" t="str">
            <v>External</v>
          </cell>
        </row>
        <row r="6">
          <cell r="I6" t="str">
            <v>Aftermarket(Memphis) - Customers(External)</v>
          </cell>
          <cell r="J6" t="str">
            <v>External</v>
          </cell>
        </row>
        <row r="7">
          <cell r="I7" t="str">
            <v>Aftermarket(UK) - Customers(External)</v>
          </cell>
          <cell r="J7" t="str">
            <v>External</v>
          </cell>
        </row>
        <row r="8">
          <cell r="I8" t="str">
            <v>Aftermarket(UK) - Customers(Internal)</v>
          </cell>
          <cell r="J8" t="str">
            <v>Internal</v>
          </cell>
        </row>
        <row r="9">
          <cell r="I9" t="str">
            <v>Chaoyang Diesel</v>
          </cell>
          <cell r="J9" t="str">
            <v>External</v>
          </cell>
        </row>
        <row r="10">
          <cell r="I10" t="str">
            <v>China National &amp; Mach</v>
          </cell>
          <cell r="J10" t="str">
            <v>External</v>
          </cell>
        </row>
        <row r="11">
          <cell r="I11" t="str">
            <v>Chongqing Cummins Engine Co (CCEC)</v>
          </cell>
          <cell r="J11" t="str">
            <v>External</v>
          </cell>
        </row>
        <row r="12">
          <cell r="I12" t="str">
            <v>CIL</v>
          </cell>
          <cell r="J12" t="str">
            <v>External</v>
          </cell>
        </row>
        <row r="13">
          <cell r="I13" t="str">
            <v>Circle Trade Services (CCC)</v>
          </cell>
          <cell r="J13" t="str">
            <v>External</v>
          </cell>
        </row>
        <row r="14">
          <cell r="I14" t="str">
            <v>CMU</v>
          </cell>
          <cell r="J14" t="str">
            <v>External</v>
          </cell>
        </row>
        <row r="15">
          <cell r="I15" t="str">
            <v>Concepts NREC</v>
          </cell>
          <cell r="J15" t="str">
            <v>External</v>
          </cell>
        </row>
        <row r="16">
          <cell r="I16" t="str">
            <v>Consolidated Diesel Corporation (CDC)</v>
          </cell>
          <cell r="J16" t="str">
            <v>External</v>
          </cell>
        </row>
        <row r="17">
          <cell r="I17" t="str">
            <v>CPC Cummins Powercare</v>
          </cell>
          <cell r="J17" t="str">
            <v>External</v>
          </cell>
        </row>
        <row r="18">
          <cell r="I18" t="str">
            <v>Cummins Brazil</v>
          </cell>
          <cell r="J18" t="str">
            <v>External</v>
          </cell>
        </row>
        <row r="19">
          <cell r="I19" t="str">
            <v>Cummins Darlington EKO</v>
          </cell>
          <cell r="J19" t="str">
            <v>External</v>
          </cell>
        </row>
        <row r="20">
          <cell r="I20" t="str">
            <v>Cummins Darlington HD</v>
          </cell>
          <cell r="J20" t="str">
            <v>External</v>
          </cell>
        </row>
        <row r="21">
          <cell r="I21" t="str">
            <v>Cummins Darlington Main (DEP)</v>
          </cell>
          <cell r="J21" t="str">
            <v>External</v>
          </cell>
        </row>
        <row r="22">
          <cell r="I22" t="str">
            <v>Cummins Daventry</v>
          </cell>
          <cell r="J22" t="str">
            <v>External</v>
          </cell>
        </row>
        <row r="23">
          <cell r="I23" t="str">
            <v>Cummins Diesel Japan Ltd (CDJL)</v>
          </cell>
          <cell r="J23" t="str">
            <v>External</v>
          </cell>
        </row>
        <row r="24">
          <cell r="I24" t="str">
            <v>Cummins Engine CIC</v>
          </cell>
          <cell r="J24" t="str">
            <v>External</v>
          </cell>
        </row>
        <row r="25">
          <cell r="I25" t="str">
            <v>Cummins Engine Plant-APEX (Columbus)</v>
          </cell>
          <cell r="J25" t="str">
            <v>External</v>
          </cell>
        </row>
        <row r="26">
          <cell r="I26" t="str">
            <v>Cummins India Ltd</v>
          </cell>
          <cell r="J26" t="str">
            <v>External</v>
          </cell>
        </row>
        <row r="27">
          <cell r="I27" t="str">
            <v>Cummins Komatsu Engine Co (CKEC)</v>
          </cell>
          <cell r="J27" t="str">
            <v>External</v>
          </cell>
        </row>
        <row r="28">
          <cell r="I28" t="str">
            <v>Cummins Korea, LTD.</v>
          </cell>
          <cell r="J28" t="str">
            <v>External</v>
          </cell>
        </row>
        <row r="29">
          <cell r="I29" t="str">
            <v>Cummins Marine</v>
          </cell>
          <cell r="J29" t="str">
            <v>External</v>
          </cell>
        </row>
        <row r="30">
          <cell r="I30" t="str">
            <v>Cummins Mercruiser</v>
          </cell>
          <cell r="J30" t="str">
            <v>External</v>
          </cell>
        </row>
        <row r="31">
          <cell r="I31" t="str">
            <v>Cummins Mexico</v>
          </cell>
          <cell r="J31" t="str">
            <v>External</v>
          </cell>
        </row>
        <row r="32">
          <cell r="I32" t="str">
            <v>Cummins Mid-Range Engine Plant (CMEP)</v>
          </cell>
          <cell r="J32" t="str">
            <v>External</v>
          </cell>
        </row>
        <row r="33">
          <cell r="I33" t="str">
            <v>Cummins S de RL de CV</v>
          </cell>
          <cell r="J33" t="str">
            <v>External</v>
          </cell>
        </row>
        <row r="34">
          <cell r="I34" t="str">
            <v>Cummins Technical Centre</v>
          </cell>
          <cell r="J34" t="str">
            <v>External</v>
          </cell>
        </row>
        <row r="35">
          <cell r="I35" t="str">
            <v>Daewoo Heavy Industries &amp; Machinery (DHIM)</v>
          </cell>
          <cell r="J35" t="str">
            <v>External</v>
          </cell>
        </row>
        <row r="36">
          <cell r="I36" t="str">
            <v>Daimler Chrysler</v>
          </cell>
          <cell r="J36" t="str">
            <v>External</v>
          </cell>
        </row>
        <row r="37">
          <cell r="I37" t="str">
            <v>Dalian Diesel</v>
          </cell>
          <cell r="J37" t="str">
            <v>External</v>
          </cell>
        </row>
        <row r="38">
          <cell r="I38" t="str">
            <v>D-C JV</v>
          </cell>
          <cell r="J38" t="str">
            <v>External</v>
          </cell>
        </row>
        <row r="39">
          <cell r="I39" t="str">
            <v>DCEC</v>
          </cell>
          <cell r="J39" t="str">
            <v>External</v>
          </cell>
        </row>
        <row r="40">
          <cell r="I40" t="str">
            <v>Delco Remy America, Inc.</v>
          </cell>
          <cell r="J40" t="str">
            <v>External</v>
          </cell>
        </row>
        <row r="41">
          <cell r="I41" t="str">
            <v>Deutz</v>
          </cell>
          <cell r="J41" t="str">
            <v>External</v>
          </cell>
        </row>
        <row r="42">
          <cell r="I42" t="str">
            <v>DFAC</v>
          </cell>
          <cell r="J42" t="str">
            <v>External</v>
          </cell>
        </row>
        <row r="43">
          <cell r="I43" t="str">
            <v>DFM</v>
          </cell>
          <cell r="J43" t="str">
            <v>External</v>
          </cell>
        </row>
        <row r="44">
          <cell r="I44" t="str">
            <v>Diesel Recon Australia (ARC)</v>
          </cell>
          <cell r="J44" t="str">
            <v>External</v>
          </cell>
        </row>
        <row r="45">
          <cell r="I45" t="str">
            <v>Diesel Recon Memphis</v>
          </cell>
          <cell r="J45" t="str">
            <v>External</v>
          </cell>
        </row>
        <row r="46">
          <cell r="I46" t="str">
            <v>Eagle Trade Services</v>
          </cell>
          <cell r="J46" t="str">
            <v>External</v>
          </cell>
        </row>
        <row r="47">
          <cell r="I47" t="str">
            <v>EGL (EKO)</v>
          </cell>
          <cell r="J47" t="str">
            <v>External</v>
          </cell>
        </row>
        <row r="48">
          <cell r="I48" t="str">
            <v>EGL (KCEC)</v>
          </cell>
          <cell r="J48" t="str">
            <v>External</v>
          </cell>
        </row>
        <row r="49">
          <cell r="I49" t="str">
            <v>Eicher Motors</v>
          </cell>
          <cell r="J49" t="str">
            <v>External</v>
          </cell>
        </row>
        <row r="50">
          <cell r="I50" t="str">
            <v>GM</v>
          </cell>
          <cell r="J50" t="str">
            <v>External</v>
          </cell>
        </row>
        <row r="51">
          <cell r="I51" t="str">
            <v>Hangzhuo Diesel</v>
          </cell>
          <cell r="J51" t="str">
            <v>External</v>
          </cell>
        </row>
        <row r="52">
          <cell r="I52" t="str">
            <v>HDTC</v>
          </cell>
          <cell r="J52" t="str">
            <v>External</v>
          </cell>
        </row>
        <row r="53">
          <cell r="I53" t="str">
            <v>Hindustan Motors</v>
          </cell>
          <cell r="J53" t="str">
            <v>External</v>
          </cell>
        </row>
        <row r="54">
          <cell r="I54" t="str">
            <v>HMC</v>
          </cell>
          <cell r="J54" t="str">
            <v>External</v>
          </cell>
        </row>
        <row r="55">
          <cell r="I55" t="str">
            <v>Holset Brazil</v>
          </cell>
          <cell r="J55" t="str">
            <v>Internal</v>
          </cell>
        </row>
        <row r="56">
          <cell r="I56" t="str">
            <v>Holset Charleston Mid Range (HCS)</v>
          </cell>
          <cell r="J56" t="str">
            <v>Internal</v>
          </cell>
        </row>
        <row r="57">
          <cell r="I57" t="str">
            <v>Holset Eng Charleston</v>
          </cell>
          <cell r="J57" t="str">
            <v>Internal</v>
          </cell>
        </row>
        <row r="58">
          <cell r="I58" t="str">
            <v>Holset Engineering Memphis (HEM)</v>
          </cell>
          <cell r="J58" t="str">
            <v>Internal</v>
          </cell>
        </row>
        <row r="59">
          <cell r="I59" t="str">
            <v>Holset Huddersfield (HST)</v>
          </cell>
          <cell r="J59" t="str">
            <v>Internal</v>
          </cell>
        </row>
        <row r="60">
          <cell r="I60" t="str">
            <v xml:space="preserve">Hyundai </v>
          </cell>
          <cell r="J60" t="str">
            <v>External</v>
          </cell>
        </row>
        <row r="61">
          <cell r="I61" t="str">
            <v>Iveco Aifo</v>
          </cell>
          <cell r="J61" t="str">
            <v>External</v>
          </cell>
        </row>
        <row r="62">
          <cell r="I62" t="str">
            <v>Iveco France</v>
          </cell>
          <cell r="J62" t="str">
            <v>External</v>
          </cell>
        </row>
        <row r="63">
          <cell r="I63" t="str">
            <v>Iveco T &amp; B</v>
          </cell>
          <cell r="J63" t="str">
            <v>External</v>
          </cell>
        </row>
        <row r="64">
          <cell r="I64" t="str">
            <v>Jamestown Engine Plant</v>
          </cell>
          <cell r="J64" t="str">
            <v>External</v>
          </cell>
        </row>
        <row r="65">
          <cell r="I65" t="str">
            <v>KOEL</v>
          </cell>
          <cell r="J65" t="str">
            <v>External</v>
          </cell>
        </row>
        <row r="66">
          <cell r="I66" t="str">
            <v>Komatsu Cummins Engine Co (KCEC)</v>
          </cell>
          <cell r="J66" t="str">
            <v>External</v>
          </cell>
        </row>
        <row r="67">
          <cell r="I67" t="str">
            <v>Mack Trucks Inc.</v>
          </cell>
          <cell r="J67" t="str">
            <v>External</v>
          </cell>
        </row>
        <row r="68">
          <cell r="I68" t="str">
            <v>Mahindra&amp;Mahindra</v>
          </cell>
          <cell r="J68" t="str">
            <v>External</v>
          </cell>
        </row>
        <row r="69">
          <cell r="I69" t="str">
            <v>MAN Dachau</v>
          </cell>
          <cell r="J69" t="str">
            <v>External</v>
          </cell>
        </row>
        <row r="70">
          <cell r="I70" t="str">
            <v>MAN Nuremburg</v>
          </cell>
          <cell r="J70" t="str">
            <v>External</v>
          </cell>
        </row>
        <row r="71">
          <cell r="I71" t="str">
            <v>Naveco</v>
          </cell>
          <cell r="J71" t="str">
            <v>External</v>
          </cell>
        </row>
        <row r="72">
          <cell r="I72" t="str">
            <v>Ningbo</v>
          </cell>
          <cell r="J72" t="str">
            <v>External</v>
          </cell>
        </row>
        <row r="73">
          <cell r="I73" t="str">
            <v>Nissan JV</v>
          </cell>
          <cell r="J73" t="str">
            <v>External</v>
          </cell>
        </row>
        <row r="74">
          <cell r="I74" t="str">
            <v>Onan Corporation</v>
          </cell>
          <cell r="J74" t="str">
            <v>External</v>
          </cell>
        </row>
        <row r="75">
          <cell r="I75" t="str">
            <v>Parts Distribution Centre (PDC)</v>
          </cell>
          <cell r="J75" t="str">
            <v>External</v>
          </cell>
        </row>
        <row r="76">
          <cell r="I76" t="str">
            <v>Perkins Shrewsbury</v>
          </cell>
          <cell r="J76" t="str">
            <v>External</v>
          </cell>
        </row>
        <row r="77">
          <cell r="I77" t="str">
            <v>Renault Vehicles Industries (RVI)</v>
          </cell>
          <cell r="J77" t="str">
            <v>External</v>
          </cell>
        </row>
        <row r="78">
          <cell r="I78" t="str">
            <v>Scania Brazil</v>
          </cell>
          <cell r="J78" t="str">
            <v>External</v>
          </cell>
        </row>
        <row r="79">
          <cell r="I79" t="str">
            <v>Scania I &amp; M</v>
          </cell>
          <cell r="J79" t="str">
            <v>External</v>
          </cell>
        </row>
        <row r="80">
          <cell r="I80" t="str">
            <v>Scania Sodertalje</v>
          </cell>
          <cell r="J80" t="str">
            <v>External</v>
          </cell>
        </row>
        <row r="81">
          <cell r="I81" t="str">
            <v>Shanghai Diesel</v>
          </cell>
          <cell r="J81" t="str">
            <v>External</v>
          </cell>
        </row>
        <row r="82">
          <cell r="I82" t="str">
            <v>Sonalika</v>
          </cell>
          <cell r="J82" t="str">
            <v>External</v>
          </cell>
        </row>
        <row r="83">
          <cell r="I83" t="str">
            <v>Tata Cummins Ltd (TCL)</v>
          </cell>
          <cell r="J83" t="str">
            <v>External</v>
          </cell>
        </row>
        <row r="84">
          <cell r="I84" t="str">
            <v>Tata Holset (THL)</v>
          </cell>
          <cell r="J84" t="str">
            <v>External</v>
          </cell>
        </row>
        <row r="85">
          <cell r="I85" t="str">
            <v>TELCO</v>
          </cell>
          <cell r="J85" t="str">
            <v>External</v>
          </cell>
        </row>
        <row r="86">
          <cell r="I86" t="str">
            <v>Tenneco Automotive</v>
          </cell>
          <cell r="J86" t="str">
            <v>External</v>
          </cell>
        </row>
        <row r="87">
          <cell r="I87" t="str">
            <v>Tianjian Perkins</v>
          </cell>
          <cell r="J87" t="str">
            <v>External</v>
          </cell>
        </row>
        <row r="88">
          <cell r="I88" t="str">
            <v>TSS Technologies</v>
          </cell>
          <cell r="J88" t="str">
            <v>External</v>
          </cell>
        </row>
        <row r="89">
          <cell r="I89" t="str">
            <v>Turbo Europa Customers(External)</v>
          </cell>
          <cell r="J89" t="str">
            <v>External</v>
          </cell>
        </row>
        <row r="90">
          <cell r="I90" t="str">
            <v>Volvo Brasil</v>
          </cell>
          <cell r="J90" t="str">
            <v>External</v>
          </cell>
        </row>
        <row r="91">
          <cell r="I91" t="str">
            <v>Volvo Parts Gothenburg</v>
          </cell>
          <cell r="J91" t="str">
            <v>External</v>
          </cell>
        </row>
        <row r="92">
          <cell r="I92" t="str">
            <v>Volvo Truck North America Inc</v>
          </cell>
          <cell r="J92" t="str">
            <v>External</v>
          </cell>
        </row>
        <row r="93">
          <cell r="I93" t="str">
            <v>Volvo Truck Skovde</v>
          </cell>
          <cell r="J93" t="str">
            <v>External</v>
          </cell>
        </row>
        <row r="94">
          <cell r="I94" t="str">
            <v>Weifang Diesel</v>
          </cell>
          <cell r="J94" t="str">
            <v>External</v>
          </cell>
        </row>
        <row r="95">
          <cell r="I95" t="str">
            <v>Wuxi Diesel</v>
          </cell>
          <cell r="J95" t="str">
            <v>External</v>
          </cell>
        </row>
        <row r="96">
          <cell r="I96" t="str">
            <v>Wuxi Power (WD)</v>
          </cell>
          <cell r="J96" t="str">
            <v>External</v>
          </cell>
        </row>
        <row r="97">
          <cell r="I97" t="str">
            <v>Wuxi-Holset Engineering (WHECL)</v>
          </cell>
          <cell r="J97" t="str">
            <v>Internal</v>
          </cell>
        </row>
        <row r="98">
          <cell r="I98" t="str">
            <v>Yulin / Yuchai</v>
          </cell>
          <cell r="J98" t="str">
            <v>External</v>
          </cell>
        </row>
      </sheetData>
      <sheetData sheetId="5" refreshError="1"/>
      <sheetData sheetId="6" refreshError="1"/>
      <sheetData sheetId="7" refreshError="1"/>
      <sheetData sheetId="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CFS"/>
      <sheetName val="CFW"/>
      <sheetName val="N_1"/>
      <sheetName val="N_2"/>
      <sheetName val="N_3"/>
      <sheetName val="N_4"/>
      <sheetName val="N_5"/>
      <sheetName val="N_6"/>
      <sheetName val="N_7"/>
      <sheetName val="N_8"/>
      <sheetName val="SC"/>
      <sheetName val="RS"/>
      <sheetName val="LTB"/>
      <sheetName val="OLTL"/>
      <sheetName val="LTP"/>
      <sheetName val="STB"/>
      <sheetName val="TP"/>
      <sheetName val="OCL"/>
      <sheetName val="STP"/>
      <sheetName val="FA"/>
      <sheetName val="CWIP"/>
      <sheetName val="LTL&amp;A"/>
      <sheetName val="ONCA"/>
      <sheetName val="CIN"/>
      <sheetName val="INV"/>
      <sheetName val="TR"/>
      <sheetName val="CB"/>
      <sheetName val="STL&amp;A"/>
      <sheetName val="OCA"/>
      <sheetName val="DTAdj"/>
      <sheetName val="HO"/>
      <sheetName val="Rev"/>
      <sheetName val="OI"/>
      <sheetName val="EXP"/>
      <sheetName val="TB_CY"/>
      <sheetName val="TB_PY"/>
    </sheetNames>
    <sheetDataSet>
      <sheetData sheetId="0">
        <row r="12">
          <cell r="C12" t="str">
            <v>As at
31st March 2014</v>
          </cell>
        </row>
        <row r="13">
          <cell r="C13" t="str">
            <v>As at
31st March 2013</v>
          </cell>
        </row>
        <row r="20">
          <cell r="C20">
            <v>100000</v>
          </cell>
        </row>
        <row r="21">
          <cell r="C21">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egment wise "/>
      <sheetName val="P&amp;L midrange"/>
      <sheetName val="P&amp;L LCV"/>
      <sheetName val="P&amp;L Others"/>
      <sheetName val="P&amp;L customer wise"/>
      <sheetName val="Price- cost new"/>
      <sheetName val="TCL"/>
      <sheetName val="TELCO"/>
      <sheetName val="CIL"/>
      <sheetName val="Aft Mkt"/>
      <sheetName val="Exports"/>
      <sheetName val="Others"/>
      <sheetName val="Sales"/>
      <sheetName val="Ship"/>
      <sheetName val="Mfg OH "/>
      <sheetName val="Lbr"/>
      <sheetName val="Admin"/>
      <sheetName val="Depreciation"/>
      <sheetName val="Capital"/>
      <sheetName val="Interest"/>
      <sheetName val="Royalty"/>
      <sheetName val="Tax"/>
      <sheetName val="CA"/>
      <sheetName val="CL"/>
      <sheetName val="CF"/>
      <sheetName val="Comparison"/>
      <sheetName val="Names Links"/>
      <sheetName val="Reco"/>
      <sheetName val="Assumptions"/>
      <sheetName val="Summary"/>
      <sheetName val="2004 data"/>
      <sheetName val="Data"/>
      <sheetName val="PL"/>
      <sheetName val="Matl Cost"/>
      <sheetName val="model-customer-matl cost"/>
      <sheetName val="MFG-OH"/>
      <sheetName val="Distb Cost"/>
      <sheetName val="depn"/>
      <sheetName val="admn"/>
      <sheetName val="HeadCount"/>
      <sheetName val="cashflow"/>
      <sheetName val="BS "/>
      <sheetName val="BS Summ"/>
      <sheetName val="P&amp;L-UK"/>
      <sheetName val="Factors"/>
    </sheetNames>
    <sheetDataSet>
      <sheetData sheetId="0" refreshError="1">
        <row r="4">
          <cell r="B4">
            <v>0.05</v>
          </cell>
        </row>
        <row r="8">
          <cell r="F8">
            <v>150000</v>
          </cell>
        </row>
        <row r="15">
          <cell r="I15">
            <v>57600</v>
          </cell>
          <cell r="O15">
            <v>36600</v>
          </cell>
          <cell r="R15">
            <v>0</v>
          </cell>
        </row>
      </sheetData>
      <sheetData sheetId="1" refreshError="1">
        <row r="4">
          <cell r="B4">
            <v>0.05</v>
          </cell>
        </row>
        <row r="59">
          <cell r="Z59">
            <v>155062.1</v>
          </cell>
        </row>
      </sheetData>
      <sheetData sheetId="2" refreshError="1"/>
      <sheetData sheetId="3" refreshError="1"/>
      <sheetData sheetId="4" refreshError="1"/>
      <sheetData sheetId="5" refreshError="1"/>
      <sheetData sheetId="6" refreshError="1">
        <row r="4">
          <cell r="B4">
            <v>0.05</v>
          </cell>
        </row>
        <row r="105">
          <cell r="C105">
            <v>1.02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4">
          <cell r="B4">
            <v>0.05</v>
          </cell>
        </row>
        <row r="10">
          <cell r="C10">
            <v>405</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4">
          <cell r="B4">
            <v>0.05</v>
          </cell>
        </row>
        <row r="5">
          <cell r="B5">
            <v>0.219</v>
          </cell>
        </row>
        <row r="12">
          <cell r="B12">
            <v>1</v>
          </cell>
        </row>
        <row r="13">
          <cell r="B13">
            <v>0.03</v>
          </cell>
          <cell r="D13">
            <v>0.05</v>
          </cell>
        </row>
        <row r="15">
          <cell r="B15">
            <v>1.02</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ceived from Vaijayanti"/>
    </sheetNames>
    <sheetDataSet>
      <sheetData sheetId="0"/>
      <sheetData sheetId="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ORMANCE CELLS"/>
      <sheetName val="FGN"/>
      <sheetName val="N.A.Sales"/>
      <sheetName val="Nelson"/>
      <sheetName val="N.A.Logs"/>
      <sheetName val="Ckvl"/>
      <sheetName val="Lkml"/>
      <sheetName val="Europe"/>
      <sheetName val="Qpr"/>
      <sheetName val="Hinck"/>
      <sheetName val="Intl"/>
      <sheetName val="Pac Rim"/>
      <sheetName val="Aust"/>
      <sheetName val="Jap"/>
      <sheetName val="Kor"/>
      <sheetName val="Sing"/>
      <sheetName val="Latin America"/>
      <sheetName val="Amer"/>
      <sheetName val="Brz"/>
      <sheetName val="Mex"/>
      <sheetName val="Kuss"/>
      <sheetName val="ST"/>
      <sheetName val="USD"/>
      <sheetName val="JVS"/>
      <sheetName val="1-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B4" t="str">
            <v>Q1 97</v>
          </cell>
          <cell r="C4" t="str">
            <v>Q2 97</v>
          </cell>
          <cell r="D4" t="str">
            <v>Q3 97</v>
          </cell>
          <cell r="E4" t="str">
            <v>Q4 97</v>
          </cell>
          <cell r="F4" t="str">
            <v>Q1 98</v>
          </cell>
          <cell r="G4" t="str">
            <v>Q2 98</v>
          </cell>
          <cell r="H4" t="str">
            <v>Q3 98</v>
          </cell>
          <cell r="I4" t="str">
            <v>Q4 98</v>
          </cell>
          <cell r="J4" t="str">
            <v>Q1 99</v>
          </cell>
          <cell r="K4" t="str">
            <v>Q2 99</v>
          </cell>
          <cell r="L4" t="str">
            <v>Q3 99</v>
          </cell>
          <cell r="M4" t="str">
            <v>Q4 99</v>
          </cell>
          <cell r="N4" t="str">
            <v>Q1 00</v>
          </cell>
          <cell r="O4" t="str">
            <v>Q2 00</v>
          </cell>
          <cell r="P4" t="str">
            <v>Q3 00</v>
          </cell>
          <cell r="Q4" t="str">
            <v>Q4 00</v>
          </cell>
        </row>
        <row r="5">
          <cell r="A5" t="str">
            <v>SALES</v>
          </cell>
          <cell r="B5">
            <v>22.599999999999998</v>
          </cell>
          <cell r="C5">
            <v>24.719000000000001</v>
          </cell>
          <cell r="D5">
            <v>26.724999999999998</v>
          </cell>
          <cell r="E5">
            <v>26.188000000000002</v>
          </cell>
          <cell r="F5">
            <v>21.199000000000002</v>
          </cell>
          <cell r="G5">
            <v>24.475000000000001</v>
          </cell>
          <cell r="H5">
            <v>22.854999999999997</v>
          </cell>
          <cell r="I5">
            <v>21.911000000000001</v>
          </cell>
          <cell r="J5">
            <v>22.984999999999999</v>
          </cell>
          <cell r="K5">
            <v>26.029</v>
          </cell>
          <cell r="L5">
            <v>27.954000000000001</v>
          </cell>
          <cell r="M5">
            <v>27.463999999999999</v>
          </cell>
          <cell r="N5">
            <v>26</v>
          </cell>
          <cell r="O5">
            <v>28.129000000000001</v>
          </cell>
          <cell r="P5">
            <v>27.977</v>
          </cell>
          <cell r="Q5">
            <v>29.89</v>
          </cell>
        </row>
        <row r="7">
          <cell r="A7" t="str">
            <v>PBIT</v>
          </cell>
          <cell r="B7">
            <v>5.9039999999999999</v>
          </cell>
          <cell r="C7">
            <v>6.3950000000000005</v>
          </cell>
          <cell r="D7">
            <v>7.4130000000000003</v>
          </cell>
          <cell r="E7">
            <v>6.38</v>
          </cell>
          <cell r="F7">
            <v>5.1120000000000001</v>
          </cell>
          <cell r="G7">
            <v>4.8650000000000002</v>
          </cell>
          <cell r="H7">
            <v>5.2069999999999999</v>
          </cell>
          <cell r="I7">
            <v>3.0090000000000003</v>
          </cell>
          <cell r="J7">
            <v>6.133</v>
          </cell>
          <cell r="K7">
            <v>8.7650000000000006</v>
          </cell>
          <cell r="L7">
            <v>6.2530000000000001</v>
          </cell>
          <cell r="M7">
            <v>6.95</v>
          </cell>
          <cell r="N7">
            <v>6.0860000000000003</v>
          </cell>
          <cell r="O7">
            <v>6.4889999999999999</v>
          </cell>
          <cell r="P7">
            <v>6.1139999999999999</v>
          </cell>
          <cell r="Q7">
            <v>6.9660000000000002</v>
          </cell>
        </row>
        <row r="9">
          <cell r="A9" t="str">
            <v>ROS</v>
          </cell>
          <cell r="B9">
            <v>0.26123893805309739</v>
          </cell>
          <cell r="C9">
            <v>0.25870787653222216</v>
          </cell>
          <cell r="D9">
            <v>0.27738072965388216</v>
          </cell>
          <cell r="E9">
            <v>0.24362303345043529</v>
          </cell>
          <cell r="F9">
            <v>0.24114345016274352</v>
          </cell>
          <cell r="G9">
            <v>0.19877425944841676</v>
          </cell>
          <cell r="H9">
            <v>0.22782760883832862</v>
          </cell>
          <cell r="I9">
            <v>0.13732828259778193</v>
          </cell>
          <cell r="J9">
            <v>0.26682619099412663</v>
          </cell>
          <cell r="K9">
            <v>0.33673979023396983</v>
          </cell>
          <cell r="L9">
            <v>0.22368891750733347</v>
          </cell>
          <cell r="M9">
            <v>0.25305854937372563</v>
          </cell>
          <cell r="N9">
            <v>0.2340769230769231</v>
          </cell>
          <cell r="O9">
            <v>0.23068719115503572</v>
          </cell>
          <cell r="P9">
            <v>0.21853665510955428</v>
          </cell>
          <cell r="Q9">
            <v>0.23305453328872533</v>
          </cell>
        </row>
        <row r="11">
          <cell r="A11" t="str">
            <v>GM</v>
          </cell>
          <cell r="B11">
            <v>8.8219999999999992</v>
          </cell>
          <cell r="C11">
            <v>9.548</v>
          </cell>
          <cell r="D11">
            <v>10.37</v>
          </cell>
          <cell r="E11">
            <v>9.6929999999999996</v>
          </cell>
          <cell r="F11">
            <v>7.8049999999999997</v>
          </cell>
          <cell r="G11">
            <v>9.0910000000000011</v>
          </cell>
          <cell r="H11">
            <v>8.016</v>
          </cell>
          <cell r="I11">
            <v>8.1390000000000011</v>
          </cell>
          <cell r="J11">
            <v>9.0039999999999996</v>
          </cell>
          <cell r="K11">
            <v>9.6820000000000004</v>
          </cell>
          <cell r="L11">
            <v>10.068</v>
          </cell>
          <cell r="M11">
            <v>9.9649999999999999</v>
          </cell>
          <cell r="N11">
            <v>9.2859999999999996</v>
          </cell>
          <cell r="O11">
            <v>9.8620000000000001</v>
          </cell>
          <cell r="P11">
            <v>9.6059999999999999</v>
          </cell>
          <cell r="Q11">
            <v>9.6910000000000007</v>
          </cell>
        </row>
        <row r="12">
          <cell r="M12">
            <v>0</v>
          </cell>
        </row>
        <row r="13">
          <cell r="A13" t="str">
            <v>GM%</v>
          </cell>
          <cell r="B13">
            <v>0.39035398230088497</v>
          </cell>
          <cell r="C13">
            <v>0.38626158016100975</v>
          </cell>
          <cell r="D13">
            <v>0.38802619270346117</v>
          </cell>
          <cell r="E13">
            <v>0.37013135787383528</v>
          </cell>
          <cell r="F13">
            <v>0.36817774423321853</v>
          </cell>
          <cell r="G13">
            <v>0.37144024514811036</v>
          </cell>
          <cell r="H13">
            <v>0.35073288120761326</v>
          </cell>
          <cell r="I13">
            <v>0.37145725891104925</v>
          </cell>
          <cell r="J13">
            <v>0.39173373939525774</v>
          </cell>
          <cell r="K13">
            <v>0.37196972607476281</v>
          </cell>
          <cell r="L13">
            <v>0.36016312513414894</v>
          </cell>
          <cell r="M13">
            <v>0.36283862510923393</v>
          </cell>
          <cell r="N13">
            <v>0.35699999999999998</v>
          </cell>
          <cell r="O13">
            <v>0.35699999999999998</v>
          </cell>
          <cell r="P13">
            <v>0.35699999999999998</v>
          </cell>
          <cell r="Q13">
            <v>0.35699999999999998</v>
          </cell>
        </row>
        <row r="14">
          <cell r="M14">
            <v>0</v>
          </cell>
        </row>
        <row r="15">
          <cell r="A15" t="str">
            <v>SAR</v>
          </cell>
          <cell r="B15">
            <v>2.609</v>
          </cell>
          <cell r="C15">
            <v>2.7290000000000001</v>
          </cell>
          <cell r="D15">
            <v>2.9620000000000002</v>
          </cell>
          <cell r="E15">
            <v>2.8929999999999998</v>
          </cell>
          <cell r="F15">
            <v>2.5139999999999998</v>
          </cell>
          <cell r="G15">
            <v>2.6190000000000002</v>
          </cell>
          <cell r="H15">
            <v>2.4839999999999995</v>
          </cell>
          <cell r="I15">
            <v>2.8370000000000015</v>
          </cell>
          <cell r="J15">
            <v>2.9020000000000001</v>
          </cell>
          <cell r="K15">
            <v>1.2869999999999999</v>
          </cell>
          <cell r="L15">
            <v>3.7120000000000002</v>
          </cell>
          <cell r="M15">
            <v>3.5470000000000002</v>
          </cell>
          <cell r="N15">
            <v>3.2349999999999999</v>
          </cell>
          <cell r="O15">
            <v>3.4969999999999999</v>
          </cell>
          <cell r="P15">
            <v>3.4449999999999998</v>
          </cell>
          <cell r="Q15">
            <v>3.5760000000000001</v>
          </cell>
        </row>
        <row r="17">
          <cell r="A17" t="str">
            <v>SAR%</v>
          </cell>
          <cell r="B17">
            <v>0.1154424778761062</v>
          </cell>
          <cell r="C17">
            <v>0.1104009061855253</v>
          </cell>
          <cell r="D17">
            <v>0.11083255378858749</v>
          </cell>
          <cell r="E17">
            <v>0.11047044447838703</v>
          </cell>
          <cell r="F17">
            <v>0.11859049955186564</v>
          </cell>
          <cell r="G17">
            <v>0.10700715015321757</v>
          </cell>
          <cell r="H17">
            <v>0.10868518923649091</v>
          </cell>
          <cell r="I17">
            <v>0.1294783442106705</v>
          </cell>
          <cell r="J17">
            <v>0.12625625407874702</v>
          </cell>
          <cell r="K17">
            <v>4.9444849975027849E-2</v>
          </cell>
          <cell r="L17">
            <v>0.13278958288617013</v>
          </cell>
          <cell r="M17">
            <v>0.12915088843577047</v>
          </cell>
          <cell r="N17">
            <v>0.124</v>
          </cell>
          <cell r="O17">
            <v>0.124</v>
          </cell>
          <cell r="P17">
            <v>0.124</v>
          </cell>
          <cell r="Q17">
            <v>0.124</v>
          </cell>
        </row>
        <row r="20">
          <cell r="B20" t="str">
            <v>Q1 97</v>
          </cell>
          <cell r="C20" t="str">
            <v>Q2 97</v>
          </cell>
          <cell r="D20" t="str">
            <v>Q3 97</v>
          </cell>
          <cell r="E20" t="str">
            <v>Q4 97</v>
          </cell>
          <cell r="F20" t="str">
            <v>Q1 98</v>
          </cell>
          <cell r="G20" t="str">
            <v>Q2 98</v>
          </cell>
          <cell r="H20" t="str">
            <v>Q3 98</v>
          </cell>
          <cell r="I20" t="str">
            <v>Q4 98</v>
          </cell>
          <cell r="J20" t="str">
            <v>Q1 99</v>
          </cell>
          <cell r="K20" t="str">
            <v>Q2 99</v>
          </cell>
          <cell r="L20" t="str">
            <v>Q3 99</v>
          </cell>
          <cell r="M20" t="str">
            <v>Q4 99</v>
          </cell>
          <cell r="N20" t="str">
            <v>Q1 00</v>
          </cell>
          <cell r="O20" t="str">
            <v>Q2 00</v>
          </cell>
          <cell r="P20" t="str">
            <v>Q3 00</v>
          </cell>
          <cell r="Q20" t="str">
            <v>Q4 00</v>
          </cell>
        </row>
        <row r="21">
          <cell r="A21" t="str">
            <v>INV $</v>
          </cell>
          <cell r="B21">
            <v>8.7379999999999995</v>
          </cell>
          <cell r="C21">
            <v>9.2140000000000004</v>
          </cell>
          <cell r="D21">
            <v>9.86</v>
          </cell>
          <cell r="E21">
            <v>8.7759999999999998</v>
          </cell>
          <cell r="F21">
            <v>10.545999999999999</v>
          </cell>
          <cell r="G21">
            <v>10.058</v>
          </cell>
          <cell r="H21">
            <v>9.7959999999999994</v>
          </cell>
          <cell r="I21">
            <v>10.32</v>
          </cell>
          <cell r="J21">
            <v>11.667</v>
          </cell>
          <cell r="K21">
            <v>13.263999999999999</v>
          </cell>
          <cell r="L21">
            <v>13.999000000000001</v>
          </cell>
          <cell r="M21">
            <v>14.9</v>
          </cell>
          <cell r="N21">
            <v>13.202999999999999</v>
          </cell>
          <cell r="O21">
            <v>13.766999999999999</v>
          </cell>
          <cell r="P21">
            <v>12.491</v>
          </cell>
          <cell r="Q21">
            <v>13.946</v>
          </cell>
        </row>
        <row r="23">
          <cell r="A23" t="str">
            <v>TURNS</v>
          </cell>
          <cell r="B23">
            <v>6.2</v>
          </cell>
          <cell r="C23">
            <v>6.6</v>
          </cell>
          <cell r="D23">
            <v>6.3</v>
          </cell>
          <cell r="E23">
            <v>6.2</v>
          </cell>
          <cell r="F23">
            <v>5.2</v>
          </cell>
          <cell r="G23">
            <v>5.9</v>
          </cell>
          <cell r="H23">
            <v>5.6</v>
          </cell>
          <cell r="I23">
            <v>5.4</v>
          </cell>
          <cell r="J23">
            <v>5.35</v>
          </cell>
          <cell r="K23">
            <v>5.34</v>
          </cell>
          <cell r="L23">
            <v>5.04</v>
          </cell>
          <cell r="M23">
            <v>5.2</v>
          </cell>
          <cell r="N23">
            <v>5.2</v>
          </cell>
          <cell r="O23">
            <v>5.6</v>
          </cell>
          <cell r="P23">
            <v>5.5</v>
          </cell>
          <cell r="Q23">
            <v>6.1</v>
          </cell>
        </row>
        <row r="25">
          <cell r="A25" t="str">
            <v>AR $</v>
          </cell>
          <cell r="B25">
            <v>13.076000000000001</v>
          </cell>
          <cell r="C25">
            <v>10.554</v>
          </cell>
          <cell r="D25">
            <v>14.625999999999999</v>
          </cell>
          <cell r="E25">
            <v>14.407</v>
          </cell>
          <cell r="F25">
            <v>13.638999999999999</v>
          </cell>
          <cell r="G25">
            <v>13.92</v>
          </cell>
          <cell r="H25">
            <v>14.852</v>
          </cell>
          <cell r="I25">
            <v>13.832000000000001</v>
          </cell>
          <cell r="J25">
            <v>17.593</v>
          </cell>
          <cell r="K25">
            <v>15.712</v>
          </cell>
          <cell r="L25">
            <v>14.967000000000001</v>
          </cell>
          <cell r="M25">
            <v>12.103999999999999</v>
          </cell>
          <cell r="N25">
            <v>14.166</v>
          </cell>
          <cell r="O25">
            <v>13.099</v>
          </cell>
          <cell r="P25">
            <v>12.832000000000001</v>
          </cell>
          <cell r="Q25">
            <v>12.967000000000001</v>
          </cell>
        </row>
        <row r="27">
          <cell r="A27" t="str">
            <v>DSO</v>
          </cell>
          <cell r="B27">
            <v>75</v>
          </cell>
          <cell r="C27">
            <v>63</v>
          </cell>
          <cell r="D27">
            <v>65</v>
          </cell>
          <cell r="E27">
            <v>75</v>
          </cell>
          <cell r="F27">
            <v>68</v>
          </cell>
          <cell r="G27">
            <v>70</v>
          </cell>
          <cell r="H27">
            <v>76</v>
          </cell>
          <cell r="I27">
            <v>81</v>
          </cell>
          <cell r="J27">
            <v>87</v>
          </cell>
          <cell r="K27">
            <v>67</v>
          </cell>
          <cell r="L27">
            <v>70</v>
          </cell>
          <cell r="M27">
            <v>56</v>
          </cell>
          <cell r="N27">
            <v>55</v>
          </cell>
          <cell r="O27">
            <v>53</v>
          </cell>
          <cell r="P27">
            <v>56</v>
          </cell>
          <cell r="Q27">
            <v>56</v>
          </cell>
        </row>
        <row r="29">
          <cell r="A29" t="str">
            <v>PAST DUE %</v>
          </cell>
          <cell r="B29">
            <v>0.17699999999999999</v>
          </cell>
          <cell r="C29">
            <v>0.09</v>
          </cell>
          <cell r="D29">
            <v>0.109</v>
          </cell>
          <cell r="E29">
            <v>0.19700000000000001</v>
          </cell>
          <cell r="F29">
            <v>0.13300000000000001</v>
          </cell>
          <cell r="G29">
            <v>0.127</v>
          </cell>
          <cell r="H29">
            <v>0.23899999999999999</v>
          </cell>
          <cell r="I29">
            <v>0.32</v>
          </cell>
          <cell r="J29">
            <v>0.42199999999999999</v>
          </cell>
          <cell r="K29">
            <v>0.20599999999999999</v>
          </cell>
          <cell r="L29">
            <v>0.20499999999999999</v>
          </cell>
          <cell r="M29">
            <v>0.113</v>
          </cell>
          <cell r="N29">
            <v>0.13200000000000001</v>
          </cell>
          <cell r="O29">
            <v>0.107</v>
          </cell>
          <cell r="P29">
            <v>8.7999999999999995E-2</v>
          </cell>
          <cell r="Q29">
            <v>6.5000000000000002E-2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Sh1&amp;2"/>
      <sheetName val="Sh3"/>
      <sheetName val="sh4"/>
      <sheetName val="sh5"/>
      <sheetName val="sh6&amp;7"/>
      <sheetName val="sh8"/>
      <sheetName val="profile"/>
      <sheetName val="Notes"/>
      <sheetName val="MAPS"/>
      <sheetName val="ProviforTax"/>
      <sheetName val="DeprnTax"/>
    </sheetNames>
    <sheetDataSet>
      <sheetData sheetId="0" refreshError="1">
        <row r="9">
          <cell r="C9" t="str">
            <v>RUPEES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ceived from Vaijayanti"/>
      <sheetName val="A_4"/>
    </sheetNames>
    <sheetDataSet>
      <sheetData sheetId="0"/>
      <sheetData sheetId="1"/>
      <sheetData sheetId="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FA"/>
      <sheetName val="Dep"/>
      <sheetName val="FD"/>
      <sheetName val="Loyalty"/>
      <sheetName val="Profit"/>
      <sheetName val="Sales"/>
      <sheetName val="BP"/>
      <sheetName val="BRS"/>
      <sheetName val="Forex"/>
      <sheetName val="CF"/>
    </sheetNames>
    <sheetDataSet>
      <sheetData sheetId="0" refreshError="1">
        <row r="3">
          <cell r="B3">
            <v>39326</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dex (2)"/>
      <sheetName val="balsheet"/>
      <sheetName val="legal entity"/>
      <sheetName val="manu"/>
      <sheetName val="Marketing"/>
      <sheetName val="admin"/>
      <sheetName val="R&amp;E"/>
      <sheetName val="corp contri total"/>
      <sheetName val="corp contri PGG"/>
      <sheetName val="corp contri IBU"/>
      <sheetName val="corp contri ABU"/>
      <sheetName val="SALES QTY"/>
      <sheetName val="pgg &amp; ibu actual"/>
      <sheetName val="pgg &amp; ibu qty"/>
      <sheetName val="pgg &amp; ibu qty ytd"/>
      <sheetName val="SALES VALUE"/>
      <sheetName val="Working Capital"/>
      <sheetName val="Working Capital (2)"/>
      <sheetName val="chart back up"/>
      <sheetName val="R_E"/>
      <sheetName val="Int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Sh1&amp;2"/>
      <sheetName val="Sh3"/>
      <sheetName val="sh4"/>
      <sheetName val="sh5"/>
      <sheetName val="sh6&amp;7"/>
      <sheetName val="sh8"/>
      <sheetName val="profile"/>
      <sheetName val="Notes"/>
      <sheetName val="MAPS"/>
      <sheetName val="ProviforTax"/>
      <sheetName val="DeprnTax"/>
      <sheetName val="EXPENSES"/>
      <sheetName val="Clients"/>
    </sheetNames>
    <sheetDataSet>
      <sheetData sheetId="0" refreshError="1">
        <row r="7">
          <cell r="C7" t="str">
            <v>SCHEDULE FORMING PART OF PROFIT AND LOSS ACCOUNT FOR THE PERIOD ENDED</v>
          </cell>
        </row>
        <row r="9">
          <cell r="C9" t="str">
            <v>RUPEES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Statement"/>
      <sheetName val="Chart4"/>
      <sheetName val="Chart3"/>
      <sheetName val="Chart2"/>
      <sheetName val="Chart1"/>
      <sheetName val="Expense Statement"/>
      <sheetName val="Macros"/>
      <sheetName val="ATW"/>
      <sheetName val="Lock"/>
      <sheetName val="Select Employee"/>
      <sheetName val="Intl Data Table"/>
      <sheetName val="TemplateInformation"/>
      <sheetName val="Master"/>
    </sheetNames>
    <sheetDataSet>
      <sheetData sheetId="0" refreshError="1"/>
      <sheetData sheetId="1" refreshError="1">
        <row r="21">
          <cell r="G21" t="b">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76 Six sigma"/>
      <sheetName val="1002 Sadiola"/>
      <sheetName val="1003 Tabakoto"/>
      <sheetName val="1105 MRP"/>
      <sheetName val="1106 G-Drive"/>
      <sheetName val="1108 SRP"/>
      <sheetName val="1111 Power Electronics Mfg"/>
      <sheetName val="1112 Westwood"/>
      <sheetName val="1113 HHP"/>
      <sheetName val="1030 QA"/>
      <sheetName val="1080 Managerial Operatios"/>
      <sheetName val="1083 Materials"/>
      <sheetName val="1086 Support Serv"/>
      <sheetName val="1087 Operations Mgt"/>
      <sheetName val="1073 Cust Services"/>
      <sheetName val="1092 Office Servs &amp; Admin"/>
      <sheetName val="1075 Finance Audit"/>
      <sheetName val="1071 Finance"/>
      <sheetName val="1072 IT Ramsgate#"/>
      <sheetName val="1077 IT SOX"/>
      <sheetName val="1074 H.R. &amp; Training#"/>
      <sheetName val="1079 Global supply"/>
      <sheetName val="1061 Power elec eng#"/>
      <sheetName val="1069 ESB Admin"/>
      <sheetName val="4x1064 esb prod support"/>
      <sheetName val="1081 Commercial Eng#"/>
      <sheetName val="1063 genset vpi engineering"/>
      <sheetName val="1065 R&amp;D Commercial"/>
      <sheetName val="1066 Off-Shore &amp; Global Appl"/>
      <sheetName val="1062 now 5x gs #"/>
      <sheetName val="0195 ESB Proj Mgt"/>
      <sheetName val="1068 PSG"/>
      <sheetName val="1001 Power Electronic Sales"/>
      <sheetName val=" 399 G-Drive"/>
      <sheetName val="652 Global rental"/>
      <sheetName val="1011 W.Europe &amp; UK"/>
      <sheetName val="Madrid Office 1010"/>
      <sheetName val="1012 Eastern Europe"/>
      <sheetName val="1013 Middle East"/>
      <sheetName val="1014 Africa"/>
      <sheetName val="1090 Global PGG"/>
      <sheetName val="1091 Comm Mkt Strategy"/>
      <sheetName val="1093 Commercial Sales Mgt"/>
      <sheetName val="Commercial 5x Total"/>
      <sheetName val="Commercial 5x Total (2)"/>
      <sheetName val="1094 ESB Euro Selling"/>
      <sheetName val="164 Global ESB Admin "/>
      <sheetName val="1095 ESB GenSet Co Selling"/>
      <sheetName val="1096 GSB Admin"/>
      <sheetName val="1026 PART SALES "/>
      <sheetName val="1022 Aftermarket Admin"/>
      <sheetName val="1027 Technical training"/>
      <sheetName val="1028 Tech Support &amp; Admin"/>
      <sheetName val="Aftermarket Total"/>
      <sheetName val="143 IT CIS"/>
      <sheetName val="Assumptions"/>
      <sheetName val="employees"/>
      <sheetName val="employees leavers"/>
      <sheetName val="1076_Six_sigma"/>
      <sheetName val="1002_Sadiola"/>
      <sheetName val="1003_Tabakoto"/>
      <sheetName val="1105_MRP"/>
      <sheetName val="1106_G-Drive"/>
      <sheetName val="1108_SRP"/>
      <sheetName val="1111_Power_Electronics_Mfg"/>
      <sheetName val="1112_Westwood"/>
      <sheetName val="1113_HHP"/>
      <sheetName val="1030_QA"/>
      <sheetName val="1080_Managerial_Operatios"/>
      <sheetName val="1083_Materials"/>
      <sheetName val="1086_Support_Serv"/>
      <sheetName val="1087_Operations_Mgt"/>
      <sheetName val="1073_Cust_Services"/>
      <sheetName val="1092_Office_Servs_&amp;_Admin"/>
      <sheetName val="1075_Finance_Audit"/>
      <sheetName val="1071_Finance"/>
      <sheetName val="1072_IT_Ramsgate#"/>
      <sheetName val="1077_IT_SOX"/>
      <sheetName val="1074_H_R__&amp;_Training#"/>
      <sheetName val="1079_Global_supply"/>
      <sheetName val="1061_Power_elec_eng#"/>
      <sheetName val="1069_ESB_Admin"/>
      <sheetName val="4x1064_esb_prod_support"/>
      <sheetName val="1081_Commercial_Eng#"/>
      <sheetName val="1063_genset_vpi_engineering"/>
      <sheetName val="1065_R&amp;D_Commercial"/>
      <sheetName val="1066_Off-Shore_&amp;_Global_Appl"/>
      <sheetName val="1062_now_5x_gs_#"/>
      <sheetName val="0195_ESB_Proj_Mgt"/>
      <sheetName val="1068_PSG"/>
      <sheetName val="1001_Power_Electronic_Sales"/>
      <sheetName val="_399_G-Drive"/>
      <sheetName val="652_Global_rental"/>
      <sheetName val="1011_W_Europe_&amp;_UK"/>
      <sheetName val="Madrid_Office_1010"/>
      <sheetName val="1012_Eastern_Europe"/>
      <sheetName val="1013_Middle_East"/>
      <sheetName val="1014_Africa"/>
      <sheetName val="1090_Global_PGG"/>
      <sheetName val="1091_Comm_Mkt_Strategy"/>
      <sheetName val="1093_Commercial_Sales_Mgt"/>
      <sheetName val="Commercial_5x_Total"/>
      <sheetName val="Commercial_5x_Total_(2)"/>
      <sheetName val="1094_ESB_Euro_Selling"/>
      <sheetName val="164_Global_ESB_Admin_"/>
      <sheetName val="1095_ESB_GenSet_Co_Selling"/>
      <sheetName val="1096_GSB_Admin"/>
      <sheetName val="1026_PART_SALES_"/>
      <sheetName val="1022_Aftermarket_Admin"/>
      <sheetName val="1027_Technical_training"/>
      <sheetName val="1028_Tech_Support_&amp;_Admin"/>
      <sheetName val="Aftermarket_Total"/>
      <sheetName val="143_IT_CIS"/>
      <sheetName val="employees_lea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row r="1">
          <cell r="D1" t="str">
            <v>First Name</v>
          </cell>
          <cell r="H1" t="str">
            <v>TR/Finance Comment</v>
          </cell>
        </row>
        <row r="12">
          <cell r="H12" t="str">
            <v>Paul Johnson</v>
          </cell>
        </row>
        <row r="15">
          <cell r="H15" t="str">
            <v>Estimate increase at 3% as no additional information</v>
          </cell>
        </row>
        <row r="16">
          <cell r="H16" t="str">
            <v>Donna Mody/Lisa Yoder</v>
          </cell>
        </row>
        <row r="18">
          <cell r="H18" t="str">
            <v>Cliff Bass</v>
          </cell>
        </row>
        <row r="21">
          <cell r="H21" t="str">
            <v>Located Daventry</v>
          </cell>
        </row>
        <row r="23">
          <cell r="H23" t="str">
            <v>Assumes Lee Vasey on CPG Kent contract 3.0% increase assumed confirmed TH 17 July 06</v>
          </cell>
        </row>
        <row r="29">
          <cell r="H29" t="str">
            <v>Tony Hoggart/Antonio Leitao/Tony Satterthwite</v>
          </cell>
        </row>
        <row r="32">
          <cell r="H32" t="str">
            <v>Was 1061</v>
          </cell>
        </row>
        <row r="34">
          <cell r="H34" t="str">
            <v>Martin Seamer/Thad Ewald</v>
          </cell>
        </row>
        <row r="40">
          <cell r="H40" t="str">
            <v>Andrew Underwood/Antonio Leitao/Tony Satterthwaie</v>
          </cell>
        </row>
        <row r="42">
          <cell r="H42" t="str">
            <v>was 1010</v>
          </cell>
        </row>
        <row r="47">
          <cell r="H47" t="str">
            <v>Andrew Underwood/Antonio Leitao/Tony Satterthwaie</v>
          </cell>
        </row>
        <row r="53">
          <cell r="H53" t="str">
            <v>Dean Gough/Antonio Leitao/Tony Satterthwaie</v>
          </cell>
        </row>
        <row r="58">
          <cell r="H58" t="str">
            <v>John Dorman/Antonio Leitao/Tony Satterthwaie</v>
          </cell>
        </row>
        <row r="61">
          <cell r="H61" t="str">
            <v>Graham Christie replacement</v>
          </cell>
        </row>
        <row r="63">
          <cell r="H63" t="str">
            <v>John Dorman/Antonio Leitao/Tony Satterthwaie</v>
          </cell>
        </row>
        <row r="67">
          <cell r="H67" t="str">
            <v>CROSS CHARGE TO FRIDLEY</v>
          </cell>
        </row>
        <row r="76">
          <cell r="H76" t="str">
            <v>Ray Watts</v>
          </cell>
        </row>
        <row r="80">
          <cell r="H80" t="str">
            <v>Ray Watts</v>
          </cell>
        </row>
        <row r="82">
          <cell r="H82" t="str">
            <v>Ray Watts</v>
          </cell>
        </row>
        <row r="89">
          <cell r="H89" t="str">
            <v>Ray Watts</v>
          </cell>
        </row>
        <row r="98">
          <cell r="H98" t="str">
            <v>Eugene Wilston/Bob Sonntag</v>
          </cell>
        </row>
        <row r="106">
          <cell r="H106" t="str">
            <v>Was 1069</v>
          </cell>
        </row>
        <row r="109">
          <cell r="H109" t="str">
            <v>Martin Seamer/Thad Ewald</v>
          </cell>
        </row>
        <row r="114">
          <cell r="H114" t="str">
            <v>Elizabeth Carey</v>
          </cell>
        </row>
        <row r="116">
          <cell r="H116" t="str">
            <v>Correct for 2006 (DV &amp; Brian Clayson 19/09/05)</v>
          </cell>
        </row>
        <row r="127">
          <cell r="H127" t="str">
            <v>Elizabeth Carey</v>
          </cell>
        </row>
        <row r="138">
          <cell r="H138" t="str">
            <v>Clive Kennedy/Antonio Leitao/Tony Satterthwaie</v>
          </cell>
        </row>
        <row r="142">
          <cell r="H142" t="str">
            <v>Elizabeth Carey</v>
          </cell>
        </row>
        <row r="147">
          <cell r="H147" t="str">
            <v>Andrew Stone</v>
          </cell>
        </row>
        <row r="156">
          <cell r="H156" t="str">
            <v>Andrew Mulder replacement</v>
          </cell>
        </row>
        <row r="166">
          <cell r="H166" t="str">
            <v>Bernard Pope/Karen Batten</v>
          </cell>
        </row>
        <row r="170">
          <cell r="H170" t="str">
            <v>US relocation</v>
          </cell>
        </row>
        <row r="177">
          <cell r="H177" t="str">
            <v>Donna Mody/Lisa Yoder</v>
          </cell>
        </row>
        <row r="188">
          <cell r="H188" t="str">
            <v>Was Taylor believe she has left 1073</v>
          </cell>
        </row>
        <row r="190">
          <cell r="H190" t="str">
            <v>Shipping/Invoicing - 4 Days</v>
          </cell>
        </row>
        <row r="193">
          <cell r="H193" t="str">
            <v>Moved from 1093</v>
          </cell>
        </row>
        <row r="196">
          <cell r="H196" t="str">
            <v>Bob Morgan/Eugene Wilston/Bob Sonntag</v>
          </cell>
        </row>
        <row r="198">
          <cell r="H198" t="str">
            <v>Not sure on salary yet MH</v>
          </cell>
        </row>
        <row r="203">
          <cell r="H203" t="str">
            <v>Jackie Coates/Fiona Devan</v>
          </cell>
        </row>
        <row r="206">
          <cell r="H206" t="str">
            <v>Recruited as of Aug 05</v>
          </cell>
        </row>
        <row r="209">
          <cell r="H209" t="str">
            <v>Was 1083</v>
          </cell>
        </row>
        <row r="216">
          <cell r="H216" t="str">
            <v>Was 1113</v>
          </cell>
        </row>
        <row r="218">
          <cell r="H218" t="str">
            <v>was 1081</v>
          </cell>
        </row>
        <row r="219">
          <cell r="H219" t="str">
            <v>NEEDS TO BE UPDATED</v>
          </cell>
        </row>
        <row r="220">
          <cell r="H220" t="str">
            <v>Eugene Wilston/Bob Sonntag</v>
          </cell>
        </row>
        <row r="221">
          <cell r="H221" t="str">
            <v>From 1065</v>
          </cell>
        </row>
        <row r="234">
          <cell r="H234" t="str">
            <v>From 1079</v>
          </cell>
        </row>
        <row r="235">
          <cell r="H235" t="str">
            <v>From 169</v>
          </cell>
        </row>
        <row r="239">
          <cell r="H239" t="str">
            <v>Steve Juden/Antonio Leitao/Tony Satterthwaie</v>
          </cell>
        </row>
        <row r="241">
          <cell r="H241" t="str">
            <v>was 1064</v>
          </cell>
        </row>
        <row r="245">
          <cell r="H245" t="str">
            <v>Kevin Simon/Elizabeth Carey</v>
          </cell>
        </row>
        <row r="250">
          <cell r="H250" t="str">
            <v>Was 1073</v>
          </cell>
        </row>
        <row r="251">
          <cell r="H251" t="str">
            <v>was 1073</v>
          </cell>
        </row>
        <row r="259">
          <cell r="H259" t="str">
            <v>was 1113</v>
          </cell>
        </row>
        <row r="266">
          <cell r="H266" t="str">
            <v>was 1073</v>
          </cell>
        </row>
        <row r="279">
          <cell r="H279" t="str">
            <v>from Daventry</v>
          </cell>
        </row>
        <row r="283">
          <cell r="H283" t="str">
            <v>Eugene Wilston/Bob Sonntag</v>
          </cell>
        </row>
        <row r="297">
          <cell r="H297" t="str">
            <v>Was 1087</v>
          </cell>
        </row>
        <row r="300">
          <cell r="H300" t="str">
            <v>John Ballinger/Eugene Wilston/Bob Sonntag</v>
          </cell>
        </row>
        <row r="307">
          <cell r="H307" t="str">
            <v>was 1083</v>
          </cell>
        </row>
        <row r="311">
          <cell r="H311" t="str">
            <v>Was 1027</v>
          </cell>
        </row>
        <row r="314">
          <cell r="H314" t="str">
            <v>Was 1112</v>
          </cell>
        </row>
        <row r="315">
          <cell r="H315" t="str">
            <v>Was 1112</v>
          </cell>
        </row>
        <row r="323">
          <cell r="H323" t="str">
            <v>Jim McMillan/Eugene Wilston/Bob Sonntag</v>
          </cell>
        </row>
        <row r="325">
          <cell r="H325" t="str">
            <v>Was 1011</v>
          </cell>
        </row>
        <row r="327">
          <cell r="H327" t="str">
            <v>Was 169</v>
          </cell>
        </row>
        <row r="329">
          <cell r="H329" t="str">
            <v>Was 1081</v>
          </cell>
        </row>
        <row r="330">
          <cell r="H330" t="str">
            <v>Part time</v>
          </cell>
        </row>
        <row r="331">
          <cell r="H331" t="str">
            <v>Phillipe Guyony,Antonio Leitao/Tony Satterthwaite</v>
          </cell>
        </row>
        <row r="336">
          <cell r="H336" t="str">
            <v>Part time</v>
          </cell>
        </row>
        <row r="337">
          <cell r="H337" t="str">
            <v>Anita Bell/Eugene Wilston</v>
          </cell>
        </row>
        <row r="340">
          <cell r="H340" t="str">
            <v>Reports to Steve Iverson</v>
          </cell>
        </row>
        <row r="345">
          <cell r="H345" t="str">
            <v>Was 1012</v>
          </cell>
        </row>
        <row r="348">
          <cell r="H348" t="str">
            <v>Nikki Stevens replacement</v>
          </cell>
        </row>
        <row r="349">
          <cell r="H349" t="str">
            <v>Antonio Leitao/Tony Satterthwaite</v>
          </cell>
        </row>
        <row r="354">
          <cell r="H354" t="str">
            <v>Peter Hortonr/Antonio Leitao/Tony Satterthwaite</v>
          </cell>
        </row>
        <row r="358">
          <cell r="H358" t="str">
            <v>ESB NOT SURE WHAT BUDGET NO</v>
          </cell>
        </row>
        <row r="360">
          <cell r="H360" t="str">
            <v>Andrew Stone</v>
          </cell>
        </row>
        <row r="364">
          <cell r="H364" t="str">
            <v>was 1096</v>
          </cell>
        </row>
        <row r="371">
          <cell r="H371" t="str">
            <v>Was 11xx g-drive upfit</v>
          </cell>
        </row>
        <row r="391">
          <cell r="H391" t="str">
            <v>Rob Booth/Eugene Wilston/Bob Sonntag</v>
          </cell>
        </row>
        <row r="393">
          <cell r="H393" t="str">
            <v>Roger Wingrove/Eugene Wilston/Bob Sonntag</v>
          </cell>
        </row>
        <row r="396">
          <cell r="H396" t="str">
            <v>Was 1105</v>
          </cell>
        </row>
        <row r="399">
          <cell r="H399" t="str">
            <v>was 1113</v>
          </cell>
        </row>
        <row r="410">
          <cell r="H410" t="str">
            <v>Was 1113</v>
          </cell>
        </row>
        <row r="433">
          <cell r="H433" t="str">
            <v>Rob Booth/Eugene Wilston/Bob Sonntag</v>
          </cell>
        </row>
        <row r="435">
          <cell r="H435" t="str">
            <v>was 1108</v>
          </cell>
        </row>
        <row r="436">
          <cell r="H436" t="str">
            <v>was 1108</v>
          </cell>
        </row>
        <row r="437">
          <cell r="H437" t="str">
            <v>was 1108</v>
          </cell>
        </row>
        <row r="439">
          <cell r="H439" t="str">
            <v>Rob Booth/Eugene Wilston/Bob Sonntag</v>
          </cell>
        </row>
        <row r="445">
          <cell r="H445" t="str">
            <v>was 1086</v>
          </cell>
        </row>
        <row r="453">
          <cell r="H453" t="str">
            <v>Was 1073</v>
          </cell>
        </row>
        <row r="503">
          <cell r="H503" t="str">
            <v>Bill Sansom/Eugene Wilston/Bob Sonntag</v>
          </cell>
        </row>
        <row r="508">
          <cell r="H508">
            <v>1108</v>
          </cell>
        </row>
        <row r="516">
          <cell r="H516" t="str">
            <v>Was 1087</v>
          </cell>
        </row>
        <row r="534">
          <cell r="H534" t="str">
            <v>was 1112</v>
          </cell>
        </row>
        <row r="535">
          <cell r="H535" t="str">
            <v>Was 1105</v>
          </cell>
        </row>
        <row r="537">
          <cell r="H537" t="str">
            <v>Was 1108</v>
          </cell>
        </row>
        <row r="539">
          <cell r="H539" t="str">
            <v>was 1112</v>
          </cell>
        </row>
        <row r="555">
          <cell r="H555" t="str">
            <v>was 1105</v>
          </cell>
        </row>
        <row r="559">
          <cell r="H559" t="str">
            <v>Jim McMillan/Eugene Wilston/Bob Sonntag</v>
          </cell>
        </row>
        <row r="561">
          <cell r="H561" t="str">
            <v>Total Plant</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76 Six sigma"/>
      <sheetName val="1002 Sadiola"/>
      <sheetName val="1003 Tabakoto"/>
      <sheetName val="1105 MRP"/>
      <sheetName val="1106 G-Drive"/>
      <sheetName val="1108 SRP"/>
      <sheetName val="1111 Power Electronics Mfg"/>
      <sheetName val="1112 Westwood"/>
      <sheetName val="1113 HHP"/>
      <sheetName val="1030 QA"/>
      <sheetName val="1080 Managerial Operatios"/>
      <sheetName val="1083 Materials"/>
      <sheetName val="1086 Support Serv"/>
      <sheetName val="1087 Operations Mgt"/>
      <sheetName val="1073 Cust Services"/>
      <sheetName val="1092 Office Servs &amp; Admin"/>
      <sheetName val="1075 Finance Audit"/>
      <sheetName val="1071 Finance"/>
      <sheetName val="1072 IT Ramsgate#"/>
      <sheetName val="1077 IT SOX"/>
      <sheetName val="1074 H.R. &amp; Training#"/>
      <sheetName val="1079 Global supply"/>
      <sheetName val="1061 Power elec eng#"/>
      <sheetName val="1069 ESB Admin"/>
      <sheetName val="4x1064 esb prod support"/>
      <sheetName val="1081 Commercial Eng#"/>
      <sheetName val="1063 genset vpi engineering"/>
      <sheetName val="1065 R&amp;D Commercial"/>
      <sheetName val="1066 Off-Shore &amp; Global Appl"/>
      <sheetName val="1062 now 5x gs #"/>
      <sheetName val="0195 ESB Proj Mgt"/>
      <sheetName val="1068 PSG"/>
      <sheetName val="1001 Power Electronic Sales"/>
      <sheetName val=" 399 G-Drive"/>
      <sheetName val="652 Global rental"/>
      <sheetName val="1011 W.Europe &amp; UK"/>
      <sheetName val="Madrid Office 1010"/>
      <sheetName val="1012 Eastern Europe"/>
      <sheetName val="1013 Middle East"/>
      <sheetName val="1014 Africa"/>
      <sheetName val="1090 Global PGG"/>
      <sheetName val="1091 Comm Mkt Strategy"/>
      <sheetName val="1093 Commercial Sales Mgt"/>
      <sheetName val="Commercial 5x Total"/>
      <sheetName val="Commercial 5x Total (2)"/>
      <sheetName val="1094 ESB Euro Selling"/>
      <sheetName val="164 Global ESB Admin "/>
      <sheetName val="1095 ESB GenSet Co Selling"/>
      <sheetName val="1096 GSB Admin"/>
      <sheetName val="1026 PART SALES "/>
      <sheetName val="1022 Aftermarket Admin"/>
      <sheetName val="1027 Technical training"/>
      <sheetName val="1028 Tech Support &amp; Admin"/>
      <sheetName val="Aftermarket Total"/>
      <sheetName val="143 IT CIS"/>
      <sheetName val="Assumptions"/>
      <sheetName val="employees"/>
      <sheetName val="employees leavers"/>
      <sheetName val="1076_Six_sigma"/>
      <sheetName val="1002_Sadiola"/>
      <sheetName val="1003_Tabakoto"/>
      <sheetName val="1105_MRP"/>
      <sheetName val="1106_G-Drive"/>
      <sheetName val="1108_SRP"/>
      <sheetName val="1111_Power_Electronics_Mfg"/>
      <sheetName val="1112_Westwood"/>
      <sheetName val="1113_HHP"/>
      <sheetName val="1030_QA"/>
      <sheetName val="1080_Managerial_Operatios"/>
      <sheetName val="1083_Materials"/>
      <sheetName val="1086_Support_Serv"/>
      <sheetName val="1087_Operations_Mgt"/>
      <sheetName val="1073_Cust_Services"/>
      <sheetName val="1092_Office_Servs_&amp;_Admin"/>
      <sheetName val="1075_Finance_Audit"/>
      <sheetName val="1071_Finance"/>
      <sheetName val="1072_IT_Ramsgate#"/>
      <sheetName val="1077_IT_SOX"/>
      <sheetName val="1074_H_R__&amp;_Training#"/>
      <sheetName val="1079_Global_supply"/>
      <sheetName val="1061_Power_elec_eng#"/>
      <sheetName val="1069_ESB_Admin"/>
      <sheetName val="4x1064_esb_prod_support"/>
      <sheetName val="1081_Commercial_Eng#"/>
      <sheetName val="1063_genset_vpi_engineering"/>
      <sheetName val="1065_R&amp;D_Commercial"/>
      <sheetName val="1066_Off-Shore_&amp;_Global_Appl"/>
      <sheetName val="1062_now_5x_gs_#"/>
      <sheetName val="0195_ESB_Proj_Mgt"/>
      <sheetName val="1068_PSG"/>
      <sheetName val="1001_Power_Electronic_Sales"/>
      <sheetName val="_399_G-Drive"/>
      <sheetName val="652_Global_rental"/>
      <sheetName val="1011_W_Europe_&amp;_UK"/>
      <sheetName val="Madrid_Office_1010"/>
      <sheetName val="1012_Eastern_Europe"/>
      <sheetName val="1013_Middle_East"/>
      <sheetName val="1014_Africa"/>
      <sheetName val="1090_Global_PGG"/>
      <sheetName val="1091_Comm_Mkt_Strategy"/>
      <sheetName val="1093_Commercial_Sales_Mgt"/>
      <sheetName val="Commercial_5x_Total"/>
      <sheetName val="Commercial_5x_Total_(2)"/>
      <sheetName val="1094_ESB_Euro_Selling"/>
      <sheetName val="164_Global_ESB_Admin_"/>
      <sheetName val="1095_ESB_GenSet_Co_Selling"/>
      <sheetName val="1096_GSB_Admin"/>
      <sheetName val="1026_PART_SALES_"/>
      <sheetName val="1022_Aftermarket_Admin"/>
      <sheetName val="1027_Technical_training"/>
      <sheetName val="1028_Tech_Support_&amp;_Admin"/>
      <sheetName val="Aftermarket_Total"/>
      <sheetName val="143_IT_CIS"/>
      <sheetName val="employees_lea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row r="1">
          <cell r="D1" t="str">
            <v>First Name</v>
          </cell>
          <cell r="H1" t="str">
            <v>TR/Finance Comment</v>
          </cell>
        </row>
        <row r="12">
          <cell r="H12" t="str">
            <v>Paul Johnson</v>
          </cell>
        </row>
        <row r="15">
          <cell r="H15" t="str">
            <v>Estimate increase at 3% as no additional information</v>
          </cell>
        </row>
        <row r="16">
          <cell r="H16" t="str">
            <v>Donna Mody/Lisa Yoder</v>
          </cell>
        </row>
        <row r="18">
          <cell r="H18" t="str">
            <v>Cliff Bass</v>
          </cell>
        </row>
        <row r="21">
          <cell r="H21" t="str">
            <v>Located Daventry</v>
          </cell>
        </row>
        <row r="23">
          <cell r="H23" t="str">
            <v>Assumes Lee Vasey on CPG Kent contract 3.0% increase assumed confirmed TH 17 July 06</v>
          </cell>
        </row>
        <row r="29">
          <cell r="H29" t="str">
            <v>Tony Hoggart/Antonio Leitao/Tony Satterthwite</v>
          </cell>
        </row>
        <row r="32">
          <cell r="H32" t="str">
            <v>Was 1061</v>
          </cell>
        </row>
        <row r="34">
          <cell r="H34" t="str">
            <v>Martin Seamer/Thad Ewald</v>
          </cell>
        </row>
        <row r="40">
          <cell r="H40" t="str">
            <v>Andrew Underwood/Antonio Leitao/Tony Satterthwaie</v>
          </cell>
        </row>
        <row r="42">
          <cell r="H42" t="str">
            <v>was 1010</v>
          </cell>
        </row>
        <row r="47">
          <cell r="H47" t="str">
            <v>Andrew Underwood/Antonio Leitao/Tony Satterthwaie</v>
          </cell>
        </row>
        <row r="53">
          <cell r="H53" t="str">
            <v>Dean Gough/Antonio Leitao/Tony Satterthwaie</v>
          </cell>
        </row>
        <row r="58">
          <cell r="H58" t="str">
            <v>John Dorman/Antonio Leitao/Tony Satterthwaie</v>
          </cell>
        </row>
        <row r="61">
          <cell r="H61" t="str">
            <v>Graham Christie replacement</v>
          </cell>
        </row>
        <row r="63">
          <cell r="H63" t="str">
            <v>John Dorman/Antonio Leitao/Tony Satterthwaie</v>
          </cell>
        </row>
        <row r="67">
          <cell r="H67" t="str">
            <v>CROSS CHARGE TO FRIDLEY</v>
          </cell>
        </row>
        <row r="76">
          <cell r="H76" t="str">
            <v>Ray Watts</v>
          </cell>
        </row>
        <row r="80">
          <cell r="H80" t="str">
            <v>Ray Watts</v>
          </cell>
        </row>
        <row r="82">
          <cell r="H82" t="str">
            <v>Ray Watts</v>
          </cell>
        </row>
        <row r="89">
          <cell r="H89" t="str">
            <v>Ray Watts</v>
          </cell>
        </row>
        <row r="98">
          <cell r="H98" t="str">
            <v>Eugene Wilston/Bob Sonntag</v>
          </cell>
        </row>
        <row r="106">
          <cell r="H106" t="str">
            <v>Was 1069</v>
          </cell>
        </row>
        <row r="109">
          <cell r="H109" t="str">
            <v>Martin Seamer/Thad Ewald</v>
          </cell>
        </row>
        <row r="114">
          <cell r="H114" t="str">
            <v>Elizabeth Carey</v>
          </cell>
        </row>
        <row r="116">
          <cell r="H116" t="str">
            <v>Correct for 2006 (DV &amp; Brian Clayson 19/09/05)</v>
          </cell>
        </row>
        <row r="127">
          <cell r="H127" t="str">
            <v>Elizabeth Carey</v>
          </cell>
        </row>
        <row r="138">
          <cell r="H138" t="str">
            <v>Clive Kennedy/Antonio Leitao/Tony Satterthwaie</v>
          </cell>
        </row>
        <row r="142">
          <cell r="H142" t="str">
            <v>Elizabeth Carey</v>
          </cell>
        </row>
        <row r="147">
          <cell r="H147" t="str">
            <v>Andrew Stone</v>
          </cell>
        </row>
        <row r="156">
          <cell r="H156" t="str">
            <v>Andrew Mulder replacement</v>
          </cell>
        </row>
        <row r="166">
          <cell r="H166" t="str">
            <v>Bernard Pope/Karen Batten</v>
          </cell>
        </row>
        <row r="170">
          <cell r="H170" t="str">
            <v>US relocation</v>
          </cell>
        </row>
        <row r="177">
          <cell r="H177" t="str">
            <v>Donna Mody/Lisa Yoder</v>
          </cell>
        </row>
        <row r="188">
          <cell r="H188" t="str">
            <v>Was Taylor believe she has left 1073</v>
          </cell>
        </row>
        <row r="190">
          <cell r="H190" t="str">
            <v>Shipping/Invoicing - 4 Days</v>
          </cell>
        </row>
        <row r="193">
          <cell r="H193" t="str">
            <v>Moved from 1093</v>
          </cell>
        </row>
        <row r="196">
          <cell r="H196" t="str">
            <v>Bob Morgan/Eugene Wilston/Bob Sonntag</v>
          </cell>
        </row>
        <row r="198">
          <cell r="H198" t="str">
            <v>Not sure on salary yet MH</v>
          </cell>
        </row>
        <row r="203">
          <cell r="H203" t="str">
            <v>Jackie Coates/Fiona Devan</v>
          </cell>
        </row>
        <row r="206">
          <cell r="H206" t="str">
            <v>Recruited as of Aug 05</v>
          </cell>
        </row>
        <row r="209">
          <cell r="H209" t="str">
            <v>Was 1083</v>
          </cell>
        </row>
        <row r="216">
          <cell r="H216" t="str">
            <v>Was 1113</v>
          </cell>
        </row>
        <row r="218">
          <cell r="H218" t="str">
            <v>was 1081</v>
          </cell>
        </row>
        <row r="219">
          <cell r="H219" t="str">
            <v>NEEDS TO BE UPDATED</v>
          </cell>
        </row>
        <row r="220">
          <cell r="H220" t="str">
            <v>Eugene Wilston/Bob Sonntag</v>
          </cell>
        </row>
        <row r="221">
          <cell r="H221" t="str">
            <v>From 1065</v>
          </cell>
        </row>
        <row r="234">
          <cell r="H234" t="str">
            <v>From 1079</v>
          </cell>
        </row>
        <row r="235">
          <cell r="H235" t="str">
            <v>From 169</v>
          </cell>
        </row>
        <row r="239">
          <cell r="H239" t="str">
            <v>Steve Juden/Antonio Leitao/Tony Satterthwaie</v>
          </cell>
        </row>
        <row r="241">
          <cell r="H241" t="str">
            <v>was 1064</v>
          </cell>
        </row>
        <row r="245">
          <cell r="H245" t="str">
            <v>Kevin Simon/Elizabeth Carey</v>
          </cell>
        </row>
        <row r="250">
          <cell r="H250" t="str">
            <v>Was 1073</v>
          </cell>
        </row>
        <row r="251">
          <cell r="H251" t="str">
            <v>was 1073</v>
          </cell>
        </row>
        <row r="259">
          <cell r="H259" t="str">
            <v>was 1113</v>
          </cell>
        </row>
        <row r="266">
          <cell r="H266" t="str">
            <v>was 1073</v>
          </cell>
        </row>
        <row r="279">
          <cell r="H279" t="str">
            <v>from Daventry</v>
          </cell>
        </row>
        <row r="283">
          <cell r="H283" t="str">
            <v>Eugene Wilston/Bob Sonntag</v>
          </cell>
        </row>
        <row r="297">
          <cell r="H297" t="str">
            <v>Was 1087</v>
          </cell>
        </row>
        <row r="300">
          <cell r="H300" t="str">
            <v>John Ballinger/Eugene Wilston/Bob Sonntag</v>
          </cell>
        </row>
        <row r="307">
          <cell r="H307" t="str">
            <v>was 1083</v>
          </cell>
        </row>
        <row r="311">
          <cell r="H311" t="str">
            <v>Was 1027</v>
          </cell>
        </row>
        <row r="314">
          <cell r="H314" t="str">
            <v>Was 1112</v>
          </cell>
        </row>
        <row r="315">
          <cell r="H315" t="str">
            <v>Was 1112</v>
          </cell>
        </row>
        <row r="323">
          <cell r="H323" t="str">
            <v>Jim McMillan/Eugene Wilston/Bob Sonntag</v>
          </cell>
        </row>
        <row r="325">
          <cell r="H325" t="str">
            <v>Was 1011</v>
          </cell>
        </row>
        <row r="327">
          <cell r="H327" t="str">
            <v>Was 169</v>
          </cell>
        </row>
        <row r="329">
          <cell r="H329" t="str">
            <v>Was 1081</v>
          </cell>
        </row>
        <row r="330">
          <cell r="H330" t="str">
            <v>Part time</v>
          </cell>
        </row>
        <row r="331">
          <cell r="H331" t="str">
            <v>Phillipe Guyony,Antonio Leitao/Tony Satterthwaite</v>
          </cell>
        </row>
        <row r="336">
          <cell r="H336" t="str">
            <v>Part time</v>
          </cell>
        </row>
        <row r="337">
          <cell r="H337" t="str">
            <v>Anita Bell/Eugene Wilston</v>
          </cell>
        </row>
        <row r="340">
          <cell r="H340" t="str">
            <v>Reports to Steve Iverson</v>
          </cell>
        </row>
        <row r="345">
          <cell r="H345" t="str">
            <v>Was 1012</v>
          </cell>
        </row>
        <row r="348">
          <cell r="H348" t="str">
            <v>Nikki Stevens replacement</v>
          </cell>
        </row>
        <row r="349">
          <cell r="H349" t="str">
            <v>Antonio Leitao/Tony Satterthwaite</v>
          </cell>
        </row>
        <row r="354">
          <cell r="H354" t="str">
            <v>Peter Hortonr/Antonio Leitao/Tony Satterthwaite</v>
          </cell>
        </row>
        <row r="358">
          <cell r="H358" t="str">
            <v>ESB NOT SURE WHAT BUDGET NO</v>
          </cell>
        </row>
        <row r="360">
          <cell r="H360" t="str">
            <v>Andrew Stone</v>
          </cell>
        </row>
        <row r="364">
          <cell r="H364" t="str">
            <v>was 1096</v>
          </cell>
        </row>
        <row r="371">
          <cell r="H371" t="str">
            <v>Was 11xx g-drive upfit</v>
          </cell>
        </row>
        <row r="391">
          <cell r="H391" t="str">
            <v>Rob Booth/Eugene Wilston/Bob Sonntag</v>
          </cell>
        </row>
        <row r="393">
          <cell r="H393" t="str">
            <v>Roger Wingrove/Eugene Wilston/Bob Sonntag</v>
          </cell>
        </row>
        <row r="396">
          <cell r="H396" t="str">
            <v>Was 1105</v>
          </cell>
        </row>
        <row r="399">
          <cell r="H399" t="str">
            <v>was 1113</v>
          </cell>
        </row>
        <row r="410">
          <cell r="H410" t="str">
            <v>Was 1113</v>
          </cell>
        </row>
        <row r="433">
          <cell r="H433" t="str">
            <v>Rob Booth/Eugene Wilston/Bob Sonntag</v>
          </cell>
        </row>
        <row r="435">
          <cell r="H435" t="str">
            <v>was 1108</v>
          </cell>
        </row>
        <row r="436">
          <cell r="H436" t="str">
            <v>was 1108</v>
          </cell>
        </row>
        <row r="437">
          <cell r="H437" t="str">
            <v>was 1108</v>
          </cell>
        </row>
        <row r="439">
          <cell r="H439" t="str">
            <v>Rob Booth/Eugene Wilston/Bob Sonntag</v>
          </cell>
        </row>
        <row r="445">
          <cell r="H445" t="str">
            <v>was 1086</v>
          </cell>
        </row>
        <row r="453">
          <cell r="H453" t="str">
            <v>Was 1073</v>
          </cell>
        </row>
        <row r="503">
          <cell r="H503" t="str">
            <v>Bill Sansom/Eugene Wilston/Bob Sonntag</v>
          </cell>
        </row>
        <row r="508">
          <cell r="H508">
            <v>1108</v>
          </cell>
        </row>
        <row r="516">
          <cell r="H516" t="str">
            <v>Was 1087</v>
          </cell>
        </row>
        <row r="534">
          <cell r="H534" t="str">
            <v>was 1112</v>
          </cell>
        </row>
        <row r="535">
          <cell r="H535" t="str">
            <v>Was 1105</v>
          </cell>
        </row>
        <row r="537">
          <cell r="H537" t="str">
            <v>Was 1108</v>
          </cell>
        </row>
        <row r="539">
          <cell r="H539" t="str">
            <v>was 1112</v>
          </cell>
        </row>
        <row r="555">
          <cell r="H555" t="str">
            <v>was 1105</v>
          </cell>
        </row>
        <row r="559">
          <cell r="H559" t="str">
            <v>Jim McMillan/Eugene Wilston/Bob Sonntag</v>
          </cell>
        </row>
        <row r="561">
          <cell r="H561" t="str">
            <v>Total Plant</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U Q1"/>
      <sheetName val="EBU Q2"/>
      <sheetName val="EBU Q3"/>
      <sheetName val="EBU Q4"/>
      <sheetName val="EBU"/>
      <sheetName val="EBU Yr Fcst"/>
      <sheetName val="EBU Fcst"/>
      <sheetName val="Other"/>
      <sheetName val="Other Q1"/>
      <sheetName val="Other Q2"/>
      <sheetName val="Other Q3"/>
      <sheetName val="Other Q4"/>
      <sheetName val="Other Yr Fcst"/>
      <sheetName val="POWER"/>
      <sheetName val="POWER Q1"/>
      <sheetName val="POWER Q1with Deper revised fcst"/>
      <sheetName val="POWER Q2"/>
      <sheetName val="POWER Q3"/>
      <sheetName val="POWER Q4"/>
      <sheetName val="Power Yr Fcst"/>
      <sheetName val="LDA"/>
      <sheetName val="LDA Q1"/>
      <sheetName val="LDA Q2"/>
      <sheetName val="LDA Q3"/>
      <sheetName val="LDA Q4"/>
      <sheetName val="LDA Yr Fcst"/>
      <sheetName val="HHP"/>
      <sheetName val="HHP Q1"/>
      <sheetName val="HHP Q2"/>
      <sheetName val="HHP Q3"/>
      <sheetName val="HHP Q4"/>
      <sheetName val="HHP Yr Fcst"/>
      <sheetName val="CAM"/>
      <sheetName val="CAM Q1"/>
      <sheetName val="CAM Q2"/>
      <sheetName val="CAM Q3"/>
      <sheetName val="CAM Q4"/>
      <sheetName val="CAM Yr Fcst"/>
      <sheetName val="Truck"/>
      <sheetName val="Truck Q1"/>
      <sheetName val="Truck Q2"/>
      <sheetName val="Truck Q3"/>
      <sheetName val="Truck Q4"/>
      <sheetName val="Truck Yr Fcst"/>
      <sheetName val="sales fcst"/>
      <sheetName val="b(w) Pfc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U Q1"/>
      <sheetName val="EBU Q2"/>
      <sheetName val="EBU Q3"/>
      <sheetName val="EBU Q4"/>
      <sheetName val="EBU"/>
      <sheetName val="EBU Yr Fcst"/>
      <sheetName val="EBU Fcst"/>
      <sheetName val="Other"/>
      <sheetName val="Other Q1"/>
      <sheetName val="Other Q2"/>
      <sheetName val="Other Q3"/>
      <sheetName val="Other Q4"/>
      <sheetName val="Other Yr Fcst"/>
      <sheetName val="POWER"/>
      <sheetName val="POWER Q1"/>
      <sheetName val="POWER Q1with Deper revised fcst"/>
      <sheetName val="POWER Q2"/>
      <sheetName val="POWER Q3"/>
      <sheetName val="POWER Q4"/>
      <sheetName val="Power Yr Fcst"/>
      <sheetName val="LDA"/>
      <sheetName val="LDA Q1"/>
      <sheetName val="LDA Q2"/>
      <sheetName val="LDA Q3"/>
      <sheetName val="LDA Q4"/>
      <sheetName val="LDA Yr Fcst"/>
      <sheetName val="HHP"/>
      <sheetName val="HHP Q1"/>
      <sheetName val="HHP Q2"/>
      <sheetName val="HHP Q3"/>
      <sheetName val="HHP Q4"/>
      <sheetName val="HHP Yr Fcst"/>
      <sheetName val="CAM"/>
      <sheetName val="CAM Q1"/>
      <sheetName val="CAM Q2"/>
      <sheetName val="CAM Q3"/>
      <sheetName val="CAM Q4"/>
      <sheetName val="CAM Yr Fcst"/>
      <sheetName val="Truck"/>
      <sheetName val="Truck Q1"/>
      <sheetName val="Truck Q2"/>
      <sheetName val="Truck Q3"/>
      <sheetName val="Truck Q4"/>
      <sheetName val="Truck Yr Fcst"/>
      <sheetName val="sales fcst"/>
      <sheetName val="b(w) Pfcst"/>
      <sheetName val="CHI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F_1"/>
      <sheetName val="F_2"/>
      <sheetName val="F_3"/>
      <sheetName val="F_4"/>
      <sheetName val="F_5"/>
      <sheetName val="cancel"/>
      <sheetName val="Cance"/>
      <sheetName val="canc"/>
      <sheetName val="can"/>
      <sheetName val="Del"/>
      <sheetName val="F_6A"/>
      <sheetName val="F_6B"/>
      <sheetName val="F_6C"/>
      <sheetName val="F_6D"/>
      <sheetName val="Dele"/>
      <sheetName val="delet"/>
      <sheetName val="F_6E"/>
      <sheetName val="F_7"/>
      <sheetName val="F_8"/>
      <sheetName val="F_9"/>
      <sheetName val="F_10"/>
      <sheetName val="F_11"/>
      <sheetName val="F_12A"/>
      <sheetName val="F_12B_i_"/>
      <sheetName val="F_12B_iii_"/>
      <sheetName val="F_12B__ii_"/>
      <sheetName val="F_12C"/>
      <sheetName val="F_13"/>
      <sheetName val="F_12D"/>
      <sheetName val="F_14"/>
      <sheetName val="F_15"/>
      <sheetName val="F_16"/>
      <sheetName val="F_17"/>
      <sheetName val="F_18"/>
      <sheetName val="F_19"/>
      <sheetName val="F_20"/>
      <sheetName val="F_21"/>
      <sheetName val="F_22"/>
      <sheetName val="F_23"/>
      <sheetName val="F_24"/>
      <sheetName val="F_25"/>
      <sheetName val="F_26"/>
      <sheetName val="F_26a"/>
      <sheetName val="F_26b"/>
      <sheetName val="F_26c"/>
      <sheetName val="F_26d"/>
      <sheetName val="F_26e"/>
      <sheetName val="F_27"/>
      <sheetName val="F_28"/>
      <sheetName val="F_29"/>
      <sheetName val="F_30"/>
      <sheetName val="Master"/>
    </sheetNames>
    <sheetDataSet>
      <sheetData sheetId="0" refreshError="1"/>
      <sheetData sheetId="1" refreshError="1">
        <row r="34">
          <cell r="A34" t="str">
            <v xml:space="preserve">Checked by:  </v>
          </cell>
          <cell r="C34" t="str">
            <v>For VENKATESHWARA HATCHERIES PVT.LTD.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Sh1&amp;2"/>
      <sheetName val="Sh3"/>
      <sheetName val="Sh4"/>
      <sheetName val="SCH5"/>
      <sheetName val="SCH6"/>
      <sheetName val="SCH7"/>
      <sheetName val="SCH8"/>
      <sheetName val="SCH9"/>
      <sheetName val="SCH10"/>
      <sheetName val="name"/>
      <sheetName val="Annexure"/>
      <sheetName val="ProviforTax"/>
      <sheetName val="DeprnTax"/>
      <sheetName val="sh5"/>
      <sheetName val="sh6&amp;7"/>
      <sheetName val="sh8"/>
      <sheetName val="profile"/>
      <sheetName val="Notes"/>
      <sheetName val="MAPS"/>
    </sheetNames>
    <sheetDataSet>
      <sheetData sheetId="0" refreshError="1">
        <row r="9">
          <cell r="C9" t="str">
            <v>RUPEES</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Cash deposit"/>
      <sheetName val="CustData"/>
      <sheetName val="Deposit Sheet"/>
      <sheetName val="XX0"/>
      <sheetName val="fig to words"/>
      <sheetName val="XX1"/>
      <sheetName val="Business Mart Deposit"/>
      <sheetName val="Sheet3"/>
      <sheetName val="XXX"/>
      <sheetName val="TB"/>
      <sheetName val="Master"/>
      <sheetName val="Index"/>
    </sheetNames>
    <sheetDataSet>
      <sheetData sheetId="0"/>
      <sheetData sheetId="1"/>
      <sheetData sheetId="2"/>
      <sheetData sheetId="3"/>
      <sheetData sheetId="4"/>
      <sheetData sheetId="5"/>
      <sheetData sheetId="6" refreshError="1">
        <row r="1">
          <cell r="G1" t="str">
            <v>Andheri</v>
          </cell>
        </row>
        <row r="2">
          <cell r="G2" t="str">
            <v>Kandivali</v>
          </cell>
        </row>
        <row r="3">
          <cell r="G3" t="str">
            <v>Fort</v>
          </cell>
        </row>
        <row r="4">
          <cell r="G4" t="str">
            <v>Lower Parel</v>
          </cell>
        </row>
        <row r="5">
          <cell r="G5" t="str">
            <v>Vikhroli</v>
          </cell>
        </row>
        <row r="6">
          <cell r="G6" t="str">
            <v>Agent</v>
          </cell>
        </row>
        <row r="7">
          <cell r="G7" t="str">
            <v>Franchise</v>
          </cell>
        </row>
        <row r="8">
          <cell r="G8" t="str">
            <v>Agent Outstation</v>
          </cell>
        </row>
        <row r="9">
          <cell r="G9" t="str">
            <v>Jet</v>
          </cell>
        </row>
        <row r="10">
          <cell r="G10" t="str">
            <v>Corporate</v>
          </cell>
        </row>
        <row r="11">
          <cell r="G11" t="str">
            <v>Re Deposit</v>
          </cell>
        </row>
      </sheetData>
      <sheetData sheetId="7"/>
      <sheetData sheetId="8"/>
      <sheetData sheetId="9"/>
      <sheetData sheetId="10"/>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ortization Table"/>
      <sheetName val="Amortization Table (2)"/>
      <sheetName val="Exhibit-1"/>
      <sheetName val="Exhibit -2"/>
      <sheetName val="Exhiti-2a"/>
      <sheetName val="Exhibit 6"/>
      <sheetName val="Annexure I"/>
      <sheetName val="FBT Annexure"/>
      <sheetName val="FBT data"/>
      <sheetName val="Work-8(1)"/>
      <sheetName val="Work-8(2)"/>
      <sheetName val="AmortizationTable"/>
      <sheetName val="Master"/>
      <sheetName val="Ratios"/>
      <sheetName val="GP"/>
      <sheetName val="ACC"/>
      <sheetName val="SC"/>
      <sheetName val="RS"/>
      <sheetName val="GG"/>
      <sheetName val="SL"/>
      <sheetName val="UL"/>
      <sheetName val="FA"/>
      <sheetName val="CWIP"/>
      <sheetName val="IV"/>
      <sheetName val="IN"/>
      <sheetName val="AR"/>
      <sheetName val="CB"/>
      <sheetName val="CA"/>
      <sheetName val="LA"/>
      <sheetName val="CL"/>
      <sheetName val="PR"/>
      <sheetName val="HO"/>
      <sheetName val="SALE"/>
      <sheetName val="OTH"/>
      <sheetName val="INC"/>
      <sheetName val="EXP"/>
      <sheetName val="CY_TB"/>
      <sheetName val="PY_TB"/>
      <sheetName val="F_1"/>
      <sheetName val="fig to words"/>
      <sheetName val="Amortization_Table"/>
      <sheetName val="Amortization_Table_(2)"/>
      <sheetName val="Exhibit_-2"/>
      <sheetName val="Exhibit_6"/>
      <sheetName val="Annexure_I"/>
      <sheetName val="FBT_Annexure"/>
      <sheetName val="FBT_data"/>
      <sheetName val="fig_to_words"/>
      <sheetName val="Sheet1"/>
      <sheetName val="Sheet2"/>
      <sheetName val="Sheet3"/>
      <sheetName val="EMPMAST"/>
      <sheetName val="agrolist"/>
      <sheetName val="2266957"/>
      <sheetName val="ED Details"/>
    </sheetNames>
    <sheetDataSet>
      <sheetData sheetId="0" refreshError="1">
        <row r="5">
          <cell r="D5">
            <v>800000</v>
          </cell>
        </row>
        <row r="6">
          <cell r="D6">
            <v>9.7500000000000003E-2</v>
          </cell>
        </row>
        <row r="7">
          <cell r="D7">
            <v>20</v>
          </cell>
        </row>
        <row r="9">
          <cell r="D9">
            <v>37653</v>
          </cell>
        </row>
        <row r="17">
          <cell r="I17">
            <v>798911.86519539112</v>
          </cell>
        </row>
        <row r="18">
          <cell r="I18">
            <v>797814.88929549477</v>
          </cell>
        </row>
        <row r="19">
          <cell r="I19">
            <v>796709.0004664117</v>
          </cell>
        </row>
        <row r="20">
          <cell r="I20">
            <v>795594.12629059236</v>
          </cell>
        </row>
        <row r="21">
          <cell r="I21">
            <v>794470.19376209448</v>
          </cell>
        </row>
        <row r="22">
          <cell r="I22">
            <v>793337.12928180257</v>
          </cell>
        </row>
        <row r="23">
          <cell r="I23">
            <v>792194.85865260824</v>
          </cell>
        </row>
        <row r="24">
          <cell r="I24">
            <v>791043.3070745517</v>
          </cell>
        </row>
        <row r="25">
          <cell r="I25">
            <v>789882.39913992351</v>
          </cell>
        </row>
        <row r="26">
          <cell r="I26">
            <v>788712.05882832641</v>
          </cell>
        </row>
        <row r="27">
          <cell r="I27">
            <v>787532.20950169757</v>
          </cell>
        </row>
        <row r="28">
          <cell r="I28">
            <v>786342.7738992899</v>
          </cell>
        </row>
        <row r="29">
          <cell r="I29">
            <v>785143.67413261265</v>
          </cell>
        </row>
        <row r="30">
          <cell r="I30">
            <v>783934.83168033115</v>
          </cell>
        </row>
        <row r="31">
          <cell r="I31">
            <v>782716.16738312494</v>
          </cell>
        </row>
        <row r="32">
          <cell r="I32">
            <v>781487.60143850395</v>
          </cell>
        </row>
        <row r="33">
          <cell r="I33">
            <v>780249.05339558283</v>
          </cell>
        </row>
        <row r="34">
          <cell r="I34">
            <v>779000.44214981305</v>
          </cell>
        </row>
        <row r="35">
          <cell r="I35">
            <v>777741.68593767134</v>
          </cell>
        </row>
        <row r="36">
          <cell r="I36">
            <v>776472.70233130595</v>
          </cell>
        </row>
        <row r="37">
          <cell r="I37">
            <v>775193.40823313885</v>
          </cell>
        </row>
        <row r="38">
          <cell r="I38">
            <v>773903.71987042413</v>
          </cell>
        </row>
        <row r="39">
          <cell r="I39">
            <v>772603.55278976238</v>
          </cell>
        </row>
        <row r="40">
          <cell r="I40">
            <v>771292.82185157028</v>
          </cell>
        </row>
        <row r="41">
          <cell r="I41">
            <v>769971.44122450531</v>
          </cell>
        </row>
        <row r="42">
          <cell r="I42">
            <v>768639.32437984552</v>
          </cell>
        </row>
        <row r="43">
          <cell r="I43">
            <v>767296.38408582285</v>
          </cell>
        </row>
        <row r="44">
          <cell r="I44">
            <v>765942.53240191122</v>
          </cell>
        </row>
        <row r="45">
          <cell r="I45">
            <v>764577.68067306781</v>
          </cell>
        </row>
        <row r="46">
          <cell r="I46">
            <v>763201.73952392756</v>
          </cell>
        </row>
        <row r="47">
          <cell r="I47">
            <v>761814.61885295052</v>
          </cell>
        </row>
        <row r="48">
          <cell r="I48">
            <v>760416.22782652185</v>
          </cell>
        </row>
        <row r="49">
          <cell r="I49">
            <v>759006.47487300343</v>
          </cell>
        </row>
        <row r="50">
          <cell r="I50">
            <v>757585.26767673763</v>
          </cell>
        </row>
        <row r="51">
          <cell r="I51">
            <v>756152.51317200216</v>
          </cell>
        </row>
        <row r="52">
          <cell r="I52">
            <v>754708.1175369157</v>
          </cell>
        </row>
        <row r="53">
          <cell r="I53">
            <v>747119.98273230682</v>
          </cell>
        </row>
        <row r="54">
          <cell r="I54">
            <v>745602.19778739789</v>
          </cell>
        </row>
        <row r="55">
          <cell r="I55">
            <v>744072.08083981159</v>
          </cell>
        </row>
        <row r="56">
          <cell r="I56">
            <v>742529.53169202607</v>
          </cell>
        </row>
        <row r="57">
          <cell r="I57">
            <v>740974.44933241489</v>
          </cell>
        </row>
        <row r="58">
          <cell r="I58">
            <v>739406.73192863178</v>
          </cell>
        </row>
        <row r="59">
          <cell r="I59">
            <v>737826.27682094299</v>
          </cell>
        </row>
        <row r="60">
          <cell r="I60">
            <v>736232.98051550426</v>
          </cell>
        </row>
        <row r="61">
          <cell r="I61">
            <v>734626.73867758375</v>
          </cell>
        </row>
        <row r="62">
          <cell r="I62">
            <v>733007.44612473017</v>
          </cell>
        </row>
        <row r="63">
          <cell r="I63">
            <v>731374.99681988463</v>
          </cell>
        </row>
        <row r="64">
          <cell r="I64">
            <v>729729.28386443725</v>
          </cell>
        </row>
        <row r="65">
          <cell r="I65">
            <v>728070.19949122681</v>
          </cell>
        </row>
        <row r="66">
          <cell r="I66">
            <v>726397.63505748415</v>
          </cell>
        </row>
        <row r="67">
          <cell r="I67">
            <v>724711.48103771731</v>
          </cell>
        </row>
        <row r="68">
          <cell r="I68">
            <v>723011.6270165398</v>
          </cell>
        </row>
        <row r="69">
          <cell r="I69">
            <v>721297.96168144024</v>
          </cell>
        </row>
        <row r="70">
          <cell r="I70">
            <v>719570.37281549303</v>
          </cell>
        </row>
        <row r="71">
          <cell r="I71">
            <v>717828.74729000998</v>
          </cell>
        </row>
        <row r="72">
          <cell r="I72">
            <v>716072.97105713235</v>
          </cell>
        </row>
        <row r="73">
          <cell r="I73">
            <v>714302.92914236267</v>
          </cell>
        </row>
        <row r="74">
          <cell r="I74">
            <v>712518.50563703547</v>
          </cell>
        </row>
        <row r="75">
          <cell r="I75">
            <v>710719.58369072748</v>
          </cell>
        </row>
        <row r="76">
          <cell r="I76">
            <v>708906.04550360574</v>
          </cell>
        </row>
        <row r="77">
          <cell r="I77">
            <v>707077.7723187136</v>
          </cell>
        </row>
        <row r="78">
          <cell r="I78">
            <v>705234.64441419416</v>
          </cell>
        </row>
        <row r="79">
          <cell r="I79">
            <v>703376.54109545052</v>
          </cell>
        </row>
        <row r="80">
          <cell r="I80">
            <v>701503.3406872421</v>
          </cell>
        </row>
        <row r="81">
          <cell r="I81">
            <v>699614.92052571697</v>
          </cell>
        </row>
        <row r="82">
          <cell r="I82">
            <v>697711.15695037949</v>
          </cell>
        </row>
        <row r="83">
          <cell r="I83">
            <v>695791.92529599241</v>
          </cell>
        </row>
        <row r="84">
          <cell r="I84">
            <v>693857.09988441342</v>
          </cell>
        </row>
        <row r="85">
          <cell r="I85">
            <v>691906.55401636532</v>
          </cell>
        </row>
        <row r="86">
          <cell r="I86">
            <v>689940.15996313933</v>
          </cell>
        </row>
        <row r="87">
          <cell r="I87">
            <v>687957.78895823087</v>
          </cell>
        </row>
        <row r="88">
          <cell r="I88">
            <v>685959.3111889076</v>
          </cell>
        </row>
        <row r="89">
          <cell r="I89">
            <v>683944.59578770853</v>
          </cell>
        </row>
        <row r="90">
          <cell r="I90">
            <v>681913.51082387473</v>
          </cell>
        </row>
        <row r="91">
          <cell r="I91">
            <v>679865.92329470976</v>
          </cell>
        </row>
        <row r="92">
          <cell r="I92">
            <v>677801.6991168703</v>
          </cell>
        </row>
        <row r="93">
          <cell r="I93">
            <v>675720.70311758597</v>
          </cell>
        </row>
        <row r="94">
          <cell r="I94">
            <v>673622.79902580741</v>
          </cell>
        </row>
        <row r="95">
          <cell r="I95">
            <v>671507.8494632832</v>
          </cell>
        </row>
        <row r="96">
          <cell r="I96">
            <v>669375.71593556344</v>
          </cell>
        </row>
        <row r="97">
          <cell r="I97">
            <v>667226.25882293098</v>
          </cell>
        </row>
        <row r="98">
          <cell r="I98">
            <v>665059.3373712583</v>
          </cell>
        </row>
        <row r="99">
          <cell r="I99">
            <v>662874.80968279089</v>
          </cell>
        </row>
        <row r="100">
          <cell r="I100">
            <v>660672.53270685463</v>
          </cell>
        </row>
        <row r="101">
          <cell r="I101">
            <v>658452.36223048891</v>
          </cell>
        </row>
        <row r="102">
          <cell r="I102">
            <v>656214.15286900266</v>
          </cell>
        </row>
        <row r="103">
          <cell r="I103">
            <v>653957.75805645436</v>
          </cell>
        </row>
        <row r="104">
          <cell r="I104">
            <v>651683.03003605409</v>
          </cell>
        </row>
        <row r="105">
          <cell r="I105">
            <v>649389.8198504881</v>
          </cell>
        </row>
        <row r="106">
          <cell r="I106">
            <v>647077.97733216442</v>
          </cell>
        </row>
        <row r="107">
          <cell r="I107">
            <v>644747.35109337931</v>
          </cell>
        </row>
        <row r="108">
          <cell r="I108">
            <v>642397.78851640411</v>
          </cell>
        </row>
        <row r="109">
          <cell r="I109">
            <v>640029.135743491</v>
          </cell>
        </row>
        <row r="110">
          <cell r="I110">
            <v>637641.23766679794</v>
          </cell>
        </row>
        <row r="111">
          <cell r="I111">
            <v>635233.93791823171</v>
          </cell>
        </row>
        <row r="112">
          <cell r="I112">
            <v>632807.07885920838</v>
          </cell>
        </row>
        <row r="113">
          <cell r="I113">
            <v>630360.50157033047</v>
          </cell>
        </row>
        <row r="114">
          <cell r="I114">
            <v>627894.04584098049</v>
          </cell>
        </row>
        <row r="115">
          <cell r="I115">
            <v>625407.55015882954</v>
          </cell>
        </row>
        <row r="116">
          <cell r="I116">
            <v>622900.85169926111</v>
          </cell>
        </row>
        <row r="117">
          <cell r="I117">
            <v>620373.78631470865</v>
          </cell>
        </row>
        <row r="118">
          <cell r="I118">
            <v>617826.18852390675</v>
          </cell>
        </row>
        <row r="119">
          <cell r="I119">
            <v>615257.89150105452</v>
          </cell>
        </row>
        <row r="120">
          <cell r="I120">
            <v>612668.7270648916</v>
          </cell>
        </row>
        <row r="121">
          <cell r="I121">
            <v>610058.52566768485</v>
          </cell>
        </row>
        <row r="122">
          <cell r="I122">
            <v>607427.1163841259</v>
          </cell>
        </row>
        <row r="123">
          <cell r="I123">
            <v>604774.32690013794</v>
          </cell>
        </row>
        <row r="124">
          <cell r="I124">
            <v>602099.98350159265</v>
          </cell>
        </row>
        <row r="125">
          <cell r="I125">
            <v>599403.9110629342</v>
          </cell>
        </row>
        <row r="126">
          <cell r="I126">
            <v>596685.93303571164</v>
          </cell>
        </row>
        <row r="127">
          <cell r="I127">
            <v>593945.87143701781</v>
          </cell>
        </row>
        <row r="128">
          <cell r="I128">
            <v>591183.54683783464</v>
          </cell>
        </row>
        <row r="129">
          <cell r="I129">
            <v>588398.77835128317</v>
          </cell>
        </row>
        <row r="130">
          <cell r="I130">
            <v>585591.38362077845</v>
          </cell>
        </row>
        <row r="131">
          <cell r="I131">
            <v>582761.1788080883</v>
          </cell>
        </row>
        <row r="132">
          <cell r="I132">
            <v>579907.97858129512</v>
          </cell>
        </row>
        <row r="133">
          <cell r="I133">
            <v>577031.59610265924</v>
          </cell>
        </row>
        <row r="134">
          <cell r="I134">
            <v>574131.8430163844</v>
          </cell>
        </row>
        <row r="135">
          <cell r="I135">
            <v>571208.52943628363</v>
          </cell>
        </row>
        <row r="136">
          <cell r="I136">
            <v>568261.46393334446</v>
          </cell>
        </row>
        <row r="137">
          <cell r="I137">
            <v>565290.45352319395</v>
          </cell>
        </row>
        <row r="138">
          <cell r="I138">
            <v>562295.30365346093</v>
          </cell>
        </row>
        <row r="139">
          <cell r="I139">
            <v>559275.81819103635</v>
          </cell>
        </row>
        <row r="140">
          <cell r="I140">
            <v>556231.79940922954</v>
          </cell>
        </row>
        <row r="141">
          <cell r="I141">
            <v>553163.0479748206</v>
          </cell>
        </row>
        <row r="142">
          <cell r="I142">
            <v>550069.36293500708</v>
          </cell>
        </row>
        <row r="143">
          <cell r="I143">
            <v>546950.54170424503</v>
          </cell>
        </row>
        <row r="144">
          <cell r="I144">
            <v>543806.38005098305</v>
          </cell>
        </row>
        <row r="145">
          <cell r="I145">
            <v>540636.67208428832</v>
          </cell>
        </row>
        <row r="146">
          <cell r="I146">
            <v>537441.21024036419</v>
          </cell>
        </row>
        <row r="147">
          <cell r="I147">
            <v>534219.78526895819</v>
          </cell>
        </row>
        <row r="148">
          <cell r="I148">
            <v>530972.18621965952</v>
          </cell>
        </row>
        <row r="149">
          <cell r="I149">
            <v>527698.20042808529</v>
          </cell>
        </row>
        <row r="150">
          <cell r="I150">
            <v>524397.61350195459</v>
          </cell>
        </row>
        <row r="151">
          <cell r="I151">
            <v>521070.20930704905</v>
          </cell>
        </row>
        <row r="152">
          <cell r="I152">
            <v>517715.76995305991</v>
          </cell>
        </row>
        <row r="153">
          <cell r="I153">
            <v>514334.07577931957</v>
          </cell>
        </row>
        <row r="154">
          <cell r="I154">
            <v>510924.90534041758</v>
          </cell>
        </row>
        <row r="155">
          <cell r="I155">
            <v>507488.03539169952</v>
          </cell>
        </row>
        <row r="156">
          <cell r="I156">
            <v>504023.24087464815</v>
          </cell>
        </row>
        <row r="157">
          <cell r="I157">
            <v>500530.29490214575</v>
          </cell>
        </row>
        <row r="158">
          <cell r="I158">
            <v>497008.96874361672</v>
          </cell>
        </row>
        <row r="159">
          <cell r="I159">
            <v>493459.03181004967</v>
          </cell>
        </row>
        <row r="160">
          <cell r="I160">
            <v>489880.2516388974</v>
          </cell>
        </row>
        <row r="161">
          <cell r="I161">
            <v>486272.39387885452</v>
          </cell>
        </row>
        <row r="162">
          <cell r="I162">
            <v>482635.2222745113</v>
          </cell>
        </row>
        <row r="163">
          <cell r="I163">
            <v>478968.49865088274</v>
          </cell>
        </row>
        <row r="164">
          <cell r="I164">
            <v>475271.98289781221</v>
          </cell>
        </row>
        <row r="165">
          <cell r="I165">
            <v>471545.43295424798</v>
          </cell>
        </row>
        <row r="166">
          <cell r="I166">
            <v>467788.60479239229</v>
          </cell>
        </row>
        <row r="167">
          <cell r="I167">
            <v>464001.25240172155</v>
          </cell>
        </row>
        <row r="168">
          <cell r="I168">
            <v>460183.12777287659</v>
          </cell>
        </row>
        <row r="169">
          <cell r="I169">
            <v>456333.98088142229</v>
          </cell>
        </row>
        <row r="170">
          <cell r="I170">
            <v>452453.55967147491</v>
          </cell>
        </row>
        <row r="171">
          <cell r="I171">
            <v>448541.61003919673</v>
          </cell>
        </row>
        <row r="172">
          <cell r="I172">
            <v>444597.87581615627</v>
          </cell>
        </row>
        <row r="173">
          <cell r="I173">
            <v>440622.09875255363</v>
          </cell>
        </row>
        <row r="174">
          <cell r="I174">
            <v>436614.0185003092</v>
          </cell>
        </row>
        <row r="175">
          <cell r="I175">
            <v>432573.37259601528</v>
          </cell>
        </row>
        <row r="176">
          <cell r="I176">
            <v>428499.89644374896</v>
          </cell>
        </row>
        <row r="177">
          <cell r="I177">
            <v>424393.32329774549</v>
          </cell>
        </row>
        <row r="178">
          <cell r="I178">
            <v>420253.38424493076</v>
          </cell>
        </row>
        <row r="179">
          <cell r="I179">
            <v>416079.80818731186</v>
          </cell>
        </row>
        <row r="180">
          <cell r="I180">
            <v>411872.32182422484</v>
          </cell>
        </row>
        <row r="181">
          <cell r="I181">
            <v>407630.64963443775</v>
          </cell>
        </row>
        <row r="182">
          <cell r="I182">
            <v>403354.51385810861</v>
          </cell>
        </row>
        <row r="183">
          <cell r="I183">
            <v>399043.6344785968</v>
          </cell>
        </row>
        <row r="184">
          <cell r="I184">
            <v>394697.72920412646</v>
          </cell>
        </row>
        <row r="185">
          <cell r="I185">
            <v>390316.51344930107</v>
          </cell>
        </row>
        <row r="186">
          <cell r="I186">
            <v>385899.70031646773</v>
          </cell>
        </row>
        <row r="187">
          <cell r="I187">
            <v>381447.00057693012</v>
          </cell>
        </row>
        <row r="188">
          <cell r="I188">
            <v>376958.12265200872</v>
          </cell>
        </row>
        <row r="189">
          <cell r="I189">
            <v>372432.77259394736</v>
          </cell>
        </row>
        <row r="190">
          <cell r="I190">
            <v>367870.65406666422</v>
          </cell>
        </row>
        <row r="191">
          <cell r="I191">
            <v>363271.46832634695</v>
          </cell>
        </row>
        <row r="192">
          <cell r="I192">
            <v>358634.91420188959</v>
          </cell>
        </row>
        <row r="193">
          <cell r="I193">
            <v>353960.68807517103</v>
          </cell>
        </row>
        <row r="194">
          <cell r="I194">
            <v>349248.48386117286</v>
          </cell>
        </row>
        <row r="195">
          <cell r="I195">
            <v>344497.99298793596</v>
          </cell>
        </row>
        <row r="196">
          <cell r="I196">
            <v>339708.90437635401</v>
          </cell>
        </row>
        <row r="197">
          <cell r="I197">
            <v>334880.90441980294</v>
          </cell>
        </row>
        <row r="198">
          <cell r="I198">
            <v>330013.67696360493</v>
          </cell>
        </row>
        <row r="199">
          <cell r="I199">
            <v>325106.90328432526</v>
          </cell>
        </row>
        <row r="200">
          <cell r="I200">
            <v>320160.26206890144</v>
          </cell>
        </row>
        <row r="201">
          <cell r="I201">
            <v>315173.4293936023</v>
          </cell>
        </row>
        <row r="202">
          <cell r="I202">
            <v>310146.07870281639</v>
          </cell>
        </row>
        <row r="203">
          <cell r="I203">
            <v>305077.88078766782</v>
          </cell>
        </row>
        <row r="204">
          <cell r="I204">
            <v>299968.5037644587</v>
          </cell>
        </row>
        <row r="205">
          <cell r="I205">
            <v>294817.61305293598</v>
          </cell>
        </row>
        <row r="206">
          <cell r="I206">
            <v>289624.87135438214</v>
          </cell>
        </row>
        <row r="207">
          <cell r="I207">
            <v>284389.93862952758</v>
          </cell>
        </row>
        <row r="208">
          <cell r="I208">
            <v>279112.47207628353</v>
          </cell>
        </row>
        <row r="209">
          <cell r="I209">
            <v>273792.1261072944</v>
          </cell>
        </row>
        <row r="210">
          <cell r="I210">
            <v>268428.55232730723</v>
          </cell>
        </row>
        <row r="211">
          <cell r="I211">
            <v>263021.39951035765</v>
          </cell>
        </row>
        <row r="212">
          <cell r="I212">
            <v>257570.31357677036</v>
          </cell>
        </row>
        <row r="213">
          <cell r="I213">
            <v>252074.93756997268</v>
          </cell>
        </row>
        <row r="214">
          <cell r="I214">
            <v>246534.91163311977</v>
          </cell>
        </row>
        <row r="215">
          <cell r="I215">
            <v>240949.87298552995</v>
          </cell>
        </row>
        <row r="216">
          <cell r="I216">
            <v>235319.45589892843</v>
          </cell>
        </row>
        <row r="217">
          <cell r="I217">
            <v>229643.29167349829</v>
          </cell>
        </row>
        <row r="218">
          <cell r="I218">
            <v>223921.00861373651</v>
          </cell>
        </row>
        <row r="219">
          <cell r="I219">
            <v>218152.23200411419</v>
          </cell>
        </row>
        <row r="220">
          <cell r="I220">
            <v>212336.58408453868</v>
          </cell>
        </row>
        <row r="221">
          <cell r="I221">
            <v>206473.68402561662</v>
          </cell>
        </row>
        <row r="222">
          <cell r="I222">
            <v>200563.14790371581</v>
          </cell>
        </row>
        <row r="223">
          <cell r="I223">
            <v>194604.58867582458</v>
          </cell>
        </row>
        <row r="224">
          <cell r="I224">
            <v>188597.61615420671</v>
          </cell>
        </row>
        <row r="225">
          <cell r="I225">
            <v>182541.8369808507</v>
          </cell>
        </row>
        <row r="226">
          <cell r="I226">
            <v>176436.85460171118</v>
          </cell>
        </row>
        <row r="227">
          <cell r="I227">
            <v>170282.26924074115</v>
          </cell>
        </row>
        <row r="228">
          <cell r="I228">
            <v>164077.67787371323</v>
          </cell>
        </row>
        <row r="229">
          <cell r="I229">
            <v>157822.67420182819</v>
          </cell>
        </row>
        <row r="230">
          <cell r="I230">
            <v>151516.84862510912</v>
          </cell>
        </row>
        <row r="231">
          <cell r="I231">
            <v>145159.7882155792</v>
          </cell>
        </row>
        <row r="232">
          <cell r="I232">
            <v>138751.07669022185</v>
          </cell>
        </row>
        <row r="233">
          <cell r="I233">
            <v>132290.29438372096</v>
          </cell>
        </row>
        <row r="234">
          <cell r="I234">
            <v>125777.01822097975</v>
          </cell>
        </row>
        <row r="235">
          <cell r="I235">
            <v>119210.82168941628</v>
          </cell>
        </row>
        <row r="236">
          <cell r="I236">
            <v>112591.27481103384</v>
          </cell>
        </row>
        <row r="237">
          <cell r="I237">
            <v>105917.94411426455</v>
          </cell>
        </row>
        <row r="238">
          <cell r="I238">
            <v>99190.392605584013</v>
          </cell>
        </row>
        <row r="239">
          <cell r="I239">
            <v>92408.179740895444</v>
          </cell>
        </row>
        <row r="240">
          <cell r="I240">
            <v>85570.861396681285</v>
          </cell>
        </row>
        <row r="241">
          <cell r="I241">
            <v>78677.989840920389</v>
          </cell>
        </row>
        <row r="242">
          <cell r="I242">
            <v>71729.113703768933</v>
          </cell>
        </row>
        <row r="243">
          <cell r="I243">
            <v>64723.777948003117</v>
          </cell>
        </row>
        <row r="244">
          <cell r="I244">
            <v>57661.523839221707</v>
          </cell>
        </row>
        <row r="245">
          <cell r="I245">
            <v>50541.888915806448</v>
          </cell>
        </row>
        <row r="246">
          <cell r="I246">
            <v>43364.406958638436</v>
          </cell>
        </row>
        <row r="247">
          <cell r="I247">
            <v>36128.607960568435</v>
          </cell>
        </row>
        <row r="248">
          <cell r="I248">
            <v>28834.018095639116</v>
          </cell>
        </row>
        <row r="249">
          <cell r="I249">
            <v>21480.159688057247</v>
          </cell>
        </row>
        <row r="250">
          <cell r="I250">
            <v>14066.551180913775</v>
          </cell>
        </row>
        <row r="251">
          <cell r="I251">
            <v>6592.7071046497613</v>
          </cell>
        </row>
        <row r="252">
          <cell r="I252">
            <v>0</v>
          </cell>
        </row>
        <row r="253">
          <cell r="I253">
            <v>0</v>
          </cell>
        </row>
        <row r="254">
          <cell r="I254">
            <v>0</v>
          </cell>
        </row>
        <row r="255">
          <cell r="I255">
            <v>0</v>
          </cell>
        </row>
        <row r="256">
          <cell r="I256">
            <v>0</v>
          </cell>
        </row>
        <row r="257">
          <cell r="I257">
            <v>0</v>
          </cell>
        </row>
        <row r="258">
          <cell r="I258">
            <v>0</v>
          </cell>
        </row>
        <row r="259">
          <cell r="I259">
            <v>0</v>
          </cell>
        </row>
        <row r="260">
          <cell r="I260">
            <v>0</v>
          </cell>
        </row>
        <row r="261">
          <cell r="I261">
            <v>0</v>
          </cell>
        </row>
        <row r="262">
          <cell r="I262">
            <v>0</v>
          </cell>
        </row>
        <row r="263">
          <cell r="I263">
            <v>0</v>
          </cell>
        </row>
        <row r="264">
          <cell r="I264">
            <v>0</v>
          </cell>
        </row>
        <row r="265">
          <cell r="I265">
            <v>0</v>
          </cell>
        </row>
        <row r="266">
          <cell r="I266">
            <v>0</v>
          </cell>
        </row>
        <row r="267">
          <cell r="I267">
            <v>0</v>
          </cell>
        </row>
        <row r="268">
          <cell r="I268">
            <v>0</v>
          </cell>
        </row>
        <row r="269">
          <cell r="I269">
            <v>0</v>
          </cell>
        </row>
        <row r="270">
          <cell r="I270">
            <v>0</v>
          </cell>
        </row>
        <row r="271">
          <cell r="I271">
            <v>0</v>
          </cell>
        </row>
        <row r="272">
          <cell r="I272">
            <v>0</v>
          </cell>
        </row>
        <row r="273">
          <cell r="I273">
            <v>0</v>
          </cell>
        </row>
        <row r="274">
          <cell r="I274">
            <v>0</v>
          </cell>
        </row>
        <row r="275">
          <cell r="I275">
            <v>0</v>
          </cell>
        </row>
        <row r="276">
          <cell r="I276">
            <v>0</v>
          </cell>
        </row>
        <row r="277">
          <cell r="I277">
            <v>0</v>
          </cell>
        </row>
        <row r="278">
          <cell r="I278">
            <v>0</v>
          </cell>
        </row>
        <row r="279">
          <cell r="I279">
            <v>0</v>
          </cell>
        </row>
        <row r="280">
          <cell r="I280">
            <v>0</v>
          </cell>
        </row>
        <row r="281">
          <cell r="I281">
            <v>0</v>
          </cell>
        </row>
        <row r="282">
          <cell r="I282">
            <v>0</v>
          </cell>
        </row>
        <row r="283">
          <cell r="I283">
            <v>0</v>
          </cell>
        </row>
        <row r="284">
          <cell r="I284">
            <v>0</v>
          </cell>
        </row>
        <row r="285">
          <cell r="I285">
            <v>0</v>
          </cell>
        </row>
        <row r="286">
          <cell r="I286">
            <v>0</v>
          </cell>
        </row>
        <row r="287">
          <cell r="I287">
            <v>0</v>
          </cell>
        </row>
        <row r="288">
          <cell r="I288">
            <v>0</v>
          </cell>
        </row>
        <row r="289">
          <cell r="I289">
            <v>0</v>
          </cell>
        </row>
        <row r="290">
          <cell r="I290">
            <v>0</v>
          </cell>
        </row>
        <row r="291">
          <cell r="I291">
            <v>0</v>
          </cell>
        </row>
        <row r="292">
          <cell r="I292">
            <v>0</v>
          </cell>
        </row>
        <row r="293">
          <cell r="I293">
            <v>0</v>
          </cell>
        </row>
        <row r="294">
          <cell r="I294">
            <v>0</v>
          </cell>
        </row>
        <row r="295">
          <cell r="I295">
            <v>0</v>
          </cell>
        </row>
        <row r="296">
          <cell r="I296">
            <v>0</v>
          </cell>
        </row>
        <row r="297">
          <cell r="I297">
            <v>0</v>
          </cell>
        </row>
        <row r="298">
          <cell r="I298">
            <v>0</v>
          </cell>
        </row>
        <row r="299">
          <cell r="I299">
            <v>0</v>
          </cell>
        </row>
        <row r="300">
          <cell r="I300">
            <v>0</v>
          </cell>
        </row>
        <row r="301">
          <cell r="I301">
            <v>0</v>
          </cell>
        </row>
        <row r="302">
          <cell r="I302">
            <v>0</v>
          </cell>
        </row>
        <row r="303">
          <cell r="I303">
            <v>0</v>
          </cell>
        </row>
        <row r="304">
          <cell r="I304">
            <v>0</v>
          </cell>
        </row>
        <row r="305">
          <cell r="I305">
            <v>0</v>
          </cell>
        </row>
        <row r="306">
          <cell r="I306">
            <v>0</v>
          </cell>
        </row>
        <row r="307">
          <cell r="I307">
            <v>0</v>
          </cell>
        </row>
        <row r="308">
          <cell r="I308">
            <v>0</v>
          </cell>
        </row>
        <row r="309">
          <cell r="I309">
            <v>0</v>
          </cell>
        </row>
        <row r="310">
          <cell r="I310">
            <v>0</v>
          </cell>
        </row>
        <row r="311">
          <cell r="I311">
            <v>0</v>
          </cell>
        </row>
        <row r="312">
          <cell r="I312">
            <v>0</v>
          </cell>
        </row>
        <row r="313">
          <cell r="I313">
            <v>0</v>
          </cell>
        </row>
        <row r="314">
          <cell r="I314">
            <v>0</v>
          </cell>
        </row>
        <row r="315">
          <cell r="I315">
            <v>0</v>
          </cell>
        </row>
        <row r="316">
          <cell r="I316">
            <v>0</v>
          </cell>
        </row>
        <row r="317">
          <cell r="I317">
            <v>0</v>
          </cell>
        </row>
        <row r="318">
          <cell r="I318">
            <v>0</v>
          </cell>
        </row>
        <row r="319">
          <cell r="I319">
            <v>0</v>
          </cell>
        </row>
        <row r="320">
          <cell r="I320">
            <v>0</v>
          </cell>
        </row>
        <row r="321">
          <cell r="I321">
            <v>0</v>
          </cell>
        </row>
        <row r="322">
          <cell r="I322">
            <v>0</v>
          </cell>
        </row>
        <row r="323">
          <cell r="I323">
            <v>0</v>
          </cell>
        </row>
        <row r="324">
          <cell r="I324">
            <v>0</v>
          </cell>
        </row>
        <row r="325">
          <cell r="I325">
            <v>0</v>
          </cell>
        </row>
        <row r="326">
          <cell r="I326">
            <v>0</v>
          </cell>
        </row>
        <row r="327">
          <cell r="I327">
            <v>0</v>
          </cell>
        </row>
        <row r="328">
          <cell r="I328">
            <v>0</v>
          </cell>
        </row>
        <row r="329">
          <cell r="I329">
            <v>0</v>
          </cell>
        </row>
        <row r="330">
          <cell r="I330">
            <v>0</v>
          </cell>
        </row>
        <row r="331">
          <cell r="I331">
            <v>0</v>
          </cell>
        </row>
        <row r="332">
          <cell r="I332">
            <v>0</v>
          </cell>
        </row>
        <row r="333">
          <cell r="I333">
            <v>0</v>
          </cell>
        </row>
        <row r="334">
          <cell r="I334">
            <v>0</v>
          </cell>
        </row>
        <row r="335">
          <cell r="I335">
            <v>0</v>
          </cell>
        </row>
        <row r="336">
          <cell r="I336">
            <v>0</v>
          </cell>
        </row>
        <row r="337">
          <cell r="I337">
            <v>0</v>
          </cell>
        </row>
        <row r="338">
          <cell r="I338">
            <v>0</v>
          </cell>
        </row>
        <row r="339">
          <cell r="I339">
            <v>0</v>
          </cell>
        </row>
        <row r="340">
          <cell r="I340">
            <v>0</v>
          </cell>
        </row>
        <row r="341">
          <cell r="I341">
            <v>0</v>
          </cell>
        </row>
        <row r="342">
          <cell r="I342">
            <v>0</v>
          </cell>
        </row>
        <row r="343">
          <cell r="I343">
            <v>0</v>
          </cell>
        </row>
        <row r="344">
          <cell r="I344">
            <v>0</v>
          </cell>
        </row>
        <row r="345">
          <cell r="I345">
            <v>0</v>
          </cell>
        </row>
        <row r="346">
          <cell r="I346">
            <v>0</v>
          </cell>
        </row>
        <row r="347">
          <cell r="I347">
            <v>0</v>
          </cell>
        </row>
        <row r="348">
          <cell r="I348">
            <v>0</v>
          </cell>
        </row>
        <row r="349">
          <cell r="I349">
            <v>0</v>
          </cell>
        </row>
        <row r="350">
          <cell r="I350">
            <v>0</v>
          </cell>
        </row>
        <row r="351">
          <cell r="I351">
            <v>0</v>
          </cell>
        </row>
        <row r="352">
          <cell r="I352">
            <v>0</v>
          </cell>
        </row>
        <row r="353">
          <cell r="I353">
            <v>0</v>
          </cell>
        </row>
        <row r="354">
          <cell r="I354">
            <v>0</v>
          </cell>
        </row>
        <row r="355">
          <cell r="I355">
            <v>0</v>
          </cell>
        </row>
        <row r="356">
          <cell r="I356">
            <v>0</v>
          </cell>
        </row>
        <row r="357">
          <cell r="I357">
            <v>0</v>
          </cell>
        </row>
        <row r="358">
          <cell r="I358">
            <v>0</v>
          </cell>
        </row>
        <row r="359">
          <cell r="I359">
            <v>0</v>
          </cell>
        </row>
        <row r="360">
          <cell r="I360">
            <v>0</v>
          </cell>
        </row>
        <row r="361">
          <cell r="I361">
            <v>0</v>
          </cell>
        </row>
        <row r="362">
          <cell r="I362">
            <v>0</v>
          </cell>
        </row>
        <row r="363">
          <cell r="I363">
            <v>0</v>
          </cell>
        </row>
        <row r="364">
          <cell r="I364">
            <v>0</v>
          </cell>
        </row>
        <row r="365">
          <cell r="I365">
            <v>0</v>
          </cell>
        </row>
        <row r="366">
          <cell r="I366">
            <v>0</v>
          </cell>
        </row>
        <row r="367">
          <cell r="I367">
            <v>0</v>
          </cell>
        </row>
        <row r="368">
          <cell r="I368">
            <v>0</v>
          </cell>
        </row>
        <row r="369">
          <cell r="I369">
            <v>0</v>
          </cell>
        </row>
        <row r="370">
          <cell r="I370">
            <v>0</v>
          </cell>
        </row>
        <row r="371">
          <cell r="I371">
            <v>0</v>
          </cell>
        </row>
        <row r="372">
          <cell r="I372">
            <v>0</v>
          </cell>
        </row>
        <row r="373">
          <cell r="I373">
            <v>0</v>
          </cell>
        </row>
        <row r="374">
          <cell r="I374">
            <v>0</v>
          </cell>
        </row>
        <row r="375">
          <cell r="I375">
            <v>0</v>
          </cell>
        </row>
        <row r="376">
          <cell r="I376">
            <v>0</v>
          </cell>
        </row>
      </sheetData>
      <sheetData sheetId="1" refreshError="1"/>
      <sheetData sheetId="2">
        <row r="16">
          <cell r="A16">
            <v>2</v>
          </cell>
        </row>
      </sheetData>
      <sheetData sheetId="3"/>
      <sheetData sheetId="4"/>
      <sheetData sheetId="5"/>
      <sheetData sheetId="6"/>
      <sheetData sheetId="7"/>
      <sheetData sheetId="8"/>
      <sheetData sheetId="9"/>
      <sheetData sheetId="10"/>
      <sheetData sheetId="11"/>
      <sheetData sheetId="12"/>
      <sheetData sheetId="13"/>
      <sheetData sheetId="14"/>
      <sheetData sheetId="15">
        <row r="7">
          <cell r="D7" t="str">
            <v>Rupees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re"/>
      <sheetName val="Master"/>
      <sheetName val="Computation"/>
      <sheetName val="MAT"/>
      <sheetName val="Profit Calculation"/>
      <sheetName val="P&amp;L"/>
      <sheetName val="Estimate"/>
      <sheetName val="Exhibit 2"/>
      <sheetName val="Amortization Table"/>
      <sheetName val="fig to words"/>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deposit"/>
      <sheetName val="payment"/>
      <sheetName val="FORMAT"/>
      <sheetName val="Amortization Table"/>
      <sheetName val="Depart Budget"/>
      <sheetName val="Corporate"/>
    </sheetNames>
    <sheetDataSet>
      <sheetData sheetId="0" refreshError="1">
        <row r="15">
          <cell r="B15" t="str">
            <v>Co-load</v>
          </cell>
        </row>
        <row r="19">
          <cell r="B19" t="str">
            <v>Utility</v>
          </cell>
        </row>
        <row r="23">
          <cell r="B23" t="str">
            <v>Taxes</v>
          </cell>
        </row>
        <row r="26">
          <cell r="B26" t="str">
            <v>Rent</v>
          </cell>
        </row>
        <row r="29">
          <cell r="B29" t="str">
            <v>Other</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cal Reimb."/>
      <sheetName val="Telephone"/>
      <sheetName val="VEhicle"/>
      <sheetName val="LTA"/>
      <sheetName val="Attendence"/>
      <sheetName val="FBT"/>
      <sheetName val="code"/>
      <sheetName val="Master"/>
      <sheetName val="Amortization Table"/>
      <sheetName val="SCH4"/>
    </sheetNames>
    <sheetDataSet>
      <sheetData sheetId="0"/>
      <sheetData sheetId="1" refreshError="1">
        <row r="8">
          <cell r="B8" t="str">
            <v>J0001</v>
          </cell>
          <cell r="C8" t="str">
            <v>Aarthi Vijaykumar</v>
          </cell>
          <cell r="D8">
            <v>39522</v>
          </cell>
          <cell r="F8">
            <v>12000</v>
          </cell>
          <cell r="G8">
            <v>1000.0000000000001</v>
          </cell>
          <cell r="H8">
            <v>1000</v>
          </cell>
          <cell r="I8">
            <v>166.66666666666669</v>
          </cell>
          <cell r="J8">
            <v>1000</v>
          </cell>
          <cell r="K8">
            <v>1000</v>
          </cell>
          <cell r="L8">
            <v>1000.0000000000001</v>
          </cell>
          <cell r="M8">
            <v>0</v>
          </cell>
          <cell r="N8">
            <v>1000.0000000000001</v>
          </cell>
          <cell r="O8">
            <v>1000</v>
          </cell>
          <cell r="P8">
            <v>1000</v>
          </cell>
          <cell r="Q8">
            <v>1000</v>
          </cell>
          <cell r="R8">
            <v>1000</v>
          </cell>
          <cell r="S8">
            <v>10166.666666666666</v>
          </cell>
          <cell r="T8">
            <v>11000</v>
          </cell>
          <cell r="U8">
            <v>0</v>
          </cell>
          <cell r="V8">
            <v>0</v>
          </cell>
          <cell r="W8">
            <v>0</v>
          </cell>
          <cell r="X8">
            <v>0</v>
          </cell>
          <cell r="Y8">
            <v>0</v>
          </cell>
          <cell r="Z8">
            <v>0</v>
          </cell>
          <cell r="AA8">
            <v>0</v>
          </cell>
          <cell r="AB8">
            <v>0</v>
          </cell>
          <cell r="AC8">
            <v>0</v>
          </cell>
          <cell r="AD8">
            <v>0</v>
          </cell>
          <cell r="AE8">
            <v>0</v>
          </cell>
          <cell r="AF8">
            <v>11000</v>
          </cell>
          <cell r="AG8">
            <v>1000.0000000000001</v>
          </cell>
          <cell r="AH8">
            <v>999.99999999999989</v>
          </cell>
          <cell r="AI8">
            <v>166.66666666666652</v>
          </cell>
          <cell r="AJ8">
            <v>1000</v>
          </cell>
          <cell r="AK8">
            <v>999.99999999999955</v>
          </cell>
          <cell r="AL8">
            <v>1000</v>
          </cell>
          <cell r="AM8">
            <v>0</v>
          </cell>
          <cell r="AN8">
            <v>1000</v>
          </cell>
          <cell r="AO8">
            <v>1000</v>
          </cell>
          <cell r="AP8">
            <v>1000</v>
          </cell>
          <cell r="AQ8">
            <v>1000</v>
          </cell>
          <cell r="AR8">
            <v>1000</v>
          </cell>
          <cell r="AS8">
            <v>10166.666666666666</v>
          </cell>
          <cell r="AT8">
            <v>0</v>
          </cell>
          <cell r="AU8">
            <v>0</v>
          </cell>
          <cell r="AV8">
            <v>0</v>
          </cell>
          <cell r="AW8">
            <v>0</v>
          </cell>
          <cell r="AX8">
            <v>0</v>
          </cell>
          <cell r="AY8">
            <v>0</v>
          </cell>
          <cell r="AZ8">
            <v>0</v>
          </cell>
          <cell r="BA8">
            <v>0</v>
          </cell>
          <cell r="BB8">
            <v>0</v>
          </cell>
          <cell r="BC8">
            <v>0</v>
          </cell>
          <cell r="BD8">
            <v>0</v>
          </cell>
          <cell r="BE8">
            <v>0</v>
          </cell>
          <cell r="BF8">
            <v>0</v>
          </cell>
        </row>
        <row r="9">
          <cell r="B9" t="str">
            <v>J0002</v>
          </cell>
          <cell r="C9" t="str">
            <v>Kiran Gaikwad</v>
          </cell>
          <cell r="D9">
            <v>39553</v>
          </cell>
          <cell r="F9">
            <v>12000</v>
          </cell>
          <cell r="G9">
            <v>966.66666666666674</v>
          </cell>
          <cell r="H9">
            <v>967.74193548387098</v>
          </cell>
          <cell r="I9">
            <v>66.666666666666671</v>
          </cell>
          <cell r="J9">
            <v>129.03225806451613</v>
          </cell>
          <cell r="K9">
            <v>1000</v>
          </cell>
          <cell r="L9">
            <v>1000.0000000000001</v>
          </cell>
          <cell r="M9">
            <v>1000</v>
          </cell>
          <cell r="N9">
            <v>1000.0000000000001</v>
          </cell>
          <cell r="O9">
            <v>1000</v>
          </cell>
          <cell r="P9">
            <v>1000</v>
          </cell>
          <cell r="Q9">
            <v>1000</v>
          </cell>
          <cell r="R9">
            <v>1000</v>
          </cell>
          <cell r="S9">
            <v>10130.107526881722</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10130.107526881722</v>
          </cell>
          <cell r="AS9">
            <v>10130.107526881722</v>
          </cell>
          <cell r="AT9">
            <v>10130.107526881722</v>
          </cell>
          <cell r="AU9">
            <v>966.66666666666674</v>
          </cell>
          <cell r="AV9">
            <v>1934.4086021505377</v>
          </cell>
          <cell r="AW9">
            <v>2001.0752688172045</v>
          </cell>
          <cell r="AX9">
            <v>2130.1075268817208</v>
          </cell>
          <cell r="AY9">
            <v>3130.1075268817208</v>
          </cell>
          <cell r="AZ9">
            <v>4130.1075268817212</v>
          </cell>
          <cell r="BA9">
            <v>5130.1075268817212</v>
          </cell>
          <cell r="BB9">
            <v>6130.1075268817212</v>
          </cell>
          <cell r="BC9">
            <v>7130.1075268817212</v>
          </cell>
          <cell r="BD9">
            <v>8130.1075268817212</v>
          </cell>
          <cell r="BE9">
            <v>9130.1075268817222</v>
          </cell>
          <cell r="BF9">
            <v>0</v>
          </cell>
        </row>
        <row r="10">
          <cell r="B10" t="str">
            <v>J0003</v>
          </cell>
          <cell r="C10" t="str">
            <v>Rajendra Gupta</v>
          </cell>
          <cell r="D10">
            <v>39583</v>
          </cell>
          <cell r="F10">
            <v>12000</v>
          </cell>
          <cell r="G10">
            <v>933.33333333333337</v>
          </cell>
          <cell r="H10">
            <v>935.48387096774195</v>
          </cell>
          <cell r="I10">
            <v>100</v>
          </cell>
          <cell r="J10">
            <v>193.54838709677421</v>
          </cell>
          <cell r="K10">
            <v>1000</v>
          </cell>
          <cell r="L10">
            <v>1000.0000000000001</v>
          </cell>
          <cell r="M10">
            <v>1000</v>
          </cell>
          <cell r="N10">
            <v>1000.0000000000001</v>
          </cell>
          <cell r="O10">
            <v>1000</v>
          </cell>
          <cell r="P10">
            <v>1000</v>
          </cell>
          <cell r="Q10">
            <v>1000</v>
          </cell>
          <cell r="R10">
            <v>1000</v>
          </cell>
          <cell r="S10">
            <v>10162.365591397851</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10162.365591397851</v>
          </cell>
          <cell r="AS10">
            <v>10162.365591397851</v>
          </cell>
          <cell r="AT10">
            <v>10162.365591397851</v>
          </cell>
          <cell r="AU10">
            <v>933.33333333333337</v>
          </cell>
          <cell r="AV10">
            <v>1868.8172043010754</v>
          </cell>
          <cell r="AW10">
            <v>1968.8172043010754</v>
          </cell>
          <cell r="AX10">
            <v>2162.3655913978496</v>
          </cell>
          <cell r="AY10">
            <v>3162.3655913978496</v>
          </cell>
          <cell r="AZ10">
            <v>4162.36559139785</v>
          </cell>
          <cell r="BA10">
            <v>5162.36559139785</v>
          </cell>
          <cell r="BB10">
            <v>6162.36559139785</v>
          </cell>
          <cell r="BC10">
            <v>7162.36559139785</v>
          </cell>
          <cell r="BD10">
            <v>8162.36559139785</v>
          </cell>
          <cell r="BE10">
            <v>9162.3655913978509</v>
          </cell>
          <cell r="BF10">
            <v>0</v>
          </cell>
        </row>
        <row r="11">
          <cell r="B11" t="str">
            <v>J0004</v>
          </cell>
          <cell r="C11" t="str">
            <v>Devendra Singh</v>
          </cell>
          <cell r="D11">
            <v>39619</v>
          </cell>
          <cell r="F11">
            <v>12000</v>
          </cell>
          <cell r="G11">
            <v>900.00000000000011</v>
          </cell>
          <cell r="H11">
            <v>903.22580645161293</v>
          </cell>
          <cell r="I11">
            <v>133.33333333333334</v>
          </cell>
          <cell r="J11">
            <v>258.06451612903226</v>
          </cell>
          <cell r="K11">
            <v>1000</v>
          </cell>
          <cell r="L11">
            <v>1000.0000000000001</v>
          </cell>
          <cell r="M11">
            <v>1000</v>
          </cell>
          <cell r="N11">
            <v>1000.0000000000001</v>
          </cell>
          <cell r="O11">
            <v>1000</v>
          </cell>
          <cell r="P11">
            <v>1000</v>
          </cell>
          <cell r="Q11">
            <v>1000</v>
          </cell>
          <cell r="R11">
            <v>1000</v>
          </cell>
          <cell r="S11">
            <v>10194.62365591398</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10194.62365591398</v>
          </cell>
          <cell r="AS11">
            <v>10194.62365591398</v>
          </cell>
          <cell r="AT11">
            <v>10194.62365591398</v>
          </cell>
          <cell r="AU11">
            <v>900.00000000000011</v>
          </cell>
          <cell r="AV11">
            <v>1803.2258064516132</v>
          </cell>
          <cell r="AW11">
            <v>1936.5591397849464</v>
          </cell>
          <cell r="AX11">
            <v>2194.6236559139788</v>
          </cell>
          <cell r="AY11">
            <v>3194.6236559139788</v>
          </cell>
          <cell r="AZ11">
            <v>4194.6236559139788</v>
          </cell>
          <cell r="BA11">
            <v>5194.6236559139788</v>
          </cell>
          <cell r="BB11">
            <v>6194.6236559139788</v>
          </cell>
          <cell r="BC11">
            <v>7194.6236559139788</v>
          </cell>
          <cell r="BD11">
            <v>8194.6236559139797</v>
          </cell>
          <cell r="BE11">
            <v>9194.6236559139797</v>
          </cell>
          <cell r="BF11">
            <v>0</v>
          </cell>
        </row>
        <row r="12">
          <cell r="B12" t="str">
            <v>J0005</v>
          </cell>
          <cell r="C12" t="str">
            <v>Himanshu Arya</v>
          </cell>
          <cell r="D12">
            <v>39651</v>
          </cell>
          <cell r="E12">
            <v>39751</v>
          </cell>
          <cell r="F12">
            <v>24000</v>
          </cell>
          <cell r="G12">
            <v>1733.3333333333335</v>
          </cell>
          <cell r="H12">
            <v>1741.9354838709678</v>
          </cell>
          <cell r="I12">
            <v>333.33333333333337</v>
          </cell>
          <cell r="J12">
            <v>645.16129032258061</v>
          </cell>
          <cell r="K12">
            <v>2000</v>
          </cell>
          <cell r="L12">
            <v>2000.0000000000002</v>
          </cell>
          <cell r="M12">
            <v>2000</v>
          </cell>
          <cell r="N12">
            <v>2000.0000000000002</v>
          </cell>
          <cell r="O12">
            <v>2000</v>
          </cell>
          <cell r="P12">
            <v>2000</v>
          </cell>
          <cell r="Q12">
            <v>2000</v>
          </cell>
          <cell r="R12">
            <v>2000</v>
          </cell>
          <cell r="S12">
            <v>20453.763440860217</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20453.763440860217</v>
          </cell>
          <cell r="AS12">
            <v>20453.763440860217</v>
          </cell>
          <cell r="AT12">
            <v>20453.763440860217</v>
          </cell>
          <cell r="AU12">
            <v>1733.3333333333335</v>
          </cell>
          <cell r="AV12">
            <v>3475.2688172043013</v>
          </cell>
          <cell r="AW12">
            <v>3808.6021505376348</v>
          </cell>
          <cell r="AX12">
            <v>4453.7634408602153</v>
          </cell>
          <cell r="AY12">
            <v>6453.7634408602153</v>
          </cell>
          <cell r="AZ12">
            <v>8453.7634408602153</v>
          </cell>
          <cell r="BA12">
            <v>10453.763440860215</v>
          </cell>
          <cell r="BB12">
            <v>12453.763440860215</v>
          </cell>
          <cell r="BC12">
            <v>14453.763440860215</v>
          </cell>
          <cell r="BD12">
            <v>16453.763440860217</v>
          </cell>
          <cell r="BE12">
            <v>18453.763440860217</v>
          </cell>
          <cell r="BF12">
            <v>0</v>
          </cell>
        </row>
        <row r="13">
          <cell r="B13" t="str">
            <v>J0006</v>
          </cell>
          <cell r="C13" t="str">
            <v>Amit Sharma</v>
          </cell>
          <cell r="D13">
            <v>39668</v>
          </cell>
          <cell r="F13">
            <v>12000</v>
          </cell>
          <cell r="G13">
            <v>833.33333333333337</v>
          </cell>
          <cell r="H13">
            <v>838.70967741935488</v>
          </cell>
          <cell r="I13">
            <v>200</v>
          </cell>
          <cell r="J13">
            <v>387.09677419354841</v>
          </cell>
          <cell r="K13">
            <v>1000</v>
          </cell>
          <cell r="L13">
            <v>1000.0000000000001</v>
          </cell>
          <cell r="M13">
            <v>1000</v>
          </cell>
          <cell r="N13">
            <v>1000.0000000000001</v>
          </cell>
          <cell r="O13">
            <v>1000</v>
          </cell>
          <cell r="P13">
            <v>1000</v>
          </cell>
          <cell r="Q13">
            <v>1000</v>
          </cell>
          <cell r="R13">
            <v>1000</v>
          </cell>
          <cell r="S13">
            <v>10259.139784946237</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10259.139784946237</v>
          </cell>
          <cell r="AS13">
            <v>10259.139784946237</v>
          </cell>
          <cell r="AT13">
            <v>10259.139784946237</v>
          </cell>
          <cell r="AU13">
            <v>833.33333333333337</v>
          </cell>
          <cell r="AV13">
            <v>1672.0430107526881</v>
          </cell>
          <cell r="AW13">
            <v>1872.0430107526881</v>
          </cell>
          <cell r="AX13">
            <v>2259.1397849462364</v>
          </cell>
          <cell r="AY13">
            <v>3259.1397849462364</v>
          </cell>
          <cell r="AZ13">
            <v>4259.1397849462364</v>
          </cell>
          <cell r="BA13">
            <v>5259.1397849462364</v>
          </cell>
          <cell r="BB13">
            <v>6259.1397849462364</v>
          </cell>
          <cell r="BC13">
            <v>7259.1397849462364</v>
          </cell>
          <cell r="BD13">
            <v>8259.1397849462373</v>
          </cell>
          <cell r="BE13">
            <v>9259.1397849462373</v>
          </cell>
          <cell r="BF13">
            <v>0</v>
          </cell>
        </row>
        <row r="14">
          <cell r="B14" t="str">
            <v>J0007</v>
          </cell>
          <cell r="C14" t="str">
            <v>Vinod Prajapati</v>
          </cell>
          <cell r="D14">
            <v>39701</v>
          </cell>
          <cell r="F14">
            <v>12000</v>
          </cell>
          <cell r="G14">
            <v>800</v>
          </cell>
          <cell r="H14">
            <v>806.45161290322585</v>
          </cell>
          <cell r="I14">
            <v>233.33333333333334</v>
          </cell>
          <cell r="J14">
            <v>451.61290322580646</v>
          </cell>
          <cell r="K14">
            <v>1000</v>
          </cell>
          <cell r="L14">
            <v>1000.0000000000001</v>
          </cell>
          <cell r="M14">
            <v>1000</v>
          </cell>
          <cell r="N14">
            <v>1000.0000000000001</v>
          </cell>
          <cell r="O14">
            <v>1000</v>
          </cell>
          <cell r="P14">
            <v>1000</v>
          </cell>
          <cell r="Q14">
            <v>1000</v>
          </cell>
          <cell r="R14">
            <v>1000</v>
          </cell>
          <cell r="S14">
            <v>10291.397849462366</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10291.397849462366</v>
          </cell>
          <cell r="AS14">
            <v>10291.397849462366</v>
          </cell>
          <cell r="AT14">
            <v>10291.397849462366</v>
          </cell>
          <cell r="AU14">
            <v>800</v>
          </cell>
          <cell r="AV14">
            <v>1606.4516129032259</v>
          </cell>
          <cell r="AW14">
            <v>1839.7849462365591</v>
          </cell>
          <cell r="AX14">
            <v>2291.3978494623657</v>
          </cell>
          <cell r="AY14">
            <v>3291.3978494623657</v>
          </cell>
          <cell r="AZ14">
            <v>4291.3978494623661</v>
          </cell>
          <cell r="BA14">
            <v>5291.3978494623661</v>
          </cell>
          <cell r="BB14">
            <v>6291.3978494623661</v>
          </cell>
          <cell r="BC14">
            <v>7291.3978494623661</v>
          </cell>
          <cell r="BD14">
            <v>8291.3978494623661</v>
          </cell>
          <cell r="BE14">
            <v>9291.3978494623661</v>
          </cell>
          <cell r="BF14">
            <v>0</v>
          </cell>
        </row>
        <row r="15">
          <cell r="B15" t="str">
            <v>J0008</v>
          </cell>
          <cell r="C15" t="str">
            <v>Akhil Gupta</v>
          </cell>
          <cell r="D15">
            <v>39735</v>
          </cell>
          <cell r="F15">
            <v>12000</v>
          </cell>
          <cell r="G15">
            <v>766.66666666666674</v>
          </cell>
          <cell r="H15">
            <v>774.19354838709683</v>
          </cell>
          <cell r="I15">
            <v>266.66666666666669</v>
          </cell>
          <cell r="J15">
            <v>516.12903225806451</v>
          </cell>
          <cell r="K15">
            <v>1000</v>
          </cell>
          <cell r="L15">
            <v>1000.0000000000001</v>
          </cell>
          <cell r="M15">
            <v>1000</v>
          </cell>
          <cell r="N15">
            <v>1000.0000000000001</v>
          </cell>
          <cell r="O15">
            <v>1000</v>
          </cell>
          <cell r="P15">
            <v>1000</v>
          </cell>
          <cell r="Q15">
            <v>1000</v>
          </cell>
          <cell r="R15">
            <v>1000</v>
          </cell>
          <cell r="S15">
            <v>10323.655913978495</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10323.655913978495</v>
          </cell>
          <cell r="AS15">
            <v>10323.655913978495</v>
          </cell>
          <cell r="AT15">
            <v>10323.655913978495</v>
          </cell>
          <cell r="AU15">
            <v>766.66666666666674</v>
          </cell>
          <cell r="AV15">
            <v>1540.8602150537636</v>
          </cell>
          <cell r="AW15">
            <v>1807.5268817204303</v>
          </cell>
          <cell r="AX15">
            <v>2323.6559139784949</v>
          </cell>
          <cell r="AY15">
            <v>3323.6559139784949</v>
          </cell>
          <cell r="AZ15">
            <v>4323.6559139784949</v>
          </cell>
          <cell r="BA15">
            <v>5323.6559139784949</v>
          </cell>
          <cell r="BB15">
            <v>6323.6559139784949</v>
          </cell>
          <cell r="BC15">
            <v>7323.6559139784949</v>
          </cell>
          <cell r="BD15">
            <v>8323.6559139784949</v>
          </cell>
          <cell r="BE15">
            <v>9323.6559139784949</v>
          </cell>
          <cell r="BF15">
            <v>0</v>
          </cell>
        </row>
        <row r="16">
          <cell r="B16" t="str">
            <v>J0009</v>
          </cell>
          <cell r="C16" t="str">
            <v>Ramnivas Kumar</v>
          </cell>
          <cell r="D16">
            <v>39775</v>
          </cell>
          <cell r="F16">
            <v>24000</v>
          </cell>
          <cell r="G16">
            <v>1466.6666666666667</v>
          </cell>
          <cell r="H16">
            <v>1483.8709677419354</v>
          </cell>
          <cell r="I16">
            <v>600</v>
          </cell>
          <cell r="J16">
            <v>1161.2903225806451</v>
          </cell>
          <cell r="K16">
            <v>2000</v>
          </cell>
          <cell r="L16">
            <v>2000.0000000000002</v>
          </cell>
          <cell r="M16">
            <v>2000</v>
          </cell>
          <cell r="N16">
            <v>2000.0000000000002</v>
          </cell>
          <cell r="O16">
            <v>2000</v>
          </cell>
          <cell r="P16">
            <v>2000</v>
          </cell>
          <cell r="Q16">
            <v>2000</v>
          </cell>
          <cell r="R16">
            <v>2000</v>
          </cell>
          <cell r="S16">
            <v>20711.827956989247</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20711.827956989247</v>
          </cell>
          <cell r="AS16">
            <v>20711.827956989247</v>
          </cell>
          <cell r="AT16">
            <v>20711.827956989247</v>
          </cell>
          <cell r="AU16">
            <v>1466.6666666666667</v>
          </cell>
          <cell r="AV16">
            <v>2950.5376344086021</v>
          </cell>
          <cell r="AW16">
            <v>3550.5376344086021</v>
          </cell>
          <cell r="AX16">
            <v>4711.8279569892475</v>
          </cell>
          <cell r="AY16">
            <v>6711.8279569892475</v>
          </cell>
          <cell r="AZ16">
            <v>8711.8279569892475</v>
          </cell>
          <cell r="BA16">
            <v>10711.827956989247</v>
          </cell>
          <cell r="BB16">
            <v>12711.827956989247</v>
          </cell>
          <cell r="BC16">
            <v>14711.827956989247</v>
          </cell>
          <cell r="BD16">
            <v>16711.827956989247</v>
          </cell>
          <cell r="BE16">
            <v>18711.827956989247</v>
          </cell>
          <cell r="BF16">
            <v>0</v>
          </cell>
        </row>
        <row r="17">
          <cell r="B17" t="str">
            <v>J0010</v>
          </cell>
          <cell r="C17" t="str">
            <v>Rahul Vashishtha</v>
          </cell>
          <cell r="D17">
            <v>39804</v>
          </cell>
          <cell r="F17">
            <v>12000</v>
          </cell>
          <cell r="G17">
            <v>700</v>
          </cell>
          <cell r="H17">
            <v>709.67741935483866</v>
          </cell>
          <cell r="I17">
            <v>333.33333333333337</v>
          </cell>
          <cell r="J17">
            <v>645.16129032258061</v>
          </cell>
          <cell r="K17">
            <v>1000</v>
          </cell>
          <cell r="L17">
            <v>1000.0000000000001</v>
          </cell>
          <cell r="M17">
            <v>1000</v>
          </cell>
          <cell r="N17">
            <v>1000.0000000000001</v>
          </cell>
          <cell r="O17">
            <v>1000</v>
          </cell>
          <cell r="P17">
            <v>1000</v>
          </cell>
          <cell r="Q17">
            <v>1000</v>
          </cell>
          <cell r="R17">
            <v>1000</v>
          </cell>
          <cell r="S17">
            <v>10388.172043010753</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10388.172043010753</v>
          </cell>
          <cell r="AS17">
            <v>10388.172043010753</v>
          </cell>
          <cell r="AT17">
            <v>10388.172043010753</v>
          </cell>
          <cell r="AU17">
            <v>700</v>
          </cell>
          <cell r="AV17">
            <v>1409.6774193548385</v>
          </cell>
          <cell r="AW17">
            <v>1743.010752688172</v>
          </cell>
          <cell r="AX17">
            <v>2388.1720430107525</v>
          </cell>
          <cell r="AY17">
            <v>3388.1720430107525</v>
          </cell>
          <cell r="AZ17">
            <v>4388.1720430107525</v>
          </cell>
          <cell r="BA17">
            <v>5388.1720430107525</v>
          </cell>
          <cell r="BB17">
            <v>6388.1720430107525</v>
          </cell>
          <cell r="BC17">
            <v>7388.1720430107525</v>
          </cell>
          <cell r="BD17">
            <v>8388.1720430107525</v>
          </cell>
          <cell r="BE17">
            <v>9388.1720430107525</v>
          </cell>
          <cell r="BF17">
            <v>0</v>
          </cell>
        </row>
        <row r="18">
          <cell r="B18" t="str">
            <v>J0011</v>
          </cell>
          <cell r="C18" t="str">
            <v>Christina Riechers</v>
          </cell>
          <cell r="D18">
            <v>39822</v>
          </cell>
          <cell r="F18">
            <v>12000</v>
          </cell>
          <cell r="G18">
            <v>666.66666666666674</v>
          </cell>
          <cell r="H18">
            <v>677.41935483870964</v>
          </cell>
          <cell r="I18">
            <v>366.66666666666669</v>
          </cell>
          <cell r="J18">
            <v>709.67741935483866</v>
          </cell>
          <cell r="K18">
            <v>1000</v>
          </cell>
          <cell r="L18">
            <v>1000.0000000000001</v>
          </cell>
          <cell r="M18">
            <v>1000</v>
          </cell>
          <cell r="N18">
            <v>1000.0000000000001</v>
          </cell>
          <cell r="O18">
            <v>1000</v>
          </cell>
          <cell r="P18">
            <v>1000</v>
          </cell>
          <cell r="Q18">
            <v>1000</v>
          </cell>
          <cell r="R18">
            <v>1000</v>
          </cell>
          <cell r="S18">
            <v>10420.430107526881</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10420.430107526881</v>
          </cell>
          <cell r="AS18">
            <v>10420.430107526881</v>
          </cell>
          <cell r="AT18">
            <v>10420.430107526881</v>
          </cell>
          <cell r="AU18">
            <v>666.66666666666674</v>
          </cell>
          <cell r="AV18">
            <v>1344.0860215053763</v>
          </cell>
          <cell r="AW18">
            <v>1710.752688172043</v>
          </cell>
          <cell r="AX18">
            <v>2420.4301075268818</v>
          </cell>
          <cell r="AY18">
            <v>3420.4301075268818</v>
          </cell>
          <cell r="AZ18">
            <v>4420.4301075268822</v>
          </cell>
          <cell r="BA18">
            <v>5420.4301075268822</v>
          </cell>
          <cell r="BB18">
            <v>6420.4301075268822</v>
          </cell>
          <cell r="BC18">
            <v>7420.4301075268822</v>
          </cell>
          <cell r="BD18">
            <v>8420.4301075268813</v>
          </cell>
          <cell r="BE18">
            <v>9420.4301075268813</v>
          </cell>
          <cell r="BF18">
            <v>0</v>
          </cell>
        </row>
        <row r="19">
          <cell r="B19" t="str">
            <v>J0012</v>
          </cell>
          <cell r="C19" t="str">
            <v>Vivek Dwivedi</v>
          </cell>
          <cell r="D19">
            <v>39857</v>
          </cell>
          <cell r="F19">
            <v>12000</v>
          </cell>
          <cell r="G19">
            <v>633.33333333333337</v>
          </cell>
          <cell r="H19">
            <v>645.16129032258061</v>
          </cell>
          <cell r="I19">
            <v>400</v>
          </cell>
          <cell r="J19">
            <v>774.19354838709683</v>
          </cell>
          <cell r="K19">
            <v>1000</v>
          </cell>
          <cell r="L19">
            <v>1000.0000000000001</v>
          </cell>
          <cell r="M19">
            <v>1000</v>
          </cell>
          <cell r="N19">
            <v>1000.0000000000001</v>
          </cell>
          <cell r="O19">
            <v>1000</v>
          </cell>
          <cell r="P19">
            <v>1000</v>
          </cell>
          <cell r="Q19">
            <v>1000</v>
          </cell>
          <cell r="R19">
            <v>1000</v>
          </cell>
          <cell r="S19">
            <v>10452.68817204301</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10452.68817204301</v>
          </cell>
          <cell r="AS19">
            <v>10452.68817204301</v>
          </cell>
          <cell r="AT19">
            <v>10452.68817204301</v>
          </cell>
          <cell r="AU19">
            <v>633.33333333333337</v>
          </cell>
          <cell r="AV19">
            <v>1278.494623655914</v>
          </cell>
          <cell r="AW19">
            <v>1678.494623655914</v>
          </cell>
          <cell r="AX19">
            <v>2452.688172043011</v>
          </cell>
          <cell r="AY19">
            <v>3452.688172043011</v>
          </cell>
          <cell r="AZ19">
            <v>4452.688172043011</v>
          </cell>
          <cell r="BA19">
            <v>5452.688172043011</v>
          </cell>
          <cell r="BB19">
            <v>6452.688172043011</v>
          </cell>
          <cell r="BC19">
            <v>7452.688172043011</v>
          </cell>
          <cell r="BD19">
            <v>8452.6881720430101</v>
          </cell>
          <cell r="BE19">
            <v>9452.6881720430101</v>
          </cell>
          <cell r="BF19">
            <v>0</v>
          </cell>
        </row>
        <row r="20">
          <cell r="B20" t="str">
            <v>J0013</v>
          </cell>
          <cell r="C20" t="str">
            <v>Robin Chilton</v>
          </cell>
          <cell r="D20">
            <v>39889</v>
          </cell>
          <cell r="F20">
            <v>12000</v>
          </cell>
          <cell r="G20">
            <v>600</v>
          </cell>
          <cell r="H20">
            <v>612.90322580645159</v>
          </cell>
          <cell r="I20">
            <v>433.33333333333337</v>
          </cell>
          <cell r="J20">
            <v>838.70967741935488</v>
          </cell>
          <cell r="K20">
            <v>1000</v>
          </cell>
          <cell r="L20">
            <v>1000.0000000000001</v>
          </cell>
          <cell r="M20">
            <v>1000</v>
          </cell>
          <cell r="N20">
            <v>1000.0000000000001</v>
          </cell>
          <cell r="O20">
            <v>1000</v>
          </cell>
          <cell r="P20">
            <v>1000</v>
          </cell>
          <cell r="Q20">
            <v>1000</v>
          </cell>
          <cell r="R20">
            <v>1000</v>
          </cell>
          <cell r="S20">
            <v>10484.946236559139</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10484.946236559139</v>
          </cell>
          <cell r="AS20">
            <v>10484.946236559139</v>
          </cell>
          <cell r="AT20">
            <v>10484.946236559139</v>
          </cell>
          <cell r="AU20">
            <v>600</v>
          </cell>
          <cell r="AV20">
            <v>1212.9032258064517</v>
          </cell>
          <cell r="AW20">
            <v>1646.2365591397852</v>
          </cell>
          <cell r="AX20">
            <v>2484.9462365591398</v>
          </cell>
          <cell r="AY20">
            <v>3484.9462365591398</v>
          </cell>
          <cell r="AZ20">
            <v>4484.9462365591398</v>
          </cell>
          <cell r="BA20">
            <v>5484.9462365591398</v>
          </cell>
          <cell r="BB20">
            <v>6484.9462365591398</v>
          </cell>
          <cell r="BC20">
            <v>7484.9462365591398</v>
          </cell>
          <cell r="BD20">
            <v>8484.9462365591389</v>
          </cell>
          <cell r="BE20">
            <v>9484.9462365591389</v>
          </cell>
          <cell r="BF20">
            <v>0</v>
          </cell>
        </row>
        <row r="21">
          <cell r="B21" t="str">
            <v>J0014</v>
          </cell>
          <cell r="C21" t="str">
            <v>Parul Verma</v>
          </cell>
          <cell r="D21">
            <v>39490</v>
          </cell>
          <cell r="F21">
            <v>12000</v>
          </cell>
          <cell r="G21">
            <v>566.66666666666674</v>
          </cell>
          <cell r="H21">
            <v>580.64516129032256</v>
          </cell>
          <cell r="I21">
            <v>466.66666666666669</v>
          </cell>
          <cell r="J21">
            <v>903.22580645161293</v>
          </cell>
          <cell r="K21">
            <v>1000</v>
          </cell>
          <cell r="L21">
            <v>1000.0000000000001</v>
          </cell>
          <cell r="M21">
            <v>1000</v>
          </cell>
          <cell r="N21">
            <v>1000.0000000000001</v>
          </cell>
          <cell r="O21">
            <v>1000</v>
          </cell>
          <cell r="P21">
            <v>1000</v>
          </cell>
          <cell r="Q21">
            <v>1000</v>
          </cell>
          <cell r="R21">
            <v>1000</v>
          </cell>
          <cell r="S21">
            <v>10517.20430107527</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10517.20430107527</v>
          </cell>
          <cell r="AS21">
            <v>10517.20430107527</v>
          </cell>
          <cell r="AT21">
            <v>10517.20430107527</v>
          </cell>
          <cell r="AU21">
            <v>566.66666666666674</v>
          </cell>
          <cell r="AV21">
            <v>1147.3118279569894</v>
          </cell>
          <cell r="AW21">
            <v>1613.9784946236562</v>
          </cell>
          <cell r="AX21">
            <v>2517.2043010752691</v>
          </cell>
          <cell r="AY21">
            <v>3517.2043010752691</v>
          </cell>
          <cell r="AZ21">
            <v>4517.2043010752695</v>
          </cell>
          <cell r="BA21">
            <v>5517.2043010752695</v>
          </cell>
          <cell r="BB21">
            <v>6517.2043010752695</v>
          </cell>
          <cell r="BC21">
            <v>7517.2043010752695</v>
          </cell>
          <cell r="BD21">
            <v>8517.2043010752695</v>
          </cell>
          <cell r="BE21">
            <v>9517.2043010752695</v>
          </cell>
          <cell r="BF21">
            <v>0</v>
          </cell>
        </row>
        <row r="22">
          <cell r="B22" t="str">
            <v>J0015</v>
          </cell>
          <cell r="C22" t="str">
            <v>Ashish Krishna</v>
          </cell>
          <cell r="D22">
            <v>39173</v>
          </cell>
          <cell r="F22">
            <v>12000</v>
          </cell>
          <cell r="G22">
            <v>533.33333333333337</v>
          </cell>
          <cell r="H22">
            <v>548.38709677419354</v>
          </cell>
          <cell r="I22">
            <v>500.00000000000006</v>
          </cell>
          <cell r="J22">
            <v>967.74193548387098</v>
          </cell>
          <cell r="K22">
            <v>1000</v>
          </cell>
          <cell r="L22">
            <v>1000.0000000000001</v>
          </cell>
          <cell r="M22">
            <v>1000</v>
          </cell>
          <cell r="N22">
            <v>1000.0000000000001</v>
          </cell>
          <cell r="O22">
            <v>1000</v>
          </cell>
          <cell r="P22">
            <v>1000</v>
          </cell>
          <cell r="Q22">
            <v>1000</v>
          </cell>
          <cell r="R22">
            <v>1000</v>
          </cell>
          <cell r="S22">
            <v>10549.462365591398</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10549.462365591398</v>
          </cell>
          <cell r="AS22">
            <v>10549.462365591398</v>
          </cell>
          <cell r="AT22">
            <v>10549.462365591398</v>
          </cell>
          <cell r="AU22">
            <v>533.33333333333337</v>
          </cell>
          <cell r="AV22">
            <v>1081.7204301075269</v>
          </cell>
          <cell r="AW22">
            <v>1581.7204301075269</v>
          </cell>
          <cell r="AX22">
            <v>2549.4623655913979</v>
          </cell>
          <cell r="AY22">
            <v>3549.4623655913979</v>
          </cell>
          <cell r="AZ22">
            <v>4549.4623655913983</v>
          </cell>
          <cell r="BA22">
            <v>5549.4623655913983</v>
          </cell>
          <cell r="BB22">
            <v>6549.4623655913983</v>
          </cell>
          <cell r="BC22">
            <v>7549.4623655913983</v>
          </cell>
          <cell r="BD22">
            <v>8549.4623655913983</v>
          </cell>
          <cell r="BE22">
            <v>9549.4623655913983</v>
          </cell>
          <cell r="BF22">
            <v>0</v>
          </cell>
        </row>
        <row r="23">
          <cell r="B23" t="str">
            <v>J0016</v>
          </cell>
          <cell r="C23" t="str">
            <v>Parmita Dalal</v>
          </cell>
          <cell r="D23">
            <v>39173</v>
          </cell>
          <cell r="F23">
            <v>12000</v>
          </cell>
          <cell r="G23">
            <v>500.00000000000006</v>
          </cell>
          <cell r="H23">
            <v>516.12903225806451</v>
          </cell>
          <cell r="I23">
            <v>533.33333333333337</v>
          </cell>
          <cell r="J23">
            <v>1032.258064516129</v>
          </cell>
          <cell r="K23">
            <v>1000</v>
          </cell>
          <cell r="L23">
            <v>1000.0000000000001</v>
          </cell>
          <cell r="M23">
            <v>1000</v>
          </cell>
          <cell r="N23">
            <v>1000.0000000000001</v>
          </cell>
          <cell r="O23">
            <v>1000</v>
          </cell>
          <cell r="P23">
            <v>1000</v>
          </cell>
          <cell r="Q23">
            <v>1000</v>
          </cell>
          <cell r="R23">
            <v>1000</v>
          </cell>
          <cell r="S23">
            <v>10581.720430107527</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10581.720430107527</v>
          </cell>
          <cell r="AS23">
            <v>10581.720430107527</v>
          </cell>
          <cell r="AT23">
            <v>10581.720430107527</v>
          </cell>
          <cell r="AU23">
            <v>500.00000000000006</v>
          </cell>
          <cell r="AV23">
            <v>1016.1290322580646</v>
          </cell>
          <cell r="AW23">
            <v>1549.4623655913979</v>
          </cell>
          <cell r="AX23">
            <v>2581.7204301075271</v>
          </cell>
          <cell r="AY23">
            <v>3581.7204301075271</v>
          </cell>
          <cell r="AZ23">
            <v>4581.7204301075271</v>
          </cell>
          <cell r="BA23">
            <v>5581.7204301075271</v>
          </cell>
          <cell r="BB23">
            <v>6581.7204301075271</v>
          </cell>
          <cell r="BC23">
            <v>7581.7204301075271</v>
          </cell>
          <cell r="BD23">
            <v>8581.7204301075271</v>
          </cell>
          <cell r="BE23">
            <v>9581.7204301075271</v>
          </cell>
          <cell r="BF23">
            <v>0</v>
          </cell>
        </row>
      </sheetData>
      <sheetData sheetId="2" refreshError="1">
        <row r="8">
          <cell r="B8" t="str">
            <v>J0001</v>
          </cell>
          <cell r="C8" t="str">
            <v>Aarthi Vijaykumar</v>
          </cell>
          <cell r="D8">
            <v>39583</v>
          </cell>
          <cell r="F8">
            <v>300000</v>
          </cell>
          <cell r="G8">
            <v>25000</v>
          </cell>
          <cell r="H8">
            <v>25000</v>
          </cell>
          <cell r="I8">
            <v>4166.666666666667</v>
          </cell>
          <cell r="J8">
            <v>25000</v>
          </cell>
          <cell r="K8">
            <v>25000</v>
          </cell>
          <cell r="L8">
            <v>25000</v>
          </cell>
          <cell r="M8">
            <v>0</v>
          </cell>
          <cell r="N8">
            <v>25000</v>
          </cell>
          <cell r="O8">
            <v>25000</v>
          </cell>
          <cell r="P8">
            <v>25000</v>
          </cell>
          <cell r="Q8">
            <v>25000</v>
          </cell>
          <cell r="R8">
            <v>25000</v>
          </cell>
          <cell r="S8">
            <v>254166.66666666666</v>
          </cell>
          <cell r="T8">
            <v>240000</v>
          </cell>
          <cell r="U8">
            <v>0</v>
          </cell>
          <cell r="V8">
            <v>0</v>
          </cell>
          <cell r="W8">
            <v>0</v>
          </cell>
          <cell r="X8">
            <v>0</v>
          </cell>
          <cell r="Y8">
            <v>0</v>
          </cell>
          <cell r="Z8">
            <v>0</v>
          </cell>
          <cell r="AA8">
            <v>0</v>
          </cell>
          <cell r="AB8">
            <v>0</v>
          </cell>
          <cell r="AC8">
            <v>0</v>
          </cell>
          <cell r="AD8">
            <v>0</v>
          </cell>
          <cell r="AE8">
            <v>0</v>
          </cell>
          <cell r="AF8">
            <v>240000</v>
          </cell>
          <cell r="AG8">
            <v>25000</v>
          </cell>
          <cell r="AH8">
            <v>25000</v>
          </cell>
          <cell r="AI8">
            <v>4166.6666666666642</v>
          </cell>
          <cell r="AJ8">
            <v>24999.999999999993</v>
          </cell>
          <cell r="AK8">
            <v>25000</v>
          </cell>
          <cell r="AL8">
            <v>25000</v>
          </cell>
          <cell r="AM8">
            <v>0</v>
          </cell>
          <cell r="AN8">
            <v>25000</v>
          </cell>
          <cell r="AO8">
            <v>25000</v>
          </cell>
          <cell r="AP8">
            <v>25000</v>
          </cell>
          <cell r="AQ8">
            <v>25000</v>
          </cell>
          <cell r="AR8">
            <v>25000</v>
          </cell>
          <cell r="AS8">
            <v>254166.66666666666</v>
          </cell>
          <cell r="AT8">
            <v>14166.666666666657</v>
          </cell>
        </row>
        <row r="9">
          <cell r="B9" t="str">
            <v>J0002</v>
          </cell>
          <cell r="C9" t="str">
            <v>Kiran Gaikwad</v>
          </cell>
          <cell r="D9">
            <v>39608</v>
          </cell>
          <cell r="F9">
            <v>12000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row>
        <row r="10">
          <cell r="B10" t="str">
            <v>J0003</v>
          </cell>
          <cell r="C10" t="str">
            <v>Rajendra Gupta</v>
          </cell>
          <cell r="D10">
            <v>39608</v>
          </cell>
          <cell r="F10">
            <v>216000</v>
          </cell>
          <cell r="G10">
            <v>16800</v>
          </cell>
          <cell r="H10">
            <v>16838.709677419356</v>
          </cell>
          <cell r="I10">
            <v>1800</v>
          </cell>
          <cell r="J10">
            <v>3483.8709677419356</v>
          </cell>
          <cell r="K10">
            <v>18000</v>
          </cell>
          <cell r="L10">
            <v>18000</v>
          </cell>
          <cell r="M10">
            <v>18000</v>
          </cell>
          <cell r="N10">
            <v>18000</v>
          </cell>
          <cell r="O10">
            <v>18000</v>
          </cell>
          <cell r="P10">
            <v>18000</v>
          </cell>
          <cell r="Q10">
            <v>18000</v>
          </cell>
          <cell r="R10">
            <v>18000</v>
          </cell>
          <cell r="S10">
            <v>182922.58064516127</v>
          </cell>
          <cell r="T10">
            <v>0</v>
          </cell>
          <cell r="U10">
            <v>0</v>
          </cell>
          <cell r="V10">
            <v>0</v>
          </cell>
          <cell r="W10">
            <v>0</v>
          </cell>
          <cell r="X10">
            <v>0</v>
          </cell>
          <cell r="Y10">
            <v>0</v>
          </cell>
          <cell r="Z10">
            <v>0</v>
          </cell>
          <cell r="AA10">
            <v>31250</v>
          </cell>
          <cell r="AB10">
            <v>0</v>
          </cell>
          <cell r="AC10">
            <v>0</v>
          </cell>
          <cell r="AD10">
            <v>0</v>
          </cell>
          <cell r="AE10">
            <v>0</v>
          </cell>
          <cell r="AF10">
            <v>31250</v>
          </cell>
          <cell r="AG10">
            <v>0</v>
          </cell>
          <cell r="AH10">
            <v>0</v>
          </cell>
          <cell r="AI10">
            <v>0</v>
          </cell>
          <cell r="AJ10">
            <v>0</v>
          </cell>
          <cell r="AK10">
            <v>0</v>
          </cell>
          <cell r="AL10">
            <v>0</v>
          </cell>
          <cell r="AM10">
            <v>0</v>
          </cell>
          <cell r="AN10">
            <v>31250</v>
          </cell>
          <cell r="AO10">
            <v>0</v>
          </cell>
          <cell r="AP10">
            <v>0</v>
          </cell>
          <cell r="AQ10">
            <v>0</v>
          </cell>
          <cell r="AR10">
            <v>151672.58064516127</v>
          </cell>
          <cell r="AS10">
            <v>182922.58064516127</v>
          </cell>
          <cell r="AT10">
            <v>151672.58064516127</v>
          </cell>
        </row>
        <row r="11">
          <cell r="B11" t="str">
            <v>J0004</v>
          </cell>
          <cell r="C11" t="str">
            <v>Devendra Singh</v>
          </cell>
          <cell r="D11">
            <v>39609</v>
          </cell>
          <cell r="F11">
            <v>165000</v>
          </cell>
          <cell r="G11">
            <v>12375</v>
          </cell>
          <cell r="H11">
            <v>12419.354838709678</v>
          </cell>
          <cell r="I11">
            <v>1833.3333333333333</v>
          </cell>
          <cell r="J11">
            <v>3548.3870967741937</v>
          </cell>
          <cell r="K11">
            <v>13750</v>
          </cell>
          <cell r="L11">
            <v>13750</v>
          </cell>
          <cell r="M11">
            <v>13750</v>
          </cell>
          <cell r="N11">
            <v>13750</v>
          </cell>
          <cell r="O11">
            <v>13750</v>
          </cell>
          <cell r="P11">
            <v>13750</v>
          </cell>
          <cell r="Q11">
            <v>13750</v>
          </cell>
          <cell r="R11">
            <v>13750</v>
          </cell>
          <cell r="S11">
            <v>140176.07526881719</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140176.07526881719</v>
          </cell>
          <cell r="AS11">
            <v>140176.07526881719</v>
          </cell>
          <cell r="AT11">
            <v>140176.07526881719</v>
          </cell>
        </row>
        <row r="12">
          <cell r="B12" t="str">
            <v>J0005</v>
          </cell>
          <cell r="C12" t="str">
            <v>Himanshu Arya</v>
          </cell>
          <cell r="D12">
            <v>39636</v>
          </cell>
          <cell r="E12">
            <v>39751</v>
          </cell>
          <cell r="F12">
            <v>24000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row>
        <row r="13">
          <cell r="B13" t="str">
            <v>J0006</v>
          </cell>
          <cell r="C13" t="str">
            <v>Amit Sharma</v>
          </cell>
          <cell r="D13">
            <v>39666</v>
          </cell>
          <cell r="F13">
            <v>12000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row>
        <row r="14">
          <cell r="B14" t="str">
            <v>J0007</v>
          </cell>
          <cell r="C14" t="str">
            <v>Vinod Prajapati</v>
          </cell>
          <cell r="D14">
            <v>39666</v>
          </cell>
          <cell r="F14">
            <v>12000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row>
        <row r="15">
          <cell r="B15" t="str">
            <v>J0008</v>
          </cell>
          <cell r="C15" t="str">
            <v>Akhil Gupta</v>
          </cell>
          <cell r="D15">
            <v>39666</v>
          </cell>
          <cell r="F15">
            <v>12000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row>
        <row r="16">
          <cell r="B16" t="str">
            <v>J0009</v>
          </cell>
          <cell r="C16" t="str">
            <v>Ramnivas Kumar</v>
          </cell>
          <cell r="D16">
            <v>39657</v>
          </cell>
          <cell r="F16">
            <v>24000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B17" t="str">
            <v>J0010</v>
          </cell>
          <cell r="C17" t="str">
            <v>Rahul Vashishtha</v>
          </cell>
          <cell r="D17">
            <v>39692</v>
          </cell>
          <cell r="F17">
            <v>12000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row>
        <row r="18">
          <cell r="B18" t="str">
            <v>J0011</v>
          </cell>
          <cell r="C18" t="str">
            <v>Christina Riechers</v>
          </cell>
          <cell r="D18">
            <v>39722</v>
          </cell>
          <cell r="F18">
            <v>12000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row>
        <row r="19">
          <cell r="B19" t="str">
            <v>J0012</v>
          </cell>
          <cell r="C19" t="str">
            <v>Vivek Dwivedi</v>
          </cell>
          <cell r="D19">
            <v>39727</v>
          </cell>
          <cell r="F19">
            <v>12000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row>
        <row r="20">
          <cell r="B20" t="str">
            <v>J0013</v>
          </cell>
          <cell r="C20" t="str">
            <v>Robin Chilton</v>
          </cell>
          <cell r="D20">
            <v>39736</v>
          </cell>
          <cell r="F20">
            <v>12000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row>
        <row r="21">
          <cell r="B21" t="str">
            <v>J0014</v>
          </cell>
          <cell r="C21" t="str">
            <v>Parul Verma</v>
          </cell>
          <cell r="D21">
            <v>39722</v>
          </cell>
          <cell r="F21">
            <v>12000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row>
        <row r="22">
          <cell r="B22" t="str">
            <v>J0015</v>
          </cell>
          <cell r="C22" t="str">
            <v>Ashish Krishna</v>
          </cell>
          <cell r="D22">
            <v>39776</v>
          </cell>
          <cell r="F22">
            <v>12000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row>
        <row r="23">
          <cell r="B23" t="str">
            <v>J0016</v>
          </cell>
          <cell r="C23" t="str">
            <v>Parmita Dalal</v>
          </cell>
          <cell r="D23">
            <v>39736</v>
          </cell>
          <cell r="F23">
            <v>12000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row>
        <row r="24">
          <cell r="T24">
            <v>240000</v>
          </cell>
        </row>
        <row r="25">
          <cell r="G25">
            <v>54175</v>
          </cell>
          <cell r="H25">
            <v>54258.06451612903</v>
          </cell>
          <cell r="I25">
            <v>7800</v>
          </cell>
          <cell r="J25">
            <v>32032.258064516129</v>
          </cell>
          <cell r="K25">
            <v>56750</v>
          </cell>
          <cell r="L25">
            <v>56750</v>
          </cell>
          <cell r="M25">
            <v>31750</v>
          </cell>
          <cell r="N25">
            <v>56750</v>
          </cell>
          <cell r="O25">
            <v>56750</v>
          </cell>
          <cell r="P25">
            <v>56750</v>
          </cell>
          <cell r="Q25">
            <v>56750</v>
          </cell>
          <cell r="R25">
            <v>56750</v>
          </cell>
          <cell r="S25">
            <v>577265.32258064509</v>
          </cell>
          <cell r="T25">
            <v>480000</v>
          </cell>
          <cell r="U25">
            <v>0</v>
          </cell>
          <cell r="V25">
            <v>0</v>
          </cell>
          <cell r="W25">
            <v>0</v>
          </cell>
          <cell r="X25">
            <v>0</v>
          </cell>
          <cell r="Y25">
            <v>0</v>
          </cell>
          <cell r="Z25">
            <v>0</v>
          </cell>
          <cell r="AA25">
            <v>31250</v>
          </cell>
          <cell r="AB25">
            <v>0</v>
          </cell>
          <cell r="AC25">
            <v>0</v>
          </cell>
          <cell r="AD25">
            <v>0</v>
          </cell>
          <cell r="AE25">
            <v>0</v>
          </cell>
          <cell r="AF25">
            <v>271250</v>
          </cell>
          <cell r="AG25">
            <v>25000</v>
          </cell>
          <cell r="AH25">
            <v>25000</v>
          </cell>
          <cell r="AI25">
            <v>4166.6666666666642</v>
          </cell>
          <cell r="AJ25">
            <v>24999.999999999993</v>
          </cell>
          <cell r="AK25">
            <v>25000</v>
          </cell>
          <cell r="AL25">
            <v>25000</v>
          </cell>
          <cell r="AM25">
            <v>0</v>
          </cell>
          <cell r="AN25">
            <v>56250</v>
          </cell>
          <cell r="AO25">
            <v>25000</v>
          </cell>
          <cell r="AP25">
            <v>25000</v>
          </cell>
          <cell r="AQ25">
            <v>25000</v>
          </cell>
          <cell r="AR25">
            <v>316848.65591397847</v>
          </cell>
          <cell r="AS25">
            <v>577265.32258064509</v>
          </cell>
          <cell r="AT25">
            <v>306015.32258064509</v>
          </cell>
        </row>
        <row r="26">
          <cell r="T26">
            <v>-240000</v>
          </cell>
        </row>
      </sheetData>
      <sheetData sheetId="3" refreshError="1">
        <row r="8">
          <cell r="B8" t="str">
            <v>J0001</v>
          </cell>
          <cell r="C8" t="str">
            <v>Aarthi Vijaykumar</v>
          </cell>
          <cell r="D8">
            <v>39583</v>
          </cell>
          <cell r="F8">
            <v>120000</v>
          </cell>
          <cell r="G8">
            <v>10000</v>
          </cell>
          <cell r="H8">
            <v>10000</v>
          </cell>
          <cell r="I8">
            <v>1666.6666666666665</v>
          </cell>
          <cell r="J8">
            <v>10000</v>
          </cell>
          <cell r="K8">
            <v>10000</v>
          </cell>
          <cell r="L8">
            <v>10000</v>
          </cell>
          <cell r="M8">
            <v>0</v>
          </cell>
          <cell r="N8">
            <v>10000</v>
          </cell>
          <cell r="O8">
            <v>10000</v>
          </cell>
          <cell r="P8">
            <v>10000</v>
          </cell>
          <cell r="Q8">
            <v>10000</v>
          </cell>
          <cell r="R8">
            <v>10000</v>
          </cell>
          <cell r="S8">
            <v>101666.66666666667</v>
          </cell>
          <cell r="T8">
            <v>0</v>
          </cell>
          <cell r="U8">
            <v>0</v>
          </cell>
          <cell r="V8">
            <v>0</v>
          </cell>
          <cell r="W8">
            <v>0</v>
          </cell>
          <cell r="X8">
            <v>0</v>
          </cell>
          <cell r="Y8">
            <v>0</v>
          </cell>
          <cell r="Z8">
            <v>0</v>
          </cell>
          <cell r="AA8">
            <v>0</v>
          </cell>
          <cell r="AB8">
            <v>0</v>
          </cell>
          <cell r="AC8">
            <v>0</v>
          </cell>
          <cell r="AD8">
            <v>0</v>
          </cell>
          <cell r="AE8">
            <v>115000</v>
          </cell>
          <cell r="AF8">
            <v>115000</v>
          </cell>
          <cell r="AG8">
            <v>0</v>
          </cell>
          <cell r="AH8">
            <v>0</v>
          </cell>
          <cell r="AI8">
            <v>0</v>
          </cell>
          <cell r="AJ8">
            <v>0</v>
          </cell>
          <cell r="AK8">
            <v>0</v>
          </cell>
          <cell r="AL8">
            <v>0</v>
          </cell>
          <cell r="AM8">
            <v>0</v>
          </cell>
          <cell r="AN8">
            <v>0</v>
          </cell>
          <cell r="AO8">
            <v>0</v>
          </cell>
          <cell r="AP8">
            <v>0</v>
          </cell>
          <cell r="AQ8">
            <v>0</v>
          </cell>
          <cell r="AR8">
            <v>101666.66666666667</v>
          </cell>
          <cell r="AS8">
            <v>101666.66666666667</v>
          </cell>
          <cell r="AT8">
            <v>0</v>
          </cell>
          <cell r="AU8">
            <v>10000</v>
          </cell>
          <cell r="AV8">
            <v>20000</v>
          </cell>
          <cell r="AW8">
            <v>21666.666666666668</v>
          </cell>
          <cell r="AX8">
            <v>31666.666666666668</v>
          </cell>
          <cell r="AY8">
            <v>41666.666666666672</v>
          </cell>
          <cell r="AZ8">
            <v>51666.666666666672</v>
          </cell>
          <cell r="BA8">
            <v>51666.666666666672</v>
          </cell>
          <cell r="BB8">
            <v>61666.666666666672</v>
          </cell>
          <cell r="BC8">
            <v>71666.666666666672</v>
          </cell>
          <cell r="BD8">
            <v>81666.666666666672</v>
          </cell>
          <cell r="BE8">
            <v>91666.666666666672</v>
          </cell>
          <cell r="BF8">
            <v>0</v>
          </cell>
        </row>
        <row r="9">
          <cell r="B9" t="str">
            <v>J0002</v>
          </cell>
          <cell r="C9" t="str">
            <v>Kiran Gaikwad</v>
          </cell>
          <cell r="D9">
            <v>39608</v>
          </cell>
          <cell r="F9">
            <v>12000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row>
        <row r="10">
          <cell r="B10" t="str">
            <v>J0003</v>
          </cell>
          <cell r="C10" t="str">
            <v>Rajendra Gupta</v>
          </cell>
          <cell r="D10">
            <v>39608</v>
          </cell>
          <cell r="F10">
            <v>130000</v>
          </cell>
          <cell r="G10">
            <v>10111.111111111111</v>
          </cell>
          <cell r="H10">
            <v>10134.408602150539</v>
          </cell>
          <cell r="I10">
            <v>1083.3333333333335</v>
          </cell>
          <cell r="J10">
            <v>2096.7741935483873</v>
          </cell>
          <cell r="K10">
            <v>10833.333333333334</v>
          </cell>
          <cell r="L10">
            <v>10833.333333333334</v>
          </cell>
          <cell r="M10">
            <v>10833.333333333334</v>
          </cell>
          <cell r="N10">
            <v>10833.333333333334</v>
          </cell>
          <cell r="O10">
            <v>10833.333333333334</v>
          </cell>
          <cell r="P10">
            <v>10833.333333333334</v>
          </cell>
          <cell r="Q10">
            <v>10833.333333333334</v>
          </cell>
          <cell r="R10">
            <v>10833.333333333334</v>
          </cell>
          <cell r="S10">
            <v>110092.29390681002</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110092.29390681002</v>
          </cell>
          <cell r="AS10">
            <v>110092.29390681002</v>
          </cell>
          <cell r="AT10">
            <v>110092.29390681002</v>
          </cell>
          <cell r="AU10">
            <v>10111.111111111111</v>
          </cell>
          <cell r="AV10">
            <v>20245.519713261652</v>
          </cell>
          <cell r="AW10">
            <v>21328.853046594984</v>
          </cell>
          <cell r="AX10">
            <v>23425.627240143371</v>
          </cell>
          <cell r="AY10">
            <v>34258.960573476703</v>
          </cell>
          <cell r="AZ10">
            <v>45092.293906810039</v>
          </cell>
          <cell r="BA10">
            <v>55925.627240143374</v>
          </cell>
          <cell r="BB10">
            <v>66758.96057347671</v>
          </cell>
          <cell r="BC10">
            <v>77592.293906810039</v>
          </cell>
          <cell r="BD10">
            <v>88425.627240143367</v>
          </cell>
          <cell r="BE10">
            <v>99258.960573476696</v>
          </cell>
          <cell r="BF10">
            <v>0</v>
          </cell>
        </row>
        <row r="11">
          <cell r="B11" t="str">
            <v>J0004</v>
          </cell>
          <cell r="C11" t="str">
            <v>Devendra Singh</v>
          </cell>
          <cell r="D11">
            <v>39609</v>
          </cell>
          <cell r="F11">
            <v>165000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row>
        <row r="12">
          <cell r="B12" t="str">
            <v>J0005</v>
          </cell>
          <cell r="C12" t="str">
            <v>Himanshu Arya</v>
          </cell>
          <cell r="D12">
            <v>39636</v>
          </cell>
          <cell r="E12">
            <v>39751</v>
          </cell>
          <cell r="F12">
            <v>24000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row>
        <row r="13">
          <cell r="B13" t="str">
            <v>J0006</v>
          </cell>
          <cell r="C13" t="str">
            <v>Amit Sharma</v>
          </cell>
          <cell r="D13">
            <v>39666</v>
          </cell>
          <cell r="F13">
            <v>12000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row>
        <row r="14">
          <cell r="B14" t="str">
            <v>J0007</v>
          </cell>
          <cell r="C14" t="str">
            <v>Vinod Prajapati</v>
          </cell>
          <cell r="D14">
            <v>39666</v>
          </cell>
          <cell r="F14">
            <v>12000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row>
        <row r="15">
          <cell r="B15" t="str">
            <v>J0008</v>
          </cell>
          <cell r="C15" t="str">
            <v>Akhil Gupta</v>
          </cell>
          <cell r="D15">
            <v>39666</v>
          </cell>
          <cell r="F15">
            <v>12000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row>
        <row r="16">
          <cell r="B16" t="str">
            <v>J0009</v>
          </cell>
          <cell r="C16" t="str">
            <v>Ramnivas Kumar</v>
          </cell>
          <cell r="D16">
            <v>39657</v>
          </cell>
          <cell r="F16">
            <v>24000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row>
        <row r="17">
          <cell r="B17" t="str">
            <v>J0010</v>
          </cell>
          <cell r="C17" t="str">
            <v>Rahul Vashishtha</v>
          </cell>
          <cell r="D17">
            <v>39692</v>
          </cell>
          <cell r="F17">
            <v>12000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row>
        <row r="18">
          <cell r="B18" t="str">
            <v>J0011</v>
          </cell>
          <cell r="C18" t="str">
            <v>Christina Riechers</v>
          </cell>
          <cell r="D18">
            <v>39722</v>
          </cell>
          <cell r="F18">
            <v>12000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row>
        <row r="19">
          <cell r="B19" t="str">
            <v>J0012</v>
          </cell>
          <cell r="C19" t="str">
            <v>Vivek Dwivedi</v>
          </cell>
          <cell r="D19">
            <v>39727</v>
          </cell>
          <cell r="F19">
            <v>12000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row>
        <row r="20">
          <cell r="B20" t="str">
            <v>J0013</v>
          </cell>
          <cell r="C20" t="str">
            <v>Robin Chilton</v>
          </cell>
          <cell r="D20">
            <v>39736</v>
          </cell>
          <cell r="F20">
            <v>12000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row>
        <row r="21">
          <cell r="B21" t="str">
            <v>J0014</v>
          </cell>
          <cell r="C21" t="str">
            <v>Parul Verma</v>
          </cell>
          <cell r="D21">
            <v>39722</v>
          </cell>
          <cell r="F21">
            <v>12000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row>
        <row r="22">
          <cell r="B22" t="str">
            <v>J0015</v>
          </cell>
          <cell r="C22" t="str">
            <v>Ashish Krishna</v>
          </cell>
          <cell r="D22">
            <v>39776</v>
          </cell>
          <cell r="F22">
            <v>12000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row>
        <row r="23">
          <cell r="B23" t="str">
            <v>J0016</v>
          </cell>
          <cell r="C23" t="str">
            <v>Parmita Dalal</v>
          </cell>
          <cell r="D23">
            <v>39736</v>
          </cell>
          <cell r="F23">
            <v>12000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row>
        <row r="24">
          <cell r="T24">
            <v>0</v>
          </cell>
        </row>
        <row r="25">
          <cell r="G25">
            <v>20111.111111111109</v>
          </cell>
          <cell r="H25">
            <v>20134.408602150539</v>
          </cell>
          <cell r="I25">
            <v>2750</v>
          </cell>
          <cell r="J25">
            <v>12096.774193548386</v>
          </cell>
          <cell r="K25">
            <v>20833.333333333336</v>
          </cell>
          <cell r="L25">
            <v>20833.333333333336</v>
          </cell>
          <cell r="M25">
            <v>10833.333333333334</v>
          </cell>
          <cell r="N25">
            <v>20833.333333333336</v>
          </cell>
          <cell r="O25">
            <v>20833.333333333336</v>
          </cell>
          <cell r="P25">
            <v>20833.333333333336</v>
          </cell>
          <cell r="Q25">
            <v>20833.333333333336</v>
          </cell>
          <cell r="R25">
            <v>20833.333333333336</v>
          </cell>
          <cell r="S25">
            <v>211758.96057347668</v>
          </cell>
          <cell r="T25">
            <v>0</v>
          </cell>
          <cell r="U25">
            <v>0</v>
          </cell>
          <cell r="V25">
            <v>0</v>
          </cell>
          <cell r="W25">
            <v>0</v>
          </cell>
          <cell r="X25">
            <v>0</v>
          </cell>
          <cell r="Y25">
            <v>0</v>
          </cell>
          <cell r="Z25">
            <v>0</v>
          </cell>
          <cell r="AA25">
            <v>0</v>
          </cell>
          <cell r="AB25">
            <v>0</v>
          </cell>
          <cell r="AC25">
            <v>0</v>
          </cell>
          <cell r="AD25">
            <v>0</v>
          </cell>
          <cell r="AE25">
            <v>115000</v>
          </cell>
          <cell r="AF25">
            <v>115000</v>
          </cell>
          <cell r="AG25">
            <v>0</v>
          </cell>
          <cell r="AH25">
            <v>0</v>
          </cell>
          <cell r="AI25">
            <v>0</v>
          </cell>
          <cell r="AJ25">
            <v>0</v>
          </cell>
          <cell r="AK25">
            <v>0</v>
          </cell>
          <cell r="AL25">
            <v>0</v>
          </cell>
          <cell r="AM25">
            <v>0</v>
          </cell>
          <cell r="AN25">
            <v>0</v>
          </cell>
          <cell r="AO25">
            <v>0</v>
          </cell>
          <cell r="AP25">
            <v>0</v>
          </cell>
          <cell r="AQ25">
            <v>0</v>
          </cell>
          <cell r="AR25">
            <v>211758.96057347668</v>
          </cell>
          <cell r="AS25">
            <v>211758.96057347668</v>
          </cell>
          <cell r="AT25">
            <v>110092.29390681002</v>
          </cell>
          <cell r="AU25">
            <v>20111.111111111109</v>
          </cell>
          <cell r="AV25">
            <v>40245.519713261652</v>
          </cell>
          <cell r="AW25">
            <v>42995.519713261652</v>
          </cell>
          <cell r="AX25">
            <v>55092.293906810039</v>
          </cell>
          <cell r="AY25">
            <v>75925.627240143367</v>
          </cell>
          <cell r="AZ25">
            <v>96758.96057347671</v>
          </cell>
          <cell r="BA25">
            <v>107592.29390681005</v>
          </cell>
          <cell r="BB25">
            <v>128425.62724014338</v>
          </cell>
          <cell r="BC25">
            <v>149258.96057347671</v>
          </cell>
          <cell r="BD25">
            <v>170092.29390681005</v>
          </cell>
          <cell r="BE25">
            <v>190925.62724014337</v>
          </cell>
          <cell r="BF25">
            <v>0</v>
          </cell>
        </row>
        <row r="26">
          <cell r="T26">
            <v>0</v>
          </cell>
        </row>
      </sheetData>
      <sheetData sheetId="4"/>
      <sheetData sheetId="5" refreshError="1">
        <row r="1">
          <cell r="E1">
            <v>0.33989999999999998</v>
          </cell>
        </row>
        <row r="3">
          <cell r="E3">
            <v>0.2</v>
          </cell>
        </row>
        <row r="4">
          <cell r="E4">
            <v>0.2</v>
          </cell>
        </row>
        <row r="5">
          <cell r="E5">
            <v>0.1</v>
          </cell>
        </row>
        <row r="6">
          <cell r="E6">
            <v>0.5</v>
          </cell>
        </row>
      </sheetData>
      <sheetData sheetId="6" refreshError="1"/>
      <sheetData sheetId="7" refreshError="1"/>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sheetName val="Proj QI"/>
      <sheetName val="Proj QII"/>
      <sheetName val="Proj QIII"/>
      <sheetName val="Proj QIV"/>
      <sheetName val="Med Reimb."/>
      <sheetName val="Salary"/>
      <sheetName val="Checklist"/>
      <sheetName val="Med Reimb_"/>
      <sheetName val="MedReimb_"/>
      <sheetName val="FBT"/>
      <sheetName val="Telephone"/>
      <sheetName val="VEhicle"/>
      <sheetName val="LTA"/>
    </sheetNames>
    <sheetDataSet>
      <sheetData sheetId="0"/>
      <sheetData sheetId="1"/>
      <sheetData sheetId="2"/>
      <sheetData sheetId="3"/>
      <sheetData sheetId="4"/>
      <sheetData sheetId="5" refreshError="1">
        <row r="8">
          <cell r="B8" t="str">
            <v>R0001</v>
          </cell>
          <cell r="C8" t="str">
            <v>Kayzad Kasad</v>
          </cell>
          <cell r="D8">
            <v>38657</v>
          </cell>
          <cell r="E8">
            <v>39927</v>
          </cell>
          <cell r="F8">
            <v>917</v>
          </cell>
        </row>
        <row r="9">
          <cell r="B9" t="str">
            <v>R0004</v>
          </cell>
          <cell r="C9" t="str">
            <v>M. Rajsimha</v>
          </cell>
          <cell r="D9">
            <v>38848</v>
          </cell>
          <cell r="F9">
            <v>15000</v>
          </cell>
        </row>
        <row r="10">
          <cell r="B10" t="str">
            <v>R0006</v>
          </cell>
          <cell r="C10" t="str">
            <v>Pradeep Deshmane</v>
          </cell>
          <cell r="D10">
            <v>38950</v>
          </cell>
          <cell r="F10">
            <v>15000</v>
          </cell>
        </row>
        <row r="11">
          <cell r="B11" t="str">
            <v>R0007</v>
          </cell>
          <cell r="C11" t="str">
            <v>Sharath M. P.</v>
          </cell>
          <cell r="D11">
            <v>39142</v>
          </cell>
          <cell r="F11">
            <v>15000</v>
          </cell>
        </row>
        <row r="12">
          <cell r="B12" t="str">
            <v>R0008</v>
          </cell>
          <cell r="C12" t="str">
            <v>Vijayakumar Mahendraker</v>
          </cell>
          <cell r="D12">
            <v>39421</v>
          </cell>
          <cell r="E12">
            <v>39933</v>
          </cell>
          <cell r="F12">
            <v>958</v>
          </cell>
        </row>
        <row r="13">
          <cell r="B13" t="str">
            <v>R0009</v>
          </cell>
          <cell r="C13" t="str">
            <v>Amol Korde</v>
          </cell>
          <cell r="D13">
            <v>39455</v>
          </cell>
          <cell r="F13">
            <v>15000</v>
          </cell>
        </row>
        <row r="14">
          <cell r="B14" t="str">
            <v>R0010</v>
          </cell>
          <cell r="C14" t="str">
            <v>Rohan Dubey</v>
          </cell>
          <cell r="D14">
            <v>39476</v>
          </cell>
          <cell r="F14">
            <v>15000</v>
          </cell>
        </row>
        <row r="15">
          <cell r="B15" t="str">
            <v>R0011</v>
          </cell>
          <cell r="C15" t="str">
            <v>Devendra Khaladkar</v>
          </cell>
          <cell r="D15">
            <v>39815</v>
          </cell>
          <cell r="F15">
            <v>15000</v>
          </cell>
        </row>
        <row r="16">
          <cell r="B16" t="str">
            <v>R0012</v>
          </cell>
          <cell r="C16" t="str">
            <v>Pravin Patil</v>
          </cell>
          <cell r="D16">
            <v>39825</v>
          </cell>
          <cell r="F16">
            <v>15000</v>
          </cell>
        </row>
        <row r="17">
          <cell r="B17" t="str">
            <v>R0013</v>
          </cell>
          <cell r="C17" t="str">
            <v>Sudhir Sampagaonkar</v>
          </cell>
          <cell r="D17">
            <v>39846</v>
          </cell>
          <cell r="F17">
            <v>15000</v>
          </cell>
        </row>
        <row r="18">
          <cell r="B18" t="str">
            <v>R0014</v>
          </cell>
          <cell r="C18" t="str">
            <v>Harsha Suru</v>
          </cell>
          <cell r="D18">
            <v>39923</v>
          </cell>
          <cell r="F18">
            <v>14125</v>
          </cell>
        </row>
      </sheetData>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sheetNames>
    <definedNames>
      <definedName name="End_Bal" refersTo="#REF!"/>
    </defined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AA"/>
      <sheetName val="BS"/>
      <sheetName val="PL"/>
      <sheetName val="1"/>
      <sheetName val="BS1"/>
      <sheetName val="BS2"/>
      <sheetName val="FA"/>
      <sheetName val="Investment"/>
      <sheetName val="BS3"/>
      <sheetName val="PL_Notes"/>
      <sheetName val="EPS"/>
      <sheetName val="Contingent"/>
      <sheetName val="Notes 11-13"/>
      <sheetName val="Notes 14-17"/>
      <sheetName val="PL_Notes_2"/>
      <sheetName val="PL_Notes_3"/>
      <sheetName val="Rel Party"/>
      <sheetName val="MP"/>
      <sheetName val="MP_Pivot"/>
      <sheetName val="GRP_CY"/>
      <sheetName val="GRP_PY"/>
      <sheetName val="Control"/>
      <sheetName val="Round_TB"/>
      <sheetName val="Tally_TB"/>
      <sheetName val="Adjustment_Entries"/>
      <sheetName val="Working 3.1_4.1"/>
      <sheetName val="Working 3.3_4.2"/>
      <sheetName val="Working 3.3_4.3"/>
      <sheetName val="Working 3.4_4.4"/>
      <sheetName val="Working 5.2_6.1"/>
      <sheetName val="Working 5.4_6.5"/>
      <sheetName val="Working 5.5_6.6"/>
      <sheetName val="Working 5.5_6.3"/>
      <sheetName val="Regrouping"/>
    </sheetNames>
    <sheetDataSet>
      <sheetData sheetId="0" refreshError="1">
        <row r="6">
          <cell r="C6">
            <v>41365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v>0</v>
          </cell>
        </row>
        <row r="2">
          <cell r="A2" t="str">
            <v>Particulars</v>
          </cell>
        </row>
        <row r="3">
          <cell r="A3">
            <v>0</v>
          </cell>
        </row>
        <row r="4">
          <cell r="A4" t="str">
            <v>Tally Account head</v>
          </cell>
          <cell r="F4" t="str">
            <v>Net (C.Y)</v>
          </cell>
          <cell r="G4" t="str">
            <v>Net (P.Y)</v>
          </cell>
          <cell r="J4" t="str">
            <v>Note_Head_CY</v>
          </cell>
          <cell r="L4" t="str">
            <v>Note_Head_PY</v>
          </cell>
        </row>
        <row r="5">
          <cell r="A5" t="str">
            <v>1011 Equity Share Capital</v>
          </cell>
        </row>
        <row r="6">
          <cell r="A6" t="str">
            <v>1023  Profit &amp; Loss A/c</v>
          </cell>
        </row>
        <row r="7">
          <cell r="A7" t="str">
            <v>1051 Deferred Tax Liability / Asset ( Net )</v>
          </cell>
        </row>
        <row r="8">
          <cell r="A8" t="str">
            <v>2012 Airtel</v>
          </cell>
        </row>
        <row r="9">
          <cell r="A9" t="str">
            <v>2012 Ashwini Agte</v>
          </cell>
        </row>
        <row r="10">
          <cell r="A10" t="str">
            <v>2012 Reliance Communication</v>
          </cell>
        </row>
        <row r="11">
          <cell r="A11" t="str">
            <v>2012 Samir Agte</v>
          </cell>
        </row>
        <row r="12">
          <cell r="A12" t="str">
            <v>2012 SKP Crossborder Consulting Pvt Ltd</v>
          </cell>
        </row>
        <row r="13">
          <cell r="A13" t="str">
            <v>2012 SKP Tricor Corporate Services-Exp</v>
          </cell>
        </row>
        <row r="14">
          <cell r="A14" t="str">
            <v>2012 SKP Tricor Corporate Services Pvt Ltd.</v>
          </cell>
        </row>
        <row r="15">
          <cell r="A15" t="str">
            <v>2012 Sudit K Parekh &amp; Co.</v>
          </cell>
        </row>
        <row r="16">
          <cell r="A16" t="str">
            <v>2014 Expenses Accrual</v>
          </cell>
        </row>
        <row r="17">
          <cell r="A17" t="str">
            <v>2014 Prov - Electricity</v>
          </cell>
        </row>
        <row r="18">
          <cell r="A18" t="str">
            <v>2014 Prov - Internet</v>
          </cell>
        </row>
        <row r="19">
          <cell r="A19" t="str">
            <v>2014 Prov - Telephone</v>
          </cell>
        </row>
        <row r="20">
          <cell r="A20" t="str">
            <v>2014 Salary Payable</v>
          </cell>
        </row>
        <row r="21">
          <cell r="A21" t="str">
            <v>2021 PT - Payable</v>
          </cell>
        </row>
        <row r="22">
          <cell r="A22" t="str">
            <v>2031 TDS - Professional Fees</v>
          </cell>
        </row>
        <row r="23">
          <cell r="A23" t="str">
            <v>2031 TDS - Rent</v>
          </cell>
        </row>
        <row r="24">
          <cell r="A24" t="str">
            <v>2031 TDS - Salaries</v>
          </cell>
        </row>
        <row r="25">
          <cell r="A25" t="str">
            <v>2041 Provision for Income Tax (FY 11-12)</v>
          </cell>
        </row>
        <row r="26">
          <cell r="A26" t="str">
            <v>2041 Provision for Income Tax (FY 12-13)</v>
          </cell>
        </row>
        <row r="27">
          <cell r="A27" t="str">
            <v>2041 Provision for Income Tax (FY 13-14)</v>
          </cell>
        </row>
        <row r="28">
          <cell r="A28" t="str">
            <v>3011 Computer Equipment</v>
          </cell>
        </row>
        <row r="29">
          <cell r="A29" t="str">
            <v>3011 Computer Software</v>
          </cell>
        </row>
        <row r="30">
          <cell r="A30" t="str">
            <v>3011 Office Equipment</v>
          </cell>
        </row>
        <row r="31">
          <cell r="A31" t="str">
            <v>3021 Amortisation Res - Computer Software</v>
          </cell>
        </row>
        <row r="32">
          <cell r="A32" t="str">
            <v>3021 Dep Res - Computer Equipment</v>
          </cell>
        </row>
        <row r="33">
          <cell r="A33" t="str">
            <v>3021 Dep Res - Office Equipment</v>
          </cell>
        </row>
        <row r="34">
          <cell r="A34" t="str">
            <v>4021 INTEC Engineering GmbH</v>
          </cell>
        </row>
        <row r="35">
          <cell r="A35" t="str">
            <v>4021 Max India Ltd</v>
          </cell>
        </row>
        <row r="36">
          <cell r="A36" t="str">
            <v>4031 Cash in Hand</v>
          </cell>
        </row>
        <row r="37">
          <cell r="A37" t="str">
            <v>4033 Deutsche Bank A/c 6000459-00-0</v>
          </cell>
        </row>
        <row r="38">
          <cell r="A38" t="str">
            <v>4041 Rent Deposit</v>
          </cell>
        </row>
        <row r="39">
          <cell r="A39" t="str">
            <v>4044 Service Tax Receivable &amp; Due</v>
          </cell>
        </row>
        <row r="40">
          <cell r="A40" t="str">
            <v>4045 Clearing Account</v>
          </cell>
        </row>
        <row r="41">
          <cell r="A41" t="str">
            <v>4051 Adv.for Exps - (Bharat KH)</v>
          </cell>
        </row>
        <row r="42">
          <cell r="A42" t="str">
            <v>4051 Adv.for Exps - (Bhavan Parikh)</v>
          </cell>
        </row>
        <row r="43">
          <cell r="A43" t="str">
            <v>4053 Adv.I Tax - FY 13-14</v>
          </cell>
        </row>
        <row r="44">
          <cell r="A44" t="str">
            <v>4055 MAT - (FY2013 - 14)</v>
          </cell>
        </row>
        <row r="45">
          <cell r="A45" t="str">
            <v>4055 SA Tax - F.Y. 2011-12</v>
          </cell>
        </row>
        <row r="46">
          <cell r="A46" t="str">
            <v>4055 SA Tax - F.Y. 2012-13</v>
          </cell>
        </row>
        <row r="47">
          <cell r="A47" t="str">
            <v>4055 TDS Receivable - (F Y 11-12)</v>
          </cell>
        </row>
        <row r="48">
          <cell r="A48" t="str">
            <v>4055 TDS Receivable - (F Y 13-14)</v>
          </cell>
        </row>
        <row r="49">
          <cell r="A49" t="str">
            <v>5011 Principal Sale</v>
          </cell>
        </row>
        <row r="50">
          <cell r="A50" t="str">
            <v>5011 Sales</v>
          </cell>
        </row>
        <row r="51">
          <cell r="A51" t="str">
            <v>7011 Sal Basic</v>
          </cell>
        </row>
        <row r="52">
          <cell r="A52" t="str">
            <v>7011 Sal Conveyance Allowance</v>
          </cell>
        </row>
        <row r="53">
          <cell r="A53" t="str">
            <v>7011 Sal HRA</v>
          </cell>
        </row>
        <row r="54">
          <cell r="A54" t="str">
            <v>7011 Sal LTA</v>
          </cell>
        </row>
        <row r="55">
          <cell r="A55" t="str">
            <v>7011 Sal Medical Reimbursement</v>
          </cell>
        </row>
        <row r="56">
          <cell r="A56" t="str">
            <v>7011 Sal Special Allowance</v>
          </cell>
        </row>
        <row r="57">
          <cell r="A57" t="str">
            <v>7013 Staff Welfare</v>
          </cell>
        </row>
        <row r="58">
          <cell r="A58" t="str">
            <v>7021 Electricity Charges</v>
          </cell>
        </row>
        <row r="59">
          <cell r="A59" t="str">
            <v>7033 Computer Consumables</v>
          </cell>
        </row>
        <row r="60">
          <cell r="A60" t="str">
            <v>7033 Office Maintenance Expense</v>
          </cell>
        </row>
        <row r="61">
          <cell r="A61" t="str">
            <v>7041 Rent Office</v>
          </cell>
        </row>
        <row r="62">
          <cell r="A62" t="str">
            <v>7042 Franking &amp; Stamp Duty</v>
          </cell>
        </row>
        <row r="63">
          <cell r="A63" t="str">
            <v>7042 MCA Fees</v>
          </cell>
        </row>
        <row r="64">
          <cell r="A64" t="str">
            <v>7042 PT Company</v>
          </cell>
        </row>
        <row r="65">
          <cell r="A65" t="str">
            <v>7042 Registration Fees</v>
          </cell>
        </row>
        <row r="66">
          <cell r="A66" t="str">
            <v>7051 FT - Lodging &amp; Boarding</v>
          </cell>
        </row>
        <row r="67">
          <cell r="A67" t="str">
            <v>7051 FT - Miscellaneous</v>
          </cell>
        </row>
        <row r="68">
          <cell r="A68" t="str">
            <v>7051 FT - Tickets &amp; Fare</v>
          </cell>
        </row>
        <row r="69">
          <cell r="A69" t="str">
            <v>7052 DT - Lodging &amp; Board</v>
          </cell>
        </row>
        <row r="70">
          <cell r="A70" t="str">
            <v>7052 DT - Miscellaneous</v>
          </cell>
        </row>
        <row r="71">
          <cell r="A71" t="str">
            <v>7052 DT - Tickets &amp; Fare</v>
          </cell>
        </row>
        <row r="72">
          <cell r="A72" t="str">
            <v>7053 Conveyance</v>
          </cell>
        </row>
        <row r="73">
          <cell r="A73" t="str">
            <v>7061 Audit Fees</v>
          </cell>
        </row>
        <row r="74">
          <cell r="A74" t="str">
            <v>7061 Income Tax and FBT Compliances</v>
          </cell>
        </row>
        <row r="75">
          <cell r="A75" t="str">
            <v>7061 Other Fees</v>
          </cell>
        </row>
        <row r="76">
          <cell r="A76" t="str">
            <v>7061 Transfer Pricing</v>
          </cell>
        </row>
        <row r="77">
          <cell r="A77" t="str">
            <v>7072 Accounting Fees</v>
          </cell>
        </row>
        <row r="78">
          <cell r="A78" t="str">
            <v>7072 Payroll Fees</v>
          </cell>
        </row>
        <row r="79">
          <cell r="A79" t="str">
            <v>7072 Professional Fees</v>
          </cell>
        </row>
        <row r="80">
          <cell r="A80" t="str">
            <v>7072 Regulatory Compliance</v>
          </cell>
        </row>
        <row r="81">
          <cell r="A81" t="str">
            <v>7072 Service Tax Compliance</v>
          </cell>
        </row>
        <row r="82">
          <cell r="A82" t="str">
            <v>7081 Internet</v>
          </cell>
        </row>
        <row r="83">
          <cell r="A83" t="str">
            <v>7081 Telephone, Mobile</v>
          </cell>
        </row>
        <row r="84">
          <cell r="A84" t="str">
            <v>7091 Dep - Computer Equipment</v>
          </cell>
        </row>
        <row r="85">
          <cell r="A85" t="str">
            <v>7091 Dep - Computer Software</v>
          </cell>
        </row>
        <row r="86">
          <cell r="A86" t="str">
            <v>7091 Dep - Office Equipment</v>
          </cell>
        </row>
        <row r="87">
          <cell r="A87" t="str">
            <v>7101 Deferred Tax Expense</v>
          </cell>
        </row>
        <row r="88">
          <cell r="A88" t="str">
            <v>7101 Excess Short Provision for Tax for Prior Periods</v>
          </cell>
        </row>
        <row r="89">
          <cell r="A89" t="str">
            <v>7101 Income Tax Expenses</v>
          </cell>
        </row>
        <row r="90">
          <cell r="A90" t="str">
            <v>7101 MAT</v>
          </cell>
        </row>
        <row r="91">
          <cell r="A91" t="str">
            <v>7111 Advertisement</v>
          </cell>
        </row>
        <row r="92">
          <cell r="A92" t="str">
            <v>7111 Business Promotion Expenses</v>
          </cell>
        </row>
        <row r="93">
          <cell r="A93" t="str">
            <v>7141 Foreign Exchange Loss/(Gain)</v>
          </cell>
        </row>
        <row r="94">
          <cell r="A94" t="str">
            <v>7171 Excess/Short Provision Written Back/off</v>
          </cell>
        </row>
        <row r="95">
          <cell r="A95" t="str">
            <v>7181 Prior Period Expenses</v>
          </cell>
        </row>
        <row r="96">
          <cell r="A96" t="str">
            <v>7251 Bank Charges</v>
          </cell>
        </row>
        <row r="97">
          <cell r="A97" t="str">
            <v>7251 Membership &amp; Subscription</v>
          </cell>
        </row>
        <row r="98">
          <cell r="A98" t="str">
            <v>7251 Office Expenses</v>
          </cell>
        </row>
        <row r="99">
          <cell r="A99" t="str">
            <v>7251 Penalty / Interest</v>
          </cell>
        </row>
        <row r="100">
          <cell r="A100" t="str">
            <v>7251 Postage &amp; Courier Exp</v>
          </cell>
        </row>
        <row r="101">
          <cell r="A101" t="str">
            <v>7251 Printing and Stationery</v>
          </cell>
        </row>
        <row r="102">
          <cell r="A102" t="str">
            <v>7251 Sundry Balances Written Off</v>
          </cell>
        </row>
        <row r="103">
          <cell r="A103" t="str">
            <v>Rounding off Adjustment</v>
          </cell>
        </row>
        <row r="104">
          <cell r="A104" t="str">
            <v>Additional Account heads</v>
          </cell>
        </row>
        <row r="105">
          <cell r="A105" t="str">
            <v>Long Term Borrowings- From Bank</v>
          </cell>
        </row>
        <row r="106">
          <cell r="A106" t="str">
            <v>Other Long Term Liabilities- Trade Payables</v>
          </cell>
        </row>
        <row r="107">
          <cell r="A107" t="str">
            <v>Other Long Term Liabilities- Others</v>
          </cell>
        </row>
        <row r="108">
          <cell r="A108" t="str">
            <v>Others</v>
          </cell>
        </row>
        <row r="109">
          <cell r="A109" t="str">
            <v>Long Term Provisions- Other</v>
          </cell>
        </row>
        <row r="110">
          <cell r="A110" t="str">
            <v>Non Current Investment</v>
          </cell>
        </row>
        <row r="111">
          <cell r="A111" t="str">
            <v>Taxes Paid (net of provision for tax)</v>
          </cell>
        </row>
        <row r="112">
          <cell r="A112" t="str">
            <v>Long Term Loans And Advances-Related Parties</v>
          </cell>
        </row>
        <row r="113">
          <cell r="A113" t="str">
            <v>Long Term Loans And Advances-Other</v>
          </cell>
        </row>
        <row r="114">
          <cell r="A114" t="str">
            <v>Short Term Loans And Advances-Other</v>
          </cell>
        </row>
        <row r="115">
          <cell r="A115" t="str">
            <v>Grand Total</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change Rates"/>
      <sheetName val="Balance Sheet"/>
      <sheetName val="P&amp;L"/>
      <sheetName val="Mapping"/>
      <sheetName val="Tally TB"/>
      <sheetName val="Trial Balance"/>
      <sheetName val="BR"/>
      <sheetName val="FA"/>
      <sheetName val="Dep"/>
      <sheetName val="Asset Registar"/>
      <sheetName val="Sales Apr 09"/>
      <sheetName val="Profit Reco"/>
      <sheetName val="Monthly Tracker"/>
      <sheetName val="Tables"/>
      <sheetName val="Exihibit 2A"/>
    </sheetNames>
    <sheetDataSet>
      <sheetData sheetId="0"/>
      <sheetData sheetId="1"/>
      <sheetData sheetId="2"/>
      <sheetData sheetId="3"/>
      <sheetData sheetId="4">
        <row r="6">
          <cell r="B6" t="str">
            <v>Accounting Fees</v>
          </cell>
          <cell r="D6" t="str">
            <v>Legal &amp; Professional Fees</v>
          </cell>
        </row>
        <row r="7">
          <cell r="B7" t="str">
            <v>Advance FBT( 2005-06)</v>
          </cell>
          <cell r="D7" t="str">
            <v>Advance Tax (A Y 2006-07)</v>
          </cell>
        </row>
        <row r="8">
          <cell r="B8" t="str">
            <v>Advance FBT A.Y(2007-08)</v>
          </cell>
          <cell r="D8" t="str">
            <v>Advance Tax (A Y 2006-07)</v>
          </cell>
        </row>
        <row r="9">
          <cell r="B9" t="str">
            <v>Advance FBT (A.Y. 08-09)</v>
          </cell>
          <cell r="D9" t="str">
            <v>Advance Tax (A Y 2006-07)</v>
          </cell>
        </row>
        <row r="10">
          <cell r="B10" t="str">
            <v>Advance Income Tax (A.Y. 08-09)</v>
          </cell>
          <cell r="D10" t="str">
            <v>Advance Tax (A Y 2006-07)</v>
          </cell>
        </row>
        <row r="11">
          <cell r="B11" t="str">
            <v>Advance Income Tax (A.Y. 2007-08)</v>
          </cell>
          <cell r="D11" t="str">
            <v>Advance Tax (A Y 2006-07)</v>
          </cell>
        </row>
        <row r="12">
          <cell r="B12" t="str">
            <v>Advance Tax (2006-07)</v>
          </cell>
          <cell r="D12" t="str">
            <v>Advance Tax (A Y 2006-07)</v>
          </cell>
        </row>
        <row r="13">
          <cell r="B13" t="str">
            <v>Auditor's Remuneration</v>
          </cell>
          <cell r="D13" t="str">
            <v>Legal &amp; Professional Fees</v>
          </cell>
        </row>
        <row r="14">
          <cell r="B14" t="str">
            <v>Bajaj Allianz General Insurance C. Ltd.</v>
          </cell>
          <cell r="D14" t="str">
            <v>Creditors for expenses</v>
          </cell>
        </row>
        <row r="15">
          <cell r="B15" t="str">
            <v>Conveyance</v>
          </cell>
          <cell r="D15" t="str">
            <v>Travelling &amp; Conveyance</v>
          </cell>
        </row>
        <row r="16">
          <cell r="B16" t="str">
            <v>Deffered Tax Liability</v>
          </cell>
          <cell r="D16" t="str">
            <v xml:space="preserve">Deferred Tax Asset </v>
          </cell>
        </row>
        <row r="17">
          <cell r="B17" t="str">
            <v>Employer Contribution to PF</v>
          </cell>
          <cell r="D17" t="str">
            <v>Employee Cost</v>
          </cell>
        </row>
        <row r="18">
          <cell r="B18" t="str">
            <v>Expenses Payable</v>
          </cell>
          <cell r="D18" t="str">
            <v>Other Creditors:</v>
          </cell>
        </row>
        <row r="19">
          <cell r="B19" t="str">
            <v>Exps-Aditya Agarwal</v>
          </cell>
          <cell r="D19" t="str">
            <v>Other Creditors:</v>
          </cell>
        </row>
        <row r="20">
          <cell r="B20" t="str">
            <v>Exps-Arun Tripathi.</v>
          </cell>
          <cell r="D20" t="str">
            <v>Other Creditors:</v>
          </cell>
        </row>
        <row r="21">
          <cell r="B21" t="str">
            <v>Exps-Vinit Jain</v>
          </cell>
          <cell r="D21" t="str">
            <v>Other Creditors:</v>
          </cell>
        </row>
        <row r="22">
          <cell r="B22" t="str">
            <v>Exps-Diparna Aeram</v>
          </cell>
          <cell r="D22" t="str">
            <v>Other Creditors:</v>
          </cell>
        </row>
        <row r="23">
          <cell r="B23" t="str">
            <v>Exps-Gaurav Nath</v>
          </cell>
          <cell r="D23" t="str">
            <v>Other Creditors:</v>
          </cell>
        </row>
        <row r="24">
          <cell r="B24" t="str">
            <v>Exps-Manjusha K</v>
          </cell>
          <cell r="D24" t="str">
            <v>Other Creditors:</v>
          </cell>
        </row>
        <row r="25">
          <cell r="B25" t="str">
            <v>Exps - Namita Singhal</v>
          </cell>
          <cell r="D25" t="str">
            <v>Other Creditors:</v>
          </cell>
        </row>
        <row r="26">
          <cell r="B26" t="str">
            <v>Exps-Vasudha Dhamnasker</v>
          </cell>
          <cell r="D26" t="str">
            <v>Other Creditors:</v>
          </cell>
        </row>
        <row r="27">
          <cell r="B27" t="str">
            <v>Exps-Yogesh Gorey</v>
          </cell>
          <cell r="D27" t="str">
            <v>Other Creditors:</v>
          </cell>
        </row>
        <row r="28">
          <cell r="B28" t="str">
            <v>Sapna Kanojiya</v>
          </cell>
          <cell r="D28" t="str">
            <v>Creditors for expenses</v>
          </cell>
        </row>
        <row r="29">
          <cell r="B29" t="str">
            <v>Fands Infosolutions</v>
          </cell>
          <cell r="D29" t="str">
            <v>Creditors for expenses</v>
          </cell>
        </row>
        <row r="30">
          <cell r="B30" t="str">
            <v>Foregin Travel-Ticket</v>
          </cell>
          <cell r="D30" t="str">
            <v>Travelling &amp; Conveyance</v>
          </cell>
        </row>
        <row r="31">
          <cell r="B31" t="str">
            <v>Foreign Travel - Insurance</v>
          </cell>
          <cell r="D31" t="str">
            <v>Travelling &amp; Conveyance</v>
          </cell>
        </row>
        <row r="32">
          <cell r="B32" t="str">
            <v>Foreign Travel - VISA Charges</v>
          </cell>
          <cell r="D32" t="str">
            <v>Travelling &amp; Conveyance</v>
          </cell>
        </row>
        <row r="33">
          <cell r="B33" t="str">
            <v>Gifts &amp; Prizes</v>
          </cell>
          <cell r="D33" t="str">
            <v>Gift &amp; Prizes</v>
          </cell>
        </row>
        <row r="34">
          <cell r="B34" t="str">
            <v>HSBC CA 105-247407-001</v>
          </cell>
          <cell r="D34" t="str">
            <v>HSBC Bank Current Account</v>
          </cell>
        </row>
        <row r="35">
          <cell r="B35" t="str">
            <v>Insurance General</v>
          </cell>
          <cell r="D35" t="str">
            <v>Insurance</v>
          </cell>
        </row>
        <row r="36">
          <cell r="B36" t="str">
            <v>Insurance Life</v>
          </cell>
          <cell r="D36" t="str">
            <v>Insurance</v>
          </cell>
        </row>
        <row r="37">
          <cell r="B37" t="str">
            <v>Internal Audit Fees</v>
          </cell>
          <cell r="D37" t="str">
            <v>Legal &amp; Professional Fees</v>
          </cell>
        </row>
        <row r="38">
          <cell r="B38" t="str">
            <v>Internet Charges</v>
          </cell>
          <cell r="D38" t="str">
            <v>Internet Charges</v>
          </cell>
        </row>
        <row r="39">
          <cell r="B39" t="str">
            <v>Kuoni Travels</v>
          </cell>
          <cell r="D39" t="str">
            <v>Creditors for expenses</v>
          </cell>
        </row>
        <row r="40">
          <cell r="B40" t="str">
            <v>Legal &amp; Professional Fees</v>
          </cell>
          <cell r="D40" t="str">
            <v>Legal &amp; Professional Fees</v>
          </cell>
        </row>
        <row r="41">
          <cell r="B41" t="str">
            <v>Lodging &amp; Boarding Expenses</v>
          </cell>
          <cell r="D41" t="str">
            <v>Lodging &amp; Boarding Expenses</v>
          </cell>
        </row>
        <row r="42">
          <cell r="B42" t="str">
            <v>Lunch Coupons</v>
          </cell>
          <cell r="D42" t="str">
            <v>Employee Cost</v>
          </cell>
        </row>
        <row r="43">
          <cell r="B43" t="str">
            <v>Mobile Charges</v>
          </cell>
          <cell r="D43" t="str">
            <v>Mobile Charges</v>
          </cell>
        </row>
        <row r="44">
          <cell r="B44" t="str">
            <v>Office &amp; General Expenses</v>
          </cell>
          <cell r="D44" t="str">
            <v>Office &amp; General Exps</v>
          </cell>
        </row>
        <row r="45">
          <cell r="B45" t="str">
            <v>Paresh Pathak</v>
          </cell>
          <cell r="D45" t="str">
            <v>Creditors for expenses</v>
          </cell>
        </row>
        <row r="46">
          <cell r="B46" t="str">
            <v>Payroll Processing Fees</v>
          </cell>
          <cell r="D46" t="str">
            <v>Legal &amp; Professional Fees</v>
          </cell>
        </row>
        <row r="47">
          <cell r="B47" t="str">
            <v>Petty Cash Float</v>
          </cell>
          <cell r="D47" t="str">
            <v>Cash Balance</v>
          </cell>
        </row>
        <row r="48">
          <cell r="B48" t="str">
            <v>PF Insurance and Admin Expenses</v>
          </cell>
          <cell r="D48" t="str">
            <v>PF Insurance &amp; admin costs</v>
          </cell>
        </row>
        <row r="49">
          <cell r="B49" t="str">
            <v>Prasanna Travels Pvt. Ltd.</v>
          </cell>
          <cell r="D49" t="str">
            <v>Creditors for expenses</v>
          </cell>
        </row>
        <row r="50">
          <cell r="B50" t="str">
            <v>Prepaid Insurance General</v>
          </cell>
          <cell r="D50" t="str">
            <v>Prepayments</v>
          </cell>
        </row>
        <row r="51">
          <cell r="B51" t="str">
            <v>Prepaid Insurance Life</v>
          </cell>
          <cell r="D51" t="str">
            <v>Prepayments</v>
          </cell>
        </row>
        <row r="52">
          <cell r="B52" t="str">
            <v>Printing &amp; Stationery</v>
          </cell>
          <cell r="D52" t="str">
            <v>Printing &amp; Stationery</v>
          </cell>
        </row>
        <row r="53">
          <cell r="B53" t="str">
            <v>Profit &amp; Loss A/c</v>
          </cell>
          <cell r="D53" t="str">
            <v>Retained Earnings</v>
          </cell>
        </row>
        <row r="54">
          <cell r="B54" t="str">
            <v>Provident Fund Payable-Employer Contribution</v>
          </cell>
          <cell r="D54" t="str">
            <v>Provident fund - employer's contribution</v>
          </cell>
        </row>
        <row r="55">
          <cell r="B55" t="str">
            <v>Provision for FBT</v>
          </cell>
          <cell r="D55" t="str">
            <v>Provision for Income Tax (AY2006-07)</v>
          </cell>
        </row>
        <row r="56">
          <cell r="B56" t="str">
            <v>Provision for FBT A.Y. 2008-09</v>
          </cell>
          <cell r="D56" t="str">
            <v>Provision for Income Tax (AY2006-07)</v>
          </cell>
        </row>
        <row r="57">
          <cell r="B57" t="str">
            <v>Provision for Income Tax (AY 05-06)</v>
          </cell>
          <cell r="D57" t="str">
            <v>Provision for Income Tax (AY2006-07)</v>
          </cell>
        </row>
        <row r="58">
          <cell r="B58" t="str">
            <v>Provision for Income Tax AY 2007-08</v>
          </cell>
          <cell r="D58" t="str">
            <v>Provision for Income Tax (AY2006-07)</v>
          </cell>
        </row>
        <row r="59">
          <cell r="B59" t="str">
            <v>Provision for Leave Salary</v>
          </cell>
          <cell r="D59" t="str">
            <v>Provision for Income Tax (AY2006-07)</v>
          </cell>
        </row>
        <row r="60">
          <cell r="B60" t="str">
            <v>Provision for Tax (AY 06-07)</v>
          </cell>
          <cell r="D60" t="str">
            <v>Provision for Income Tax (AY2006-07)</v>
          </cell>
        </row>
        <row r="61">
          <cell r="B61" t="str">
            <v>Provision for I Tax A.Y. 2008-09</v>
          </cell>
          <cell r="D61" t="str">
            <v>Provision for Income Tax (AY2006-07)</v>
          </cell>
        </row>
        <row r="62">
          <cell r="B62" t="str">
            <v>Provision for FBT(P &amp; L)</v>
          </cell>
          <cell r="D62" t="str">
            <v>Tax Expenses</v>
          </cell>
        </row>
        <row r="63">
          <cell r="B63" t="str">
            <v>Provision for Tax (P&amp;L)</v>
          </cell>
          <cell r="D63" t="str">
            <v>Tax Expenses</v>
          </cell>
        </row>
        <row r="64">
          <cell r="B64" t="str">
            <v>Rates and Taxes</v>
          </cell>
          <cell r="D64" t="str">
            <v>Rates and Taxes</v>
          </cell>
        </row>
        <row r="65">
          <cell r="B65" t="str">
            <v>Reliance Webstore Ltd.</v>
          </cell>
          <cell r="D65" t="str">
            <v>Creditors for expenses</v>
          </cell>
        </row>
        <row r="66">
          <cell r="B66" t="str">
            <v>Recruitment Expenses</v>
          </cell>
          <cell r="D66" t="str">
            <v>Recruitment expenses</v>
          </cell>
        </row>
        <row r="67">
          <cell r="B67" t="str">
            <v>Salary</v>
          </cell>
          <cell r="D67" t="str">
            <v>Employee Cost</v>
          </cell>
        </row>
        <row r="68">
          <cell r="B68" t="str">
            <v>Salary Payable</v>
          </cell>
          <cell r="D68" t="str">
            <v>Salary Payable</v>
          </cell>
        </row>
        <row r="69">
          <cell r="B69" t="str">
            <v>Sales</v>
          </cell>
          <cell r="D69" t="str">
            <v>Sales</v>
          </cell>
        </row>
        <row r="70">
          <cell r="B70" t="str">
            <v>Self Assessment FBT  2005-06</v>
          </cell>
          <cell r="D70" t="str">
            <v>Advance Tax (A Y 2006-07)</v>
          </cell>
        </row>
        <row r="71">
          <cell r="B71" t="str">
            <v>Self Assessment FBT AY 2007-08</v>
          </cell>
          <cell r="D71" t="str">
            <v>Advance Tax (A Y 2006-07)</v>
          </cell>
        </row>
        <row r="72">
          <cell r="B72" t="str">
            <v>Self Assessment I Tax AY 2007-08</v>
          </cell>
          <cell r="D72" t="str">
            <v>Advance Tax (A Y 2006-07)</v>
          </cell>
        </row>
        <row r="73">
          <cell r="B73" t="str">
            <v>Self Assessment Tax A.Y 2005-06</v>
          </cell>
          <cell r="D73" t="str">
            <v>Advance Tax (A Y 2006-07)</v>
          </cell>
        </row>
        <row r="74">
          <cell r="B74" t="str">
            <v>SELF ASSESSMENT TAX A.Y 2006-07</v>
          </cell>
          <cell r="D74" t="str">
            <v>Advance Tax (A Y 2006-07)</v>
          </cell>
        </row>
        <row r="75">
          <cell r="B75" t="str">
            <v>Servista (UK)</v>
          </cell>
          <cell r="D75" t="str">
            <v>Debtors - Servista UK</v>
          </cell>
        </row>
        <row r="76">
          <cell r="B76" t="str">
            <v>Share Application Money</v>
          </cell>
          <cell r="D76" t="str">
            <v>Share Application Money</v>
          </cell>
        </row>
        <row r="77">
          <cell r="B77" t="str">
            <v>Share Capital</v>
          </cell>
          <cell r="D77" t="str">
            <v>Share Capital</v>
          </cell>
        </row>
        <row r="78">
          <cell r="B78" t="str">
            <v>Reserve &amp; Surplus</v>
          </cell>
          <cell r="D78" t="str">
            <v>Retained Earnings</v>
          </cell>
        </row>
        <row r="79">
          <cell r="B79" t="str">
            <v>Sahil Resorts &amp; SPA India Ltd.</v>
          </cell>
          <cell r="D79" t="str">
            <v>Creditors for expenses</v>
          </cell>
        </row>
        <row r="80">
          <cell r="B80" t="str">
            <v>Shree Narayan Tours &amp; Travels</v>
          </cell>
          <cell r="D80" t="str">
            <v>Creditors for expenses</v>
          </cell>
        </row>
        <row r="81">
          <cell r="B81" t="str">
            <v>SKP Crossborder Consulting P Ltd</v>
          </cell>
          <cell r="D81" t="str">
            <v>Professional fees payable</v>
          </cell>
        </row>
        <row r="82">
          <cell r="B82" t="str">
            <v>Staffwelfare Expenses</v>
          </cell>
          <cell r="D82" t="str">
            <v>Staff Welfare</v>
          </cell>
        </row>
        <row r="83">
          <cell r="B83" t="str">
            <v>Staff Welfare - In House</v>
          </cell>
          <cell r="D83" t="str">
            <v>Staff Welfare</v>
          </cell>
        </row>
        <row r="84">
          <cell r="B84" t="str">
            <v>Staff Welfare - Out House</v>
          </cell>
          <cell r="D84" t="str">
            <v>Staff Welfare</v>
          </cell>
        </row>
        <row r="85">
          <cell r="B85" t="str">
            <v>Sudit K Parekh &amp; Co</v>
          </cell>
          <cell r="D85" t="str">
            <v>Professional fees payable</v>
          </cell>
        </row>
        <row r="86">
          <cell r="B86" t="str">
            <v>Swapnil Screen</v>
          </cell>
          <cell r="D86" t="str">
            <v>Creditors for expenses</v>
          </cell>
        </row>
        <row r="87">
          <cell r="B87" t="str">
            <v>TDS - Professional Fees</v>
          </cell>
          <cell r="D87" t="str">
            <v>Taxes payable</v>
          </cell>
        </row>
        <row r="88">
          <cell r="B88" t="str">
            <v>Tds-Rent</v>
          </cell>
          <cell r="D88" t="str">
            <v>Taxes payable</v>
          </cell>
        </row>
        <row r="89">
          <cell r="B89" t="str">
            <v>Training Expenses</v>
          </cell>
          <cell r="D89" t="str">
            <v>Training Expenses</v>
          </cell>
        </row>
        <row r="90">
          <cell r="B90" t="str">
            <v>Travelling and Coveyance</v>
          </cell>
          <cell r="D90" t="str">
            <v>Travelling &amp; Conveyance</v>
          </cell>
        </row>
        <row r="91">
          <cell r="B91" t="str">
            <v>Travelling &amp; Conveyance(Air Ticket)</v>
          </cell>
          <cell r="D91" t="str">
            <v>Travelling &amp; Conveyance</v>
          </cell>
        </row>
        <row r="92">
          <cell r="B92" t="str">
            <v>Vehicle Reimbursement</v>
          </cell>
          <cell r="D92" t="str">
            <v>Employee Cost</v>
          </cell>
        </row>
        <row r="93">
          <cell r="B93" t="str">
            <v>Venus Traders</v>
          </cell>
          <cell r="D93" t="str">
            <v>Creditors for expenses</v>
          </cell>
        </row>
        <row r="94">
          <cell r="B94" t="str">
            <v>Allowance-Amit Kabadgi.</v>
          </cell>
          <cell r="D94" t="str">
            <v>Traveling Allowance</v>
          </cell>
        </row>
        <row r="95">
          <cell r="B95" t="str">
            <v>Allowance-Anit Das</v>
          </cell>
          <cell r="D95" t="str">
            <v>Traveling Allowance</v>
          </cell>
        </row>
        <row r="96">
          <cell r="B96" t="str">
            <v>Allowance - Arun Tripahi</v>
          </cell>
          <cell r="D96" t="str">
            <v>Traveling Allowance</v>
          </cell>
        </row>
        <row r="97">
          <cell r="B97" t="str">
            <v>Allowance-Dilip Panda</v>
          </cell>
          <cell r="D97" t="str">
            <v>Traveling Allowance</v>
          </cell>
        </row>
        <row r="98">
          <cell r="B98" t="str">
            <v>Allowance-Gaurav Nath</v>
          </cell>
          <cell r="D98" t="str">
            <v>Traveling Allowance</v>
          </cell>
        </row>
        <row r="99">
          <cell r="B99" t="str">
            <v>Allowance -Hitesh</v>
          </cell>
          <cell r="D99" t="str">
            <v>Traveling Allowance</v>
          </cell>
        </row>
        <row r="100">
          <cell r="B100" t="str">
            <v>Allowance-Manjusha K</v>
          </cell>
          <cell r="D100" t="str">
            <v>Traveling Allowance</v>
          </cell>
        </row>
        <row r="101">
          <cell r="B101" t="str">
            <v>Allowance Milind Desai</v>
          </cell>
          <cell r="D101" t="str">
            <v>Traveling Allowance</v>
          </cell>
        </row>
        <row r="102">
          <cell r="B102" t="str">
            <v>Allowance-Namita Singhal</v>
          </cell>
          <cell r="D102" t="str">
            <v>Traveling Allowance</v>
          </cell>
        </row>
        <row r="103">
          <cell r="B103" t="str">
            <v>Allowance-Ravi Joshi</v>
          </cell>
          <cell r="D103" t="str">
            <v>Traveling Allowance</v>
          </cell>
        </row>
        <row r="104">
          <cell r="B104" t="str">
            <v>Allowance - Vasudha Dhamnaskar</v>
          </cell>
          <cell r="D104" t="str">
            <v>Traveling Allowance</v>
          </cell>
        </row>
        <row r="105">
          <cell r="B105" t="str">
            <v>Adv - Yogesh Gorey</v>
          </cell>
          <cell r="D105" t="str">
            <v>Traveling Allowance</v>
          </cell>
        </row>
        <row r="106">
          <cell r="B106" t="str">
            <v>Bad Debts Written Off</v>
          </cell>
          <cell r="D106" t="str">
            <v>Bad Debts Written off</v>
          </cell>
        </row>
        <row r="107">
          <cell r="B107" t="str">
            <v>Bank Charges</v>
          </cell>
          <cell r="D107" t="str">
            <v>Bank Charges</v>
          </cell>
        </row>
        <row r="108">
          <cell r="B108" t="str">
            <v>Consultancy Charges</v>
          </cell>
          <cell r="D108" t="str">
            <v>Legal &amp; Professional Fees</v>
          </cell>
        </row>
        <row r="109">
          <cell r="B109" t="str">
            <v>Foregin Travel-Local</v>
          </cell>
          <cell r="D109" t="str">
            <v>Travelling &amp; Conveyance</v>
          </cell>
        </row>
        <row r="110">
          <cell r="B110" t="str">
            <v>Foreign Travel - Other</v>
          </cell>
          <cell r="D110" t="str">
            <v>Travelling &amp; Conveyance</v>
          </cell>
        </row>
        <row r="111">
          <cell r="B111" t="str">
            <v>Forex (Gain)/Loss</v>
          </cell>
          <cell r="D111" t="str">
            <v>Foreign Exchange (Gain)/Loss</v>
          </cell>
        </row>
        <row r="112">
          <cell r="B112" t="str">
            <v>Hospitality Expenses</v>
          </cell>
          <cell r="D112" t="str">
            <v>Hospitality Expenses</v>
          </cell>
        </row>
        <row r="113">
          <cell r="B113" t="str">
            <v>Insurance</v>
          </cell>
          <cell r="D113" t="str">
            <v>Insurance</v>
          </cell>
        </row>
        <row r="114">
          <cell r="B114" t="str">
            <v>Internal Audit Fees</v>
          </cell>
          <cell r="D114" t="str">
            <v>Legal &amp; Professional Fees</v>
          </cell>
        </row>
        <row r="115">
          <cell r="B115" t="str">
            <v>Leave Salary</v>
          </cell>
          <cell r="D115" t="str">
            <v>Employee Cost</v>
          </cell>
        </row>
        <row r="116">
          <cell r="B116" t="str">
            <v>Medical Reimbursement</v>
          </cell>
          <cell r="D116" t="str">
            <v>Medical Reimbursement</v>
          </cell>
        </row>
        <row r="117">
          <cell r="B117" t="str">
            <v>Meeting Expenses</v>
          </cell>
          <cell r="D117" t="str">
            <v>Meeting Expenses</v>
          </cell>
        </row>
        <row r="118">
          <cell r="B118" t="str">
            <v>Office Stationery</v>
          </cell>
          <cell r="D118" t="str">
            <v>Office &amp; General Exps</v>
          </cell>
        </row>
        <row r="119">
          <cell r="B119" t="str">
            <v>Relocation Charges</v>
          </cell>
          <cell r="D119" t="str">
            <v>Relocation Charges</v>
          </cell>
        </row>
        <row r="120">
          <cell r="B120" t="str">
            <v>Staffwelfare Expenses</v>
          </cell>
          <cell r="D120" t="str">
            <v>Staff Welfare</v>
          </cell>
        </row>
        <row r="121">
          <cell r="B121" t="str">
            <v>Allowance-Deepak Kulkarni</v>
          </cell>
          <cell r="D121" t="str">
            <v>Traveling Allowance</v>
          </cell>
        </row>
        <row r="122">
          <cell r="B122" t="str">
            <v>Provident Fund Payable -Employee Contribution</v>
          </cell>
          <cell r="D122" t="str">
            <v>Provident fund - employees' contribution</v>
          </cell>
        </row>
        <row r="123">
          <cell r="B123" t="str">
            <v>Postage,Fax,Courier Exp</v>
          </cell>
          <cell r="D123" t="str">
            <v>Office &amp; General Exps</v>
          </cell>
        </row>
        <row r="124">
          <cell r="B124" t="str">
            <v>The President Hotel</v>
          </cell>
          <cell r="D124" t="str">
            <v>Creditors for expenses</v>
          </cell>
        </row>
        <row r="125">
          <cell r="B125" t="str">
            <v>TDS - Salary</v>
          </cell>
          <cell r="D125" t="str">
            <v>Taxes payable</v>
          </cell>
        </row>
        <row r="126">
          <cell r="B126" t="str">
            <v>Excess Provision Writte  Off</v>
          </cell>
          <cell r="D126" t="str">
            <v>Exceptional Item</v>
          </cell>
        </row>
        <row r="127">
          <cell r="B127" t="str">
            <v>Fands Infonet Pvt. Ltd.</v>
          </cell>
          <cell r="D127" t="str">
            <v>Creditors for expenses</v>
          </cell>
        </row>
        <row r="128">
          <cell r="B128" t="str">
            <v>Allownce-Maithili Deshmukh</v>
          </cell>
          <cell r="D128" t="str">
            <v>Traveling Allowance</v>
          </cell>
        </row>
      </sheetData>
      <sheetData sheetId="5"/>
      <sheetData sheetId="6"/>
      <sheetData sheetId="7"/>
      <sheetData sheetId="8"/>
      <sheetData sheetId="9"/>
      <sheetData sheetId="10"/>
      <sheetData sheetId="11"/>
      <sheetData sheetId="12"/>
      <sheetData sheetId="13"/>
      <sheetData sheetId="14">
        <row r="4">
          <cell r="A4">
            <v>1</v>
          </cell>
          <cell r="B4" t="str">
            <v>January</v>
          </cell>
        </row>
        <row r="5">
          <cell r="A5">
            <v>2</v>
          </cell>
          <cell r="B5" t="str">
            <v>February</v>
          </cell>
        </row>
        <row r="6">
          <cell r="A6">
            <v>3</v>
          </cell>
          <cell r="B6" t="str">
            <v>March</v>
          </cell>
        </row>
        <row r="7">
          <cell r="A7">
            <v>4</v>
          </cell>
          <cell r="B7" t="str">
            <v>April</v>
          </cell>
        </row>
        <row r="8">
          <cell r="A8">
            <v>5</v>
          </cell>
          <cell r="B8" t="str">
            <v>May</v>
          </cell>
        </row>
        <row r="9">
          <cell r="A9">
            <v>6</v>
          </cell>
          <cell r="B9" t="str">
            <v>June</v>
          </cell>
        </row>
        <row r="10">
          <cell r="A10">
            <v>7</v>
          </cell>
          <cell r="B10" t="str">
            <v>July</v>
          </cell>
        </row>
        <row r="11">
          <cell r="A11">
            <v>8</v>
          </cell>
          <cell r="B11" t="str">
            <v>August</v>
          </cell>
        </row>
        <row r="12">
          <cell r="A12">
            <v>9</v>
          </cell>
          <cell r="B12" t="str">
            <v>September</v>
          </cell>
        </row>
        <row r="13">
          <cell r="A13">
            <v>10</v>
          </cell>
          <cell r="B13" t="str">
            <v>October</v>
          </cell>
        </row>
        <row r="14">
          <cell r="A14">
            <v>11</v>
          </cell>
          <cell r="B14" t="str">
            <v>November</v>
          </cell>
        </row>
        <row r="15">
          <cell r="A15">
            <v>12</v>
          </cell>
          <cell r="B15" t="str">
            <v>December</v>
          </cell>
        </row>
      </sheetData>
      <sheetData sheetId="1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TB__Import Format"/>
      <sheetName val="TB"/>
      <sheetName val="Proj QI"/>
      <sheetName val="Proj QII"/>
      <sheetName val="Proj QIII"/>
      <sheetName val="Proj QIV"/>
      <sheetName val="Bif. Travel"/>
      <sheetName val="Salary"/>
      <sheetName val="Checklist"/>
      <sheetName val="Annual Exps"/>
      <sheetName val="Profit Calculation"/>
      <sheetName val="Computation"/>
      <sheetName val="Loss_status"/>
      <sheetName val="MAT"/>
      <sheetName val="MAT Credit"/>
      <sheetName val="234C"/>
      <sheetName val="Depreciation"/>
      <sheetName val="Revised Depreciation for Q4"/>
      <sheetName val="Sheet1"/>
    </sheetNames>
    <sheetDataSet>
      <sheetData sheetId="0">
        <row r="2">
          <cell r="B2" t="str">
            <v>2011-12</v>
          </cell>
        </row>
      </sheetData>
      <sheetData sheetId="1"/>
      <sheetData sheetId="2"/>
      <sheetData sheetId="3">
        <row r="1">
          <cell r="A1" t="str">
            <v>Client Name</v>
          </cell>
        </row>
        <row r="2">
          <cell r="A2" t="str">
            <v xml:space="preserve">Financial Year </v>
          </cell>
        </row>
        <row r="3">
          <cell r="A3" t="str">
            <v>Quarter</v>
          </cell>
        </row>
        <row r="5">
          <cell r="A5" t="str">
            <v>Particulars</v>
          </cell>
        </row>
        <row r="6">
          <cell r="B6">
            <v>40634</v>
          </cell>
          <cell r="D6">
            <v>40665</v>
          </cell>
          <cell r="E6">
            <v>40696</v>
          </cell>
          <cell r="F6">
            <v>40727</v>
          </cell>
          <cell r="G6">
            <v>40758</v>
          </cell>
          <cell r="H6">
            <v>40789</v>
          </cell>
          <cell r="I6">
            <v>40820</v>
          </cell>
          <cell r="J6">
            <v>40851</v>
          </cell>
          <cell r="K6">
            <v>40882</v>
          </cell>
          <cell r="L6">
            <v>40913</v>
          </cell>
          <cell r="M6">
            <v>40944</v>
          </cell>
          <cell r="N6">
            <v>40975</v>
          </cell>
          <cell r="Q6" t="str">
            <v>Amount for F.Y. 2010-11</v>
          </cell>
          <cell r="R6" t="str">
            <v>% of change</v>
          </cell>
          <cell r="S6" t="str">
            <v>Reason for change</v>
          </cell>
        </row>
        <row r="8">
          <cell r="A8" t="str">
            <v>Sales Account</v>
          </cell>
        </row>
        <row r="9">
          <cell r="A9" t="str">
            <v>5011 Principal Sale</v>
          </cell>
        </row>
        <row r="11">
          <cell r="A11" t="str">
            <v>Indirect Incomes</v>
          </cell>
        </row>
        <row r="12">
          <cell r="A12" t="str">
            <v>5021 Other Income</v>
          </cell>
        </row>
        <row r="13">
          <cell r="A13" t="str">
            <v>5021 Interest</v>
          </cell>
        </row>
        <row r="15">
          <cell r="A15" t="str">
            <v>Total of Sales &amp; Income (A)</v>
          </cell>
        </row>
        <row r="17">
          <cell r="A17" t="str">
            <v>Expenses</v>
          </cell>
        </row>
        <row r="18">
          <cell r="A18" t="str">
            <v>7011 Gratuity</v>
          </cell>
        </row>
        <row r="19">
          <cell r="A19" t="str">
            <v>7011 Leave Encashment</v>
          </cell>
        </row>
        <row r="20">
          <cell r="A20" t="str">
            <v>7011 Notice Pay</v>
          </cell>
        </row>
        <row r="21">
          <cell r="A21" t="str">
            <v>7011 PF - Employer Contri</v>
          </cell>
        </row>
        <row r="22">
          <cell r="A22" t="str">
            <v>7011 Relocation Expenses</v>
          </cell>
        </row>
        <row r="23">
          <cell r="A23" t="str">
            <v>7011 Salary Arrears</v>
          </cell>
        </row>
        <row r="24">
          <cell r="A24" t="str">
            <v>7011 Sal Basic</v>
          </cell>
        </row>
        <row r="25">
          <cell r="A25" t="str">
            <v>7011 Sal Bonus</v>
          </cell>
        </row>
        <row r="26">
          <cell r="A26" t="str">
            <v>7011 Sal Children Edu Allowance</v>
          </cell>
        </row>
        <row r="27">
          <cell r="A27" t="str">
            <v>7011 Sal Conveyance Allowance</v>
          </cell>
        </row>
        <row r="28">
          <cell r="A28" t="str">
            <v>7011 Sal HRA</v>
          </cell>
        </row>
        <row r="29">
          <cell r="A29" t="str">
            <v>7011 Sal LTA</v>
          </cell>
        </row>
        <row r="30">
          <cell r="A30" t="str">
            <v>7011 Sal Medical Reimbursement</v>
          </cell>
        </row>
        <row r="31">
          <cell r="A31" t="str">
            <v>7011 Sal Special Allowance</v>
          </cell>
        </row>
        <row r="32">
          <cell r="A32" t="str">
            <v>7013 Staff Welfare</v>
          </cell>
        </row>
        <row r="33">
          <cell r="A33" t="str">
            <v>7013 Staff Insurance</v>
          </cell>
        </row>
        <row r="34">
          <cell r="A34" t="str">
            <v>7013 Staff Welfare - In House</v>
          </cell>
        </row>
        <row r="35">
          <cell r="A35" t="str">
            <v>7013 Staff Welfare - Out House</v>
          </cell>
        </row>
        <row r="36">
          <cell r="A36" t="str">
            <v>7014 HR Consultancy Charges</v>
          </cell>
        </row>
        <row r="37">
          <cell r="A37" t="str">
            <v>7014 Other Recruitment Charges</v>
          </cell>
        </row>
        <row r="38">
          <cell r="A38" t="str">
            <v>7021 Electricity Charges</v>
          </cell>
        </row>
        <row r="39">
          <cell r="A39" t="str">
            <v>7033 AMC</v>
          </cell>
        </row>
        <row r="40">
          <cell r="A40" t="str">
            <v>7033 Computer Consumables</v>
          </cell>
        </row>
        <row r="41">
          <cell r="A41" t="str">
            <v>7033 Office Maintenance Expense</v>
          </cell>
        </row>
        <row r="42">
          <cell r="A42" t="str">
            <v>7033 Vehical Maintenance</v>
          </cell>
        </row>
        <row r="43">
          <cell r="A43" t="str">
            <v>7041 Rent Office</v>
          </cell>
        </row>
        <row r="44">
          <cell r="A44" t="str">
            <v>7041 Rent Others</v>
          </cell>
        </row>
        <row r="45">
          <cell r="A45" t="str">
            <v>7042  Franking &amp; Stamp Duty</v>
          </cell>
        </row>
        <row r="46">
          <cell r="A46" t="str">
            <v>7042 MCA Fees</v>
          </cell>
        </row>
        <row r="47">
          <cell r="A47" t="str">
            <v>7042 PF Admin Charges</v>
          </cell>
        </row>
        <row r="48">
          <cell r="A48" t="str">
            <v>7042 PT Company</v>
          </cell>
        </row>
        <row r="49">
          <cell r="A49" t="str">
            <v>7042 Registration Fees</v>
          </cell>
        </row>
        <row r="50">
          <cell r="A50" t="str">
            <v>7051 FT - Conveyance</v>
          </cell>
        </row>
        <row r="51">
          <cell r="A51" t="str">
            <v>7051 FT - Hospitality</v>
          </cell>
        </row>
        <row r="52">
          <cell r="A52" t="str">
            <v>7051 FT - Lodging &amp; Boarding</v>
          </cell>
        </row>
        <row r="53">
          <cell r="A53" t="str">
            <v>7051 FT - Miscellaneous</v>
          </cell>
        </row>
        <row r="54">
          <cell r="A54" t="str">
            <v>7051 FT - Per Diem</v>
          </cell>
        </row>
        <row r="55">
          <cell r="A55" t="str">
            <v>7051 FT - Per Diem Nitish K S</v>
          </cell>
        </row>
        <row r="56">
          <cell r="A56" t="str">
            <v>7051 FT - Tickets &amp; Fare</v>
          </cell>
        </row>
        <row r="57">
          <cell r="A57" t="str">
            <v>7052 DT - Conveyance</v>
          </cell>
        </row>
        <row r="58">
          <cell r="A58" t="str">
            <v>7052 DT - Hospitality</v>
          </cell>
        </row>
        <row r="59">
          <cell r="A59" t="str">
            <v>7052 DT - Lodging &amp; Board</v>
          </cell>
        </row>
        <row r="60">
          <cell r="A60" t="str">
            <v>7052 DT - Miscellaneous</v>
          </cell>
        </row>
        <row r="61">
          <cell r="A61" t="str">
            <v>7052 DT - Tickets &amp; Fare</v>
          </cell>
        </row>
        <row r="62">
          <cell r="A62" t="str">
            <v>7053 Car Hire Charges</v>
          </cell>
        </row>
        <row r="63">
          <cell r="A63" t="str">
            <v>7053 Conveyance</v>
          </cell>
        </row>
        <row r="64">
          <cell r="A64" t="str">
            <v>7061 Audit Fees</v>
          </cell>
        </row>
        <row r="65">
          <cell r="A65" t="str">
            <v>7061 Auditors' OPE</v>
          </cell>
        </row>
        <row r="66">
          <cell r="A66" t="str">
            <v>7061 Tax Audit Fees</v>
          </cell>
        </row>
        <row r="67">
          <cell r="A67" t="str">
            <v>7072 Accounting Fees</v>
          </cell>
        </row>
        <row r="68">
          <cell r="A68" t="str">
            <v>7072 Income Tax and FBT Compliances</v>
          </cell>
        </row>
        <row r="69">
          <cell r="A69" t="str">
            <v>7072 Payroll Fees</v>
          </cell>
        </row>
        <row r="70">
          <cell r="A70" t="str">
            <v>7072 Professional Fees</v>
          </cell>
        </row>
        <row r="71">
          <cell r="A71" t="str">
            <v>7072 Regulatory Compliance</v>
          </cell>
        </row>
        <row r="72">
          <cell r="A72" t="str">
            <v>7072 Service Tax Compliance</v>
          </cell>
        </row>
        <row r="73">
          <cell r="A73" t="str">
            <v>7081 Internet</v>
          </cell>
        </row>
        <row r="74">
          <cell r="A74" t="str">
            <v>7081 Internet (Aditya 9326347021)</v>
          </cell>
        </row>
        <row r="75">
          <cell r="A75" t="str">
            <v>7081 Internet (Adity,Krthik,Vhtkr-500001465949)</v>
          </cell>
        </row>
        <row r="76">
          <cell r="A76" t="str">
            <v>7081 Internet (EKarthik 9370203522)</v>
          </cell>
        </row>
        <row r="77">
          <cell r="A77" t="str">
            <v>7081 Internet (Karthika K 9325887913)</v>
          </cell>
        </row>
        <row r="78">
          <cell r="A78" t="str">
            <v>7081 Internet (Manish Jain 9326368375)</v>
          </cell>
        </row>
        <row r="79">
          <cell r="A79" t="str">
            <v>7081 Internet (Nitish-2367423674)</v>
          </cell>
        </row>
        <row r="80">
          <cell r="A80" t="str">
            <v>7081 Internet (Nitish 9325890057)</v>
          </cell>
        </row>
        <row r="81">
          <cell r="A81" t="str">
            <v>7081 Internet (Office-Cmp095732)</v>
          </cell>
        </row>
        <row r="82">
          <cell r="A82" t="str">
            <v>7081 Internet (Palani-9381384194)</v>
          </cell>
        </row>
        <row r="83">
          <cell r="A83" t="str">
            <v>7081 Internet (Parmar-9327453483)</v>
          </cell>
        </row>
        <row r="84">
          <cell r="A84" t="str">
            <v>7081 Internet (Senthil-9382234653)</v>
          </cell>
        </row>
        <row r="85">
          <cell r="A85" t="str">
            <v>7081 Internet (Sirari 9325885948)</v>
          </cell>
        </row>
        <row r="86">
          <cell r="A86" t="str">
            <v>7081 Internet (Vhatkar-2373634980)</v>
          </cell>
        </row>
        <row r="87">
          <cell r="A87" t="str">
            <v>7081 Internet (Vhatkar 9370927366)</v>
          </cell>
        </row>
        <row r="88">
          <cell r="A88" t="str">
            <v>7081 Telephone,Mobile</v>
          </cell>
        </row>
        <row r="89">
          <cell r="A89" t="str">
            <v>7081 Telephone,Mobile ( Dongre-9823294642 )</v>
          </cell>
        </row>
        <row r="90">
          <cell r="A90" t="str">
            <v>7081 Telephone,Mobile ( E Karthik-9003084959)</v>
          </cell>
        </row>
        <row r="91">
          <cell r="A91" t="str">
            <v>7081 Telephone,Mobile(M.Jain-9971002420)</v>
          </cell>
        </row>
        <row r="92">
          <cell r="A92" t="str">
            <v>7081 Telephone,Mobile(Nitish-9049800960)</v>
          </cell>
        </row>
        <row r="93">
          <cell r="A93" t="str">
            <v>7081 Telephone,Mobile(Palani-9923921619)</v>
          </cell>
        </row>
        <row r="94">
          <cell r="A94" t="str">
            <v>7081 Telephone, Mobile (Palani-997212164))</v>
          </cell>
        </row>
        <row r="95">
          <cell r="A95" t="str">
            <v>7081 Telephone,Mobile (Parmar-9998361875)</v>
          </cell>
        </row>
        <row r="96">
          <cell r="A96" t="str">
            <v>7081 Telephone,Mobile (Senthil-9444111343)</v>
          </cell>
        </row>
        <row r="97">
          <cell r="A97" t="str">
            <v>7081 Telephone,Mobile ( S.Sirari-9999235764)</v>
          </cell>
        </row>
        <row r="98">
          <cell r="A98" t="str">
            <v>7081 Telephone,Mobile(Vhatkar-9820494601)</v>
          </cell>
        </row>
        <row r="99">
          <cell r="A99" t="str">
            <v>7081 Telephone,Mobil (Office-41290092)</v>
          </cell>
        </row>
        <row r="100">
          <cell r="A100" t="str">
            <v>7091 Dep - Computer Equipment</v>
          </cell>
        </row>
        <row r="101">
          <cell r="A101" t="str">
            <v>7091 Dep - Furniture &amp; Fixture</v>
          </cell>
        </row>
        <row r="102">
          <cell r="A102" t="str">
            <v>7091 Dep - Computer Software</v>
          </cell>
        </row>
        <row r="103">
          <cell r="A103" t="str">
            <v>7091 Dep - Office Equipment</v>
          </cell>
        </row>
        <row r="104">
          <cell r="A104" t="str">
            <v>7101 Current Tax</v>
          </cell>
        </row>
        <row r="105">
          <cell r="A105" t="str">
            <v>7101 Deferred Tax Expense</v>
          </cell>
        </row>
        <row r="106">
          <cell r="A106" t="str">
            <v>7101 Excess Short Provision-FBT</v>
          </cell>
        </row>
        <row r="107">
          <cell r="A107" t="str">
            <v>7101 Excess Short Provision-Income Tax</v>
          </cell>
        </row>
        <row r="108">
          <cell r="A108" t="str">
            <v>7111 Business Promotion</v>
          </cell>
        </row>
        <row r="109">
          <cell r="A109" t="str">
            <v>7111 Business Promotion Expenses</v>
          </cell>
        </row>
        <row r="110">
          <cell r="A110" t="str">
            <v>7141 Foreign Exchange Loss/(Gain)</v>
          </cell>
        </row>
        <row r="111">
          <cell r="A111" t="str">
            <v>7251 Bank Charges</v>
          </cell>
        </row>
        <row r="112">
          <cell r="A112" t="str">
            <v>7251 Books &amp; Periodical</v>
          </cell>
        </row>
        <row r="113">
          <cell r="A113" t="str">
            <v>7251 Clearing &amp; Forwarding Expenses</v>
          </cell>
        </row>
        <row r="114">
          <cell r="A114" t="str">
            <v>7251 Insurance</v>
          </cell>
        </row>
        <row r="115">
          <cell r="A115" t="str">
            <v>7251 Membership &amp; Subscription</v>
          </cell>
        </row>
        <row r="116">
          <cell r="A116" t="str">
            <v>7251 Office Expenses</v>
          </cell>
        </row>
        <row r="117">
          <cell r="A117" t="str">
            <v>7251 Penalty / Interest</v>
          </cell>
        </row>
        <row r="118">
          <cell r="A118" t="str">
            <v>7251 Postage &amp; Courier Exp</v>
          </cell>
        </row>
        <row r="119">
          <cell r="A119" t="str">
            <v>7251 Printing and Stationery</v>
          </cell>
        </row>
        <row r="120">
          <cell r="A120" t="str">
            <v>7251 Profit / Loss on Sale of Asset</v>
          </cell>
        </row>
        <row r="121">
          <cell r="A121" t="str">
            <v>7251 Service Tax Expense</v>
          </cell>
        </row>
        <row r="122">
          <cell r="A122" t="str">
            <v>7251 Sundry Balances Written Off</v>
          </cell>
        </row>
        <row r="123">
          <cell r="A123" t="str">
            <v>Total of Expenses (B)</v>
          </cell>
        </row>
        <row r="125">
          <cell r="A125" t="str">
            <v>Net Profit or Loss (A-B)</v>
          </cell>
        </row>
      </sheetData>
      <sheetData sheetId="4">
        <row r="1">
          <cell r="A1" t="str">
            <v>Client Name</v>
          </cell>
        </row>
        <row r="2">
          <cell r="A2" t="str">
            <v xml:space="preserve">Financial Year </v>
          </cell>
        </row>
        <row r="3">
          <cell r="A3" t="str">
            <v>Quarter</v>
          </cell>
        </row>
        <row r="5">
          <cell r="A5" t="str">
            <v>Particulars</v>
          </cell>
        </row>
        <row r="6">
          <cell r="B6">
            <v>40634</v>
          </cell>
          <cell r="C6">
            <v>40665</v>
          </cell>
          <cell r="D6">
            <v>40696</v>
          </cell>
          <cell r="E6">
            <v>40727</v>
          </cell>
          <cell r="G6">
            <v>40758</v>
          </cell>
          <cell r="H6">
            <v>40789</v>
          </cell>
          <cell r="I6">
            <v>40820</v>
          </cell>
          <cell r="J6">
            <v>40851</v>
          </cell>
          <cell r="K6">
            <v>40882</v>
          </cell>
          <cell r="L6">
            <v>40913</v>
          </cell>
          <cell r="M6">
            <v>40944</v>
          </cell>
          <cell r="N6">
            <v>40975</v>
          </cell>
          <cell r="Q6" t="str">
            <v>Total of actual and projection for F.Y. 2011-12 for Q-I</v>
          </cell>
          <cell r="R6" t="str">
            <v>% of change</v>
          </cell>
          <cell r="S6" t="str">
            <v>Remark</v>
          </cell>
          <cell r="T6" t="str">
            <v>Amount for F.Y. 2010-11</v>
          </cell>
          <cell r="U6" t="str">
            <v>% of change</v>
          </cell>
          <cell r="V6" t="str">
            <v>Reason for change</v>
          </cell>
        </row>
        <row r="8">
          <cell r="A8" t="str">
            <v>Sales Account</v>
          </cell>
        </row>
        <row r="9">
          <cell r="A9" t="str">
            <v>5011 Principal Sale</v>
          </cell>
        </row>
        <row r="11">
          <cell r="A11" t="str">
            <v>Indirect Incomes</v>
          </cell>
        </row>
        <row r="12">
          <cell r="A12" t="str">
            <v>5021 Other Income</v>
          </cell>
        </row>
        <row r="13">
          <cell r="A13" t="str">
            <v>5021 Interest</v>
          </cell>
        </row>
        <row r="15">
          <cell r="A15" t="str">
            <v>Total of Sales &amp; Income (A)</v>
          </cell>
        </row>
        <row r="17">
          <cell r="A17" t="str">
            <v>Expenses</v>
          </cell>
        </row>
        <row r="18">
          <cell r="A18" t="str">
            <v>7011 Gratuity</v>
          </cell>
        </row>
        <row r="19">
          <cell r="A19" t="str">
            <v>7011 Leave Encashment</v>
          </cell>
        </row>
        <row r="20">
          <cell r="A20" t="str">
            <v>7011 Notice Pay</v>
          </cell>
        </row>
        <row r="21">
          <cell r="A21" t="str">
            <v>7011 PF - Employer Contri</v>
          </cell>
        </row>
        <row r="22">
          <cell r="A22" t="str">
            <v>7011 Relocation Expenses</v>
          </cell>
        </row>
        <row r="23">
          <cell r="A23" t="str">
            <v>7011 Sal Basic</v>
          </cell>
        </row>
        <row r="24">
          <cell r="A24" t="str">
            <v>7011 Sal Bonus</v>
          </cell>
        </row>
        <row r="25">
          <cell r="A25" t="str">
            <v>7011 Sal Children Edu Allowance</v>
          </cell>
        </row>
        <row r="26">
          <cell r="A26" t="str">
            <v>7011 Sal Conveyance Allowance</v>
          </cell>
        </row>
        <row r="27">
          <cell r="A27" t="str">
            <v>7011 Sal HRA</v>
          </cell>
        </row>
        <row r="28">
          <cell r="A28" t="str">
            <v>7011 Sal LTA</v>
          </cell>
        </row>
        <row r="29">
          <cell r="A29" t="str">
            <v>7011 Sal Medical Reimbursement</v>
          </cell>
        </row>
        <row r="30">
          <cell r="A30" t="str">
            <v>7011 Sal Special Allowance</v>
          </cell>
        </row>
        <row r="31">
          <cell r="A31" t="str">
            <v>7013 Staff Insurance</v>
          </cell>
        </row>
        <row r="32">
          <cell r="A32" t="str">
            <v>7013 Staff Welfare</v>
          </cell>
        </row>
        <row r="33">
          <cell r="A33" t="str">
            <v>7014 HR Consultancy Charges</v>
          </cell>
        </row>
        <row r="34">
          <cell r="A34" t="str">
            <v>7014 Other Recruitment Charges</v>
          </cell>
        </row>
        <row r="35">
          <cell r="A35" t="str">
            <v>7021 Electricity Charges</v>
          </cell>
        </row>
        <row r="36">
          <cell r="A36" t="str">
            <v>7033 AMC</v>
          </cell>
        </row>
        <row r="37">
          <cell r="A37" t="str">
            <v>7033 Computer Consumables</v>
          </cell>
        </row>
        <row r="38">
          <cell r="A38" t="str">
            <v>7033 Office Maintenance Expense</v>
          </cell>
        </row>
        <row r="39">
          <cell r="A39" t="str">
            <v>7033 Vehical Maintenance</v>
          </cell>
        </row>
        <row r="40">
          <cell r="A40" t="str">
            <v>7041 Rent Office</v>
          </cell>
        </row>
        <row r="41">
          <cell r="A41" t="str">
            <v>7041 Rent Others</v>
          </cell>
        </row>
        <row r="42">
          <cell r="A42" t="str">
            <v>7042 MCA Fees</v>
          </cell>
        </row>
        <row r="43">
          <cell r="A43" t="str">
            <v>7042 PF Admin Charges</v>
          </cell>
        </row>
        <row r="44">
          <cell r="A44" t="str">
            <v>7042 PT Company</v>
          </cell>
        </row>
        <row r="45">
          <cell r="A45" t="str">
            <v>7042 Registration Fees</v>
          </cell>
        </row>
        <row r="46">
          <cell r="A46" t="str">
            <v>7051 FT - Lodging &amp; Boarding</v>
          </cell>
        </row>
        <row r="47">
          <cell r="A47" t="str">
            <v>7051 FT - Miscellaneous</v>
          </cell>
        </row>
        <row r="48">
          <cell r="A48" t="str">
            <v>7051 FT - Per Diem</v>
          </cell>
        </row>
        <row r="49">
          <cell r="A49" t="str">
            <v>7051 FT - Tickets &amp; Fare</v>
          </cell>
        </row>
        <row r="50">
          <cell r="A50" t="str">
            <v>7052 DT - Conveyance</v>
          </cell>
        </row>
        <row r="51">
          <cell r="A51" t="str">
            <v>7052 DT - Hospitality</v>
          </cell>
        </row>
        <row r="52">
          <cell r="A52" t="str">
            <v>7052 DT - Lodging &amp; Board</v>
          </cell>
        </row>
        <row r="53">
          <cell r="A53" t="str">
            <v>7052 DT - Miscellaneous</v>
          </cell>
        </row>
        <row r="54">
          <cell r="A54" t="str">
            <v>7052 DT - Tickets &amp; Fare</v>
          </cell>
        </row>
        <row r="55">
          <cell r="A55" t="str">
            <v>7053 Car Hire Charges</v>
          </cell>
        </row>
        <row r="56">
          <cell r="A56" t="str">
            <v>7053 Conveyance</v>
          </cell>
        </row>
        <row r="57">
          <cell r="A57" t="str">
            <v>7061 Audit Fees</v>
          </cell>
        </row>
        <row r="58">
          <cell r="A58" t="str">
            <v>7061 Auditors' OPE</v>
          </cell>
        </row>
        <row r="59">
          <cell r="A59" t="str">
            <v>7061 Tax Audit Fees</v>
          </cell>
        </row>
        <row r="60">
          <cell r="A60" t="str">
            <v>7072 Accounting Fees</v>
          </cell>
        </row>
        <row r="61">
          <cell r="A61" t="str">
            <v>7072 Income Tax and FBT Compliances</v>
          </cell>
        </row>
        <row r="62">
          <cell r="A62" t="str">
            <v>7072 Payroll Fees</v>
          </cell>
        </row>
        <row r="63">
          <cell r="A63" t="str">
            <v>7072 Professional Fees</v>
          </cell>
        </row>
        <row r="64">
          <cell r="A64" t="str">
            <v>7072 Regulatory Compliance</v>
          </cell>
        </row>
        <row r="65">
          <cell r="A65" t="str">
            <v>7072 Service Tax Compliance</v>
          </cell>
        </row>
        <row r="66">
          <cell r="A66" t="str">
            <v>7081 Internet</v>
          </cell>
        </row>
        <row r="67">
          <cell r="A67" t="str">
            <v>7081 Internet (Aditya 9326347021)</v>
          </cell>
        </row>
        <row r="68">
          <cell r="A68" t="str">
            <v>7081 Internet (Adity,Krthik,Vhtkr-500001465949)</v>
          </cell>
        </row>
        <row r="69">
          <cell r="A69" t="str">
            <v>7081 Internet (EKarthik 9370203522)</v>
          </cell>
        </row>
        <row r="70">
          <cell r="A70" t="str">
            <v>7081 Internet (Karthika K 9325887913)</v>
          </cell>
        </row>
        <row r="71">
          <cell r="A71" t="str">
            <v>7081 Internet (Manish Jain 9326368375)</v>
          </cell>
        </row>
        <row r="72">
          <cell r="A72" t="str">
            <v>7081 Internet (Nitish-2367423674)</v>
          </cell>
        </row>
        <row r="73">
          <cell r="A73" t="str">
            <v>7081 Internet (Nitish 9325890057)</v>
          </cell>
        </row>
        <row r="74">
          <cell r="A74" t="str">
            <v>7081 Internet (Office-Cmp095732)</v>
          </cell>
        </row>
        <row r="75">
          <cell r="A75" t="str">
            <v>7081 Internet (Palani-9381384194)</v>
          </cell>
        </row>
        <row r="76">
          <cell r="A76" t="str">
            <v>7081 Internet (Parmar-9327453483)</v>
          </cell>
        </row>
        <row r="77">
          <cell r="A77" t="str">
            <v>7081 Internet (Senthil-9382234653)</v>
          </cell>
        </row>
        <row r="78">
          <cell r="A78" t="str">
            <v>7081 Internet (Sirari 9325885948)</v>
          </cell>
        </row>
        <row r="79">
          <cell r="A79" t="str">
            <v>7081 Internet (Vhatkar-2373634980)</v>
          </cell>
        </row>
        <row r="80">
          <cell r="A80" t="str">
            <v>7081 Internet (Vhatkar 9370927366)</v>
          </cell>
        </row>
        <row r="81">
          <cell r="A81" t="str">
            <v>7081 Telephone,Mobile</v>
          </cell>
        </row>
        <row r="82">
          <cell r="A82" t="str">
            <v>7081 Telephone,Mobile ( Dongre-9823294642 )</v>
          </cell>
        </row>
        <row r="83">
          <cell r="A83" t="str">
            <v>7081 Telephone,Mobile ( E Karthik-9003084959)</v>
          </cell>
        </row>
        <row r="84">
          <cell r="A84" t="str">
            <v>7081 Telephone,Mobile(M.Jain-9971002420)</v>
          </cell>
        </row>
        <row r="85">
          <cell r="A85" t="str">
            <v>7081 Telephone,Mobile(Nitish-9049800960)</v>
          </cell>
        </row>
        <row r="86">
          <cell r="A86" t="str">
            <v>7081 Telephone,Mobile(Palani-9923921619)</v>
          </cell>
        </row>
        <row r="87">
          <cell r="A87" t="str">
            <v>7081 Telephone, Mobile (Palani-997212164))</v>
          </cell>
        </row>
        <row r="88">
          <cell r="A88" t="str">
            <v>7081 Telephone,Mobile (Parmar-9998361875)</v>
          </cell>
        </row>
        <row r="89">
          <cell r="A89" t="str">
            <v>7081 Telephone,Mobile (Senthil-9444111343)</v>
          </cell>
        </row>
        <row r="90">
          <cell r="A90" t="str">
            <v>7081 Telephone,Mobile ( S.Sirari-9999235764)</v>
          </cell>
        </row>
        <row r="91">
          <cell r="A91" t="str">
            <v>7081 Telephone,Mobile(Vhatkar-9820494601)</v>
          </cell>
        </row>
        <row r="92">
          <cell r="A92" t="str">
            <v>7081 Telephone,Mobil (Office-41290092)</v>
          </cell>
        </row>
        <row r="93">
          <cell r="A93" t="str">
            <v>7091 Dep - Computer Equipment</v>
          </cell>
        </row>
        <row r="94">
          <cell r="A94" t="str">
            <v>7091 Dep - Computer Software</v>
          </cell>
        </row>
        <row r="95">
          <cell r="A95" t="str">
            <v>7091 Dep - Furniture &amp; Fixture</v>
          </cell>
        </row>
        <row r="96">
          <cell r="A96" t="str">
            <v>7091 Dep - Office Equipment</v>
          </cell>
        </row>
        <row r="97">
          <cell r="A97" t="str">
            <v>7111 Business Promotion Expenses</v>
          </cell>
        </row>
        <row r="98">
          <cell r="A98" t="str">
            <v>7141 Foreign Exchange Loss/(Gain)</v>
          </cell>
        </row>
        <row r="99">
          <cell r="A99" t="str">
            <v>7251 Bank Charges</v>
          </cell>
        </row>
        <row r="100">
          <cell r="A100" t="str">
            <v>7251 Books &amp; Periodical</v>
          </cell>
        </row>
        <row r="101">
          <cell r="A101" t="str">
            <v>7251 Clearing &amp; Forwarding Expenses</v>
          </cell>
        </row>
        <row r="102">
          <cell r="A102" t="str">
            <v>7251 Insurance</v>
          </cell>
        </row>
        <row r="103">
          <cell r="A103" t="str">
            <v>7251 Membership &amp; Subscription</v>
          </cell>
        </row>
        <row r="104">
          <cell r="A104" t="str">
            <v>7251 Office Expenses</v>
          </cell>
        </row>
        <row r="105">
          <cell r="A105" t="str">
            <v>7251 Penalty / Interest</v>
          </cell>
        </row>
        <row r="106">
          <cell r="A106" t="str">
            <v>7251 Postage &amp; Courier Exp</v>
          </cell>
        </row>
        <row r="107">
          <cell r="A107" t="str">
            <v>7251 Printing and Stationery</v>
          </cell>
        </row>
        <row r="108">
          <cell r="A108" t="str">
            <v>7251 Sundry Balances Written Off</v>
          </cell>
        </row>
        <row r="110">
          <cell r="A110" t="str">
            <v>Total of Expenses (B)</v>
          </cell>
        </row>
        <row r="112">
          <cell r="A112" t="str">
            <v>Net Profit or Loss (A-B)</v>
          </cell>
        </row>
        <row r="114">
          <cell r="A114" t="str">
            <v>Net Profit Ratio</v>
          </cell>
        </row>
        <row r="116">
          <cell r="A116" t="str">
            <v>New Joinees :</v>
          </cell>
        </row>
        <row r="117">
          <cell r="A117" t="str">
            <v>Cust Care</v>
          </cell>
        </row>
        <row r="118">
          <cell r="A118" t="str">
            <v>Cust Care</v>
          </cell>
        </row>
        <row r="119">
          <cell r="A119" t="str">
            <v>Cust Care</v>
          </cell>
        </row>
        <row r="120">
          <cell r="A120" t="str">
            <v>Operations Manager</v>
          </cell>
        </row>
        <row r="121">
          <cell r="A121" t="str">
            <v>Controller</v>
          </cell>
        </row>
        <row r="122">
          <cell r="A122" t="str">
            <v>Chennai Engineer</v>
          </cell>
        </row>
        <row r="123">
          <cell r="A123" t="str">
            <v>Engineer</v>
          </cell>
        </row>
        <row r="124">
          <cell r="A124" t="str">
            <v>Engineer</v>
          </cell>
        </row>
        <row r="125">
          <cell r="A125" t="str">
            <v>Engineer</v>
          </cell>
        </row>
        <row r="126">
          <cell r="A126" t="str">
            <v>Engineer</v>
          </cell>
        </row>
        <row r="127">
          <cell r="A127" t="str">
            <v>Salary Increments in Jan.12 (Upto 20% for first 8 employees)</v>
          </cell>
        </row>
        <row r="130">
          <cell r="A130" t="str">
            <v>Telephone Costs</v>
          </cell>
        </row>
        <row r="131">
          <cell r="A131" t="str">
            <v>Internet Costs</v>
          </cell>
        </row>
        <row r="132">
          <cell r="A132" t="str">
            <v>Depreciation on Laptops for new joinees</v>
          </cell>
        </row>
        <row r="136">
          <cell r="A136" t="str">
            <v>Nitish Rajan</v>
          </cell>
        </row>
        <row r="137">
          <cell r="A137" t="str">
            <v>M.G.Parmar</v>
          </cell>
        </row>
        <row r="138">
          <cell r="A138" t="str">
            <v>Siddhart Sirari</v>
          </cell>
        </row>
        <row r="139">
          <cell r="A139" t="str">
            <v>Aditya Anil Dongre</v>
          </cell>
        </row>
        <row r="140">
          <cell r="A140" t="str">
            <v xml:space="preserve">Mr Dadasaheb Vhatkar </v>
          </cell>
        </row>
        <row r="141">
          <cell r="A141" t="str">
            <v>E Karthik</v>
          </cell>
        </row>
        <row r="142">
          <cell r="A142" t="str">
            <v>Manish Jain</v>
          </cell>
        </row>
        <row r="143">
          <cell r="A143" t="str">
            <v>Sheetal Dimber</v>
          </cell>
        </row>
      </sheetData>
      <sheetData sheetId="5">
        <row r="1">
          <cell r="A1" t="str">
            <v>Client Name</v>
          </cell>
        </row>
        <row r="2">
          <cell r="A2" t="str">
            <v xml:space="preserve">Financial Year </v>
          </cell>
        </row>
        <row r="3">
          <cell r="A3" t="str">
            <v>Quarter</v>
          </cell>
        </row>
        <row r="5">
          <cell r="A5" t="str">
            <v>Particulars</v>
          </cell>
        </row>
        <row r="6">
          <cell r="B6">
            <v>40634</v>
          </cell>
          <cell r="C6">
            <v>40665</v>
          </cell>
          <cell r="D6">
            <v>40696</v>
          </cell>
          <cell r="E6">
            <v>40727</v>
          </cell>
          <cell r="F6">
            <v>40758</v>
          </cell>
          <cell r="G6">
            <v>40789</v>
          </cell>
          <cell r="H6">
            <v>40820</v>
          </cell>
          <cell r="J6">
            <v>40851</v>
          </cell>
          <cell r="K6">
            <v>40882</v>
          </cell>
          <cell r="L6">
            <v>40913</v>
          </cell>
          <cell r="M6">
            <v>40944</v>
          </cell>
          <cell r="N6">
            <v>40975</v>
          </cell>
          <cell r="Q6" t="str">
            <v>Total of actual and projection for F.Y. 2011-12as made in Q-II</v>
          </cell>
          <cell r="R6" t="str">
            <v>% of change</v>
          </cell>
          <cell r="S6" t="str">
            <v>Remark</v>
          </cell>
          <cell r="T6" t="str">
            <v>Amount for F.Y. 2010-11</v>
          </cell>
          <cell r="U6" t="str">
            <v>% of change</v>
          </cell>
          <cell r="V6" t="str">
            <v>Reason for change</v>
          </cell>
        </row>
        <row r="8">
          <cell r="A8" t="str">
            <v>Sales Account</v>
          </cell>
        </row>
        <row r="9">
          <cell r="A9" t="str">
            <v>5011 Principal Sale</v>
          </cell>
        </row>
        <row r="11">
          <cell r="A11" t="str">
            <v>Indirect Incomes</v>
          </cell>
        </row>
        <row r="12">
          <cell r="A12" t="str">
            <v>5021 Other Income</v>
          </cell>
        </row>
        <row r="13">
          <cell r="A13" t="str">
            <v>5021 Interest</v>
          </cell>
        </row>
        <row r="15">
          <cell r="A15" t="str">
            <v>Total of Sales &amp; Income (A)</v>
          </cell>
        </row>
        <row r="17">
          <cell r="A17" t="str">
            <v>Expenses</v>
          </cell>
        </row>
        <row r="18">
          <cell r="A18" t="str">
            <v>7011 Leave Encashment</v>
          </cell>
        </row>
        <row r="19">
          <cell r="A19" t="str">
            <v>7011 Gratuity</v>
          </cell>
        </row>
        <row r="20">
          <cell r="A20" t="str">
            <v>7011 Relocation Expenses</v>
          </cell>
        </row>
        <row r="21">
          <cell r="A21" t="str">
            <v>7011 PF - Employer Contri</v>
          </cell>
        </row>
        <row r="22">
          <cell r="A22" t="str">
            <v>7011 Sal Children Edu Allowance</v>
          </cell>
        </row>
        <row r="23">
          <cell r="A23" t="str">
            <v>7011 Sal Bonus</v>
          </cell>
        </row>
        <row r="24">
          <cell r="A24" t="str">
            <v>7011 Notice Pay</v>
          </cell>
        </row>
        <row r="25">
          <cell r="A25" t="str">
            <v>7011 Sal Basic</v>
          </cell>
        </row>
        <row r="26">
          <cell r="A26" t="str">
            <v>7011 Sal Conveyance Allowance</v>
          </cell>
        </row>
        <row r="27">
          <cell r="A27" t="str">
            <v>7011 Sal HRA</v>
          </cell>
        </row>
        <row r="28">
          <cell r="A28" t="str">
            <v>7011 Sal LTA</v>
          </cell>
        </row>
        <row r="29">
          <cell r="A29" t="str">
            <v>7011 Sal Medical Reimbursement</v>
          </cell>
        </row>
        <row r="30">
          <cell r="A30" t="str">
            <v>7011 Sal Special Allowance</v>
          </cell>
        </row>
        <row r="31">
          <cell r="A31" t="str">
            <v>7013 Staff Insurance</v>
          </cell>
        </row>
        <row r="32">
          <cell r="A32" t="str">
            <v>7013 Staff Welfare</v>
          </cell>
        </row>
        <row r="33">
          <cell r="A33" t="str">
            <v>7014 HR Consultancy Charges</v>
          </cell>
        </row>
        <row r="34">
          <cell r="A34" t="str">
            <v>7014 Other Recruitment Charges</v>
          </cell>
        </row>
        <row r="35">
          <cell r="A35" t="str">
            <v>7021 Electricity Charges</v>
          </cell>
        </row>
        <row r="36">
          <cell r="A36" t="str">
            <v>7033 AMC</v>
          </cell>
        </row>
        <row r="37">
          <cell r="A37" t="str">
            <v>7033 Computer Consumables</v>
          </cell>
        </row>
        <row r="38">
          <cell r="A38" t="str">
            <v>7033 Office Maintenance Expense</v>
          </cell>
        </row>
        <row r="39">
          <cell r="A39" t="str">
            <v>7033 Printer Maintenance</v>
          </cell>
        </row>
        <row r="40">
          <cell r="A40" t="str">
            <v>7033 Vehical Maintenance</v>
          </cell>
        </row>
        <row r="41">
          <cell r="A41" t="str">
            <v>7041 Rent Office</v>
          </cell>
        </row>
        <row r="42">
          <cell r="A42" t="str">
            <v>7041 Rent Others</v>
          </cell>
        </row>
        <row r="43">
          <cell r="A43" t="str">
            <v>7042 MCA Fees</v>
          </cell>
        </row>
        <row r="44">
          <cell r="A44" t="str">
            <v>7042 PF Admin Charges</v>
          </cell>
        </row>
        <row r="45">
          <cell r="A45" t="str">
            <v>7042 PT Company</v>
          </cell>
        </row>
        <row r="46">
          <cell r="A46" t="str">
            <v>7042 Registration Fees</v>
          </cell>
        </row>
        <row r="47">
          <cell r="A47" t="str">
            <v>7042 Franking &amp; Stamp Duty</v>
          </cell>
        </row>
        <row r="48">
          <cell r="A48" t="str">
            <v>7051 FT - Lodging &amp; Boarding</v>
          </cell>
        </row>
        <row r="49">
          <cell r="A49" t="str">
            <v>7051 FT - Miscellaneous</v>
          </cell>
        </row>
        <row r="50">
          <cell r="A50" t="str">
            <v>7051 FT - Tickets &amp; Fare</v>
          </cell>
        </row>
        <row r="51">
          <cell r="A51" t="str">
            <v>7051 FT - Per Diem</v>
          </cell>
        </row>
        <row r="52">
          <cell r="A52" t="str">
            <v>7052 DT - Lodging &amp; Board</v>
          </cell>
        </row>
        <row r="53">
          <cell r="A53" t="str">
            <v>7052 DT - Miscellaneous</v>
          </cell>
        </row>
        <row r="54">
          <cell r="A54" t="str">
            <v>7052 DT - Tickets &amp; Fare</v>
          </cell>
        </row>
        <row r="55">
          <cell r="A55" t="str">
            <v>7052 DT - Conveyance</v>
          </cell>
        </row>
        <row r="56">
          <cell r="A56" t="str">
            <v>7052 DT - Hospitality</v>
          </cell>
        </row>
        <row r="57">
          <cell r="A57" t="str">
            <v>7053 Car Hire Charges</v>
          </cell>
        </row>
        <row r="58">
          <cell r="A58" t="str">
            <v>7053 Conveyance</v>
          </cell>
        </row>
        <row r="59">
          <cell r="A59" t="str">
            <v>7061 Audit Fees</v>
          </cell>
        </row>
        <row r="60">
          <cell r="A60" t="str">
            <v>7061 Auditors' OPE</v>
          </cell>
        </row>
        <row r="61">
          <cell r="A61" t="str">
            <v>7061 Income Tax and FBT Compliances</v>
          </cell>
        </row>
        <row r="62">
          <cell r="A62" t="str">
            <v>7061 Tax Audit Fees</v>
          </cell>
        </row>
        <row r="63">
          <cell r="A63" t="str">
            <v>7061 Other Fees</v>
          </cell>
        </row>
        <row r="64">
          <cell r="A64" t="str">
            <v>7061 Certification Fees</v>
          </cell>
        </row>
        <row r="65">
          <cell r="A65" t="str">
            <v>7072 Professional Fees</v>
          </cell>
        </row>
        <row r="66">
          <cell r="A66" t="str">
            <v>7072 Regulatory Compliance</v>
          </cell>
        </row>
        <row r="67">
          <cell r="A67" t="str">
            <v>7072 Accounting Fees</v>
          </cell>
        </row>
        <row r="68">
          <cell r="A68" t="str">
            <v>7072 Income Tax and FBT Compliances</v>
          </cell>
        </row>
        <row r="69">
          <cell r="A69" t="str">
            <v>7072 Payroll Fees</v>
          </cell>
        </row>
        <row r="70">
          <cell r="A70" t="str">
            <v>7072 Service Tax Compliance</v>
          </cell>
        </row>
        <row r="71">
          <cell r="A71" t="str">
            <v>7081 Internet</v>
          </cell>
        </row>
        <row r="72">
          <cell r="A72" t="str">
            <v>7081 Internet (Aditya 9326347021)</v>
          </cell>
        </row>
        <row r="73">
          <cell r="A73" t="str">
            <v>7081 Internet (Adity,Krthik,Vhtkr-500001465949)</v>
          </cell>
        </row>
        <row r="74">
          <cell r="A74" t="str">
            <v>7081 Internet (EKarthik 9370203522)</v>
          </cell>
        </row>
        <row r="75">
          <cell r="A75" t="str">
            <v>7081 Internet (Karthika K 9325887913)</v>
          </cell>
        </row>
        <row r="76">
          <cell r="A76" t="str">
            <v>7081 Internet (Manish Jain 9326368375)</v>
          </cell>
        </row>
        <row r="77">
          <cell r="A77" t="str">
            <v>7081 Internet (Nitish-2367423674)</v>
          </cell>
        </row>
        <row r="78">
          <cell r="A78" t="str">
            <v>7081 Internet (Nitish 9325890057)</v>
          </cell>
        </row>
        <row r="79">
          <cell r="A79" t="str">
            <v>7081 Internet (Office-Cmp095732)</v>
          </cell>
        </row>
        <row r="80">
          <cell r="A80" t="str">
            <v>7081 Internet (Palani-9381384194)</v>
          </cell>
        </row>
        <row r="81">
          <cell r="A81" t="str">
            <v>7081 Internet (Parmar-9327453483)</v>
          </cell>
        </row>
        <row r="82">
          <cell r="A82" t="str">
            <v>7081 Internet (Senthil-9382234653)</v>
          </cell>
        </row>
        <row r="83">
          <cell r="A83" t="str">
            <v>7081 Internet (Sirari 9325885948)</v>
          </cell>
        </row>
        <row r="84">
          <cell r="A84" t="str">
            <v>7081 Internet (Vhatkar-2373634980)</v>
          </cell>
        </row>
        <row r="85">
          <cell r="A85" t="str">
            <v>7081 Internet (Vhatkar 9370927366)</v>
          </cell>
        </row>
        <row r="86">
          <cell r="A86" t="str">
            <v>7081 Internet (AJ Murali 9380156419)</v>
          </cell>
        </row>
        <row r="87">
          <cell r="A87" t="str">
            <v>7081 Telephone,Mobile</v>
          </cell>
        </row>
        <row r="88">
          <cell r="A88" t="str">
            <v>7081 Telephone,Mobile ( Dongre-9823294642 )</v>
          </cell>
        </row>
        <row r="89">
          <cell r="A89" t="str">
            <v>7081 Telephone,Mobile ( E Karthik-9003084959)</v>
          </cell>
        </row>
        <row r="90">
          <cell r="A90" t="str">
            <v>7081 Telephone,Mobile(M.Jain-9971002420)</v>
          </cell>
        </row>
        <row r="91">
          <cell r="A91" t="str">
            <v>7081 Telephone,Mobile(Nitish-9049800960)</v>
          </cell>
        </row>
        <row r="92">
          <cell r="A92" t="str">
            <v>7081 Telephone,Mobile(Palani-9923921619)</v>
          </cell>
        </row>
        <row r="93">
          <cell r="A93" t="str">
            <v>7081 Telephone, Mobile (Palani-997212164))</v>
          </cell>
        </row>
        <row r="94">
          <cell r="A94" t="str">
            <v>7081 Telephone,Mobile (Parmar-9998361875)</v>
          </cell>
        </row>
        <row r="95">
          <cell r="A95" t="str">
            <v>7081 Telephone,Mobile (Senthil-9444111343)</v>
          </cell>
        </row>
        <row r="96">
          <cell r="A96" t="str">
            <v>7081 Telephone,Mobile ( S.Sirari-9999235764)</v>
          </cell>
        </row>
        <row r="97">
          <cell r="A97" t="str">
            <v>7081 Telephone,Mobile(Vhatkar-9820494601)</v>
          </cell>
        </row>
        <row r="98">
          <cell r="A98" t="str">
            <v>7081 Telephone,Mobil (Office-41290092)</v>
          </cell>
        </row>
        <row r="99">
          <cell r="A99" t="str">
            <v>7081 Telephone,Mobile ( AJ Murali-9176206701 )</v>
          </cell>
        </row>
        <row r="100">
          <cell r="A100" t="str">
            <v>7081 Telephone,Mobile ( K.Karthika-9986007554 )</v>
          </cell>
        </row>
        <row r="101">
          <cell r="A101" t="str">
            <v>7091 Dep - Computer Equipment</v>
          </cell>
        </row>
        <row r="102">
          <cell r="A102" t="str">
            <v>7091 Dep - Computer Software</v>
          </cell>
        </row>
        <row r="103">
          <cell r="A103" t="str">
            <v>7091 Dep - Furniture &amp; Fixture</v>
          </cell>
        </row>
        <row r="104">
          <cell r="A104" t="str">
            <v>7091 Dep - Office Equipment</v>
          </cell>
        </row>
        <row r="105">
          <cell r="A105" t="str">
            <v>7111 Business Promotion Expenses</v>
          </cell>
        </row>
        <row r="106">
          <cell r="A106" t="str">
            <v>7111 Commission &amp; Brokerage</v>
          </cell>
        </row>
        <row r="107">
          <cell r="A107" t="str">
            <v>7141 Foreign Exchange Loss/(Gain)</v>
          </cell>
        </row>
        <row r="108">
          <cell r="A108" t="str">
            <v>7171 Excess Provision Written Back</v>
          </cell>
        </row>
        <row r="109">
          <cell r="A109" t="str">
            <v>7171 Miscellaneous Balance Written Off</v>
          </cell>
        </row>
        <row r="110">
          <cell r="A110" t="str">
            <v>7251 Bank Charges</v>
          </cell>
        </row>
        <row r="111">
          <cell r="A111" t="str">
            <v>7251 Books &amp; Periodical</v>
          </cell>
        </row>
        <row r="112">
          <cell r="A112" t="str">
            <v>7251 Insurance</v>
          </cell>
        </row>
        <row r="113">
          <cell r="A113" t="str">
            <v>7251 Clearing &amp; Forwarding Expenses</v>
          </cell>
        </row>
        <row r="114">
          <cell r="A114" t="str">
            <v>7251 Commission &amp; Brokerage</v>
          </cell>
        </row>
        <row r="115">
          <cell r="A115" t="str">
            <v>7251 Gift &amp; Presentation</v>
          </cell>
        </row>
        <row r="116">
          <cell r="A116" t="str">
            <v>7251 Office Expenses</v>
          </cell>
        </row>
        <row r="117">
          <cell r="A117" t="str">
            <v>7251 Penalty / Interest</v>
          </cell>
        </row>
        <row r="118">
          <cell r="A118" t="str">
            <v>7251 Postage &amp; Courier Exp</v>
          </cell>
        </row>
        <row r="119">
          <cell r="A119" t="str">
            <v>7251 Printing and Stationery</v>
          </cell>
        </row>
        <row r="120">
          <cell r="A120" t="str">
            <v>7251 Profit / Loss on Sale of Asset</v>
          </cell>
        </row>
        <row r="121">
          <cell r="A121" t="str">
            <v>7251 Membership &amp; Subscription</v>
          </cell>
        </row>
        <row r="122">
          <cell r="A122" t="str">
            <v>7251 Sundry Balances Written Off</v>
          </cell>
        </row>
        <row r="124">
          <cell r="A124" t="str">
            <v>Total of Expenses (B)</v>
          </cell>
        </row>
        <row r="126">
          <cell r="A126" t="str">
            <v>Net Profit or Loss (A-B)</v>
          </cell>
        </row>
        <row r="128">
          <cell r="A128" t="str">
            <v>Net Profit Ratio</v>
          </cell>
        </row>
        <row r="133">
          <cell r="A133" t="str">
            <v>New Joinees :</v>
          </cell>
        </row>
        <row r="134">
          <cell r="A134" t="str">
            <v>Cust Care</v>
          </cell>
        </row>
        <row r="135">
          <cell r="A135" t="str">
            <v>Cust Care</v>
          </cell>
        </row>
        <row r="136">
          <cell r="A136" t="str">
            <v>Cust Care</v>
          </cell>
        </row>
        <row r="137">
          <cell r="A137" t="str">
            <v>Operations Manager</v>
          </cell>
        </row>
        <row r="138">
          <cell r="A138" t="str">
            <v>Chennai Engineer</v>
          </cell>
        </row>
        <row r="139">
          <cell r="A139" t="str">
            <v>Chennai Engineer</v>
          </cell>
        </row>
        <row r="140">
          <cell r="A140" t="str">
            <v>Engineer</v>
          </cell>
        </row>
        <row r="141">
          <cell r="A141" t="str">
            <v>Engineer</v>
          </cell>
        </row>
        <row r="142">
          <cell r="A142" t="str">
            <v>Engineer</v>
          </cell>
        </row>
        <row r="143">
          <cell r="A143" t="str">
            <v>Salary Increments in Jan.12 (as per table below)</v>
          </cell>
        </row>
        <row r="146">
          <cell r="A146" t="str">
            <v>Telephone Costs</v>
          </cell>
        </row>
        <row r="147">
          <cell r="A147" t="str">
            <v>Internet Costs</v>
          </cell>
        </row>
        <row r="148">
          <cell r="A148" t="str">
            <v>Telephone Costs-Raghvendra</v>
          </cell>
        </row>
        <row r="149">
          <cell r="A149" t="str">
            <v>Internet Costs-Raghvendra</v>
          </cell>
        </row>
        <row r="152">
          <cell r="A152" t="str">
            <v>Nitish Rajan</v>
          </cell>
        </row>
        <row r="153">
          <cell r="A153" t="str">
            <v>Siddhart Sirari</v>
          </cell>
        </row>
        <row r="154">
          <cell r="A154" t="str">
            <v>Aditya Anil Dongre</v>
          </cell>
        </row>
        <row r="155">
          <cell r="A155" t="str">
            <v xml:space="preserve">Mr Dadasaheb Vhatkar </v>
          </cell>
        </row>
        <row r="156">
          <cell r="A156" t="str">
            <v>Manish Jain</v>
          </cell>
        </row>
        <row r="157">
          <cell r="A157" t="str">
            <v>Sheetal Dimber</v>
          </cell>
        </row>
        <row r="158">
          <cell r="A158" t="str">
            <v>Renuka</v>
          </cell>
        </row>
        <row r="159">
          <cell r="A159" t="str">
            <v>Murali</v>
          </cell>
        </row>
      </sheetData>
      <sheetData sheetId="6"/>
      <sheetData sheetId="7"/>
      <sheetData sheetId="8"/>
      <sheetData sheetId="9"/>
      <sheetData sheetId="10"/>
      <sheetData sheetId="11">
        <row r="4">
          <cell r="E4">
            <v>0.12</v>
          </cell>
        </row>
      </sheetData>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BS"/>
      <sheetName val="PL"/>
      <sheetName val="FA"/>
      <sheetName val="Dep"/>
      <sheetName val="BRS"/>
      <sheetName val="SC"/>
      <sheetName val="LA"/>
    </sheetNames>
    <sheetDataSet>
      <sheetData sheetId="0">
        <row r="1">
          <cell r="B1" t="str">
            <v>MGI Coutier Engineering Private Limited</v>
          </cell>
        </row>
      </sheetData>
      <sheetData sheetId="1"/>
      <sheetData sheetId="2"/>
      <sheetData sheetId="3"/>
      <sheetData sheetId="4"/>
      <sheetData sheetId="5"/>
      <sheetData sheetId="6"/>
      <sheetData sheetId="7"/>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 &amp; L Nov 04"/>
      <sheetName val="Recoveries"/>
    </sheetNames>
    <sheetDataSet>
      <sheetData sheetId="0" refreshError="1">
        <row r="1">
          <cell r="A1">
            <v>1001000</v>
          </cell>
          <cell r="B1" t="str">
            <v>Sales - Parts</v>
          </cell>
          <cell r="C1">
            <v>-424.01</v>
          </cell>
          <cell r="D1">
            <v>-424.01</v>
          </cell>
          <cell r="E1">
            <v>0</v>
          </cell>
        </row>
        <row r="2">
          <cell r="A2">
            <v>1101000</v>
          </cell>
          <cell r="B2" t="str">
            <v>Sales - Equipme</v>
          </cell>
          <cell r="C2">
            <v>-6205167.5499999998</v>
          </cell>
          <cell r="D2">
            <v>-6787212.9500000002</v>
          </cell>
          <cell r="E2">
            <v>-582045.4</v>
          </cell>
        </row>
        <row r="3">
          <cell r="A3">
            <v>1501100</v>
          </cell>
          <cell r="B3" t="str">
            <v>Sales Repairs A</v>
          </cell>
          <cell r="C3">
            <v>0</v>
          </cell>
          <cell r="D3">
            <v>-11228.9</v>
          </cell>
          <cell r="E3">
            <v>-11228.9</v>
          </cell>
        </row>
        <row r="4">
          <cell r="A4">
            <v>1711000</v>
          </cell>
          <cell r="B4" t="str">
            <v>Sales Power Gen</v>
          </cell>
          <cell r="C4">
            <v>-1177793.6599999999</v>
          </cell>
          <cell r="D4">
            <v>-1278647.3999999999</v>
          </cell>
          <cell r="E4">
            <v>-100853.74</v>
          </cell>
        </row>
        <row r="5">
          <cell r="A5">
            <v>1751000</v>
          </cell>
          <cell r="B5" t="str">
            <v>Sales Parts</v>
          </cell>
          <cell r="C5">
            <v>-19186.68</v>
          </cell>
          <cell r="D5">
            <v>-19902.77</v>
          </cell>
          <cell r="E5">
            <v>-716.09</v>
          </cell>
        </row>
        <row r="6">
          <cell r="A6">
            <v>3001000</v>
          </cell>
          <cell r="B6" t="str">
            <v>COS Parts</v>
          </cell>
          <cell r="C6">
            <v>577.80999999999995</v>
          </cell>
          <cell r="D6">
            <v>577.80999999999995</v>
          </cell>
          <cell r="E6">
            <v>0</v>
          </cell>
        </row>
        <row r="7">
          <cell r="A7">
            <v>3001050</v>
          </cell>
          <cell r="B7" t="str">
            <v>Stk Adj Parts C</v>
          </cell>
          <cell r="C7">
            <v>448.96</v>
          </cell>
          <cell r="D7">
            <v>436.64</v>
          </cell>
          <cell r="E7">
            <v>-12.32</v>
          </cell>
        </row>
        <row r="8">
          <cell r="A8">
            <v>3031010</v>
          </cell>
          <cell r="B8" t="str">
            <v>Material Usage</v>
          </cell>
          <cell r="C8">
            <v>-7504.91</v>
          </cell>
          <cell r="D8">
            <v>-7415.96</v>
          </cell>
          <cell r="E8">
            <v>88.95</v>
          </cell>
        </row>
        <row r="9">
          <cell r="A9">
            <v>3031020</v>
          </cell>
          <cell r="B9" t="str">
            <v>Material Price</v>
          </cell>
          <cell r="C9">
            <v>15021.81</v>
          </cell>
          <cell r="D9">
            <v>15021.81</v>
          </cell>
          <cell r="E9">
            <v>0</v>
          </cell>
        </row>
        <row r="10">
          <cell r="A10">
            <v>3101000</v>
          </cell>
          <cell r="B10" t="str">
            <v>COS Equipment</v>
          </cell>
          <cell r="C10">
            <v>4108701.59</v>
          </cell>
          <cell r="D10">
            <v>4548810.6500000004</v>
          </cell>
          <cell r="E10">
            <v>440109.06</v>
          </cell>
        </row>
        <row r="11">
          <cell r="A11">
            <v>3430010</v>
          </cell>
          <cell r="B11" t="str">
            <v>Local Cost</v>
          </cell>
          <cell r="C11">
            <v>333102</v>
          </cell>
          <cell r="D11">
            <v>348243</v>
          </cell>
          <cell r="E11">
            <v>15141</v>
          </cell>
        </row>
        <row r="12">
          <cell r="A12">
            <v>3501100</v>
          </cell>
          <cell r="B12" t="str">
            <v>COS Repairs Aut</v>
          </cell>
          <cell r="C12">
            <v>1.99</v>
          </cell>
          <cell r="D12">
            <v>154.12</v>
          </cell>
          <cell r="E12">
            <v>152.13</v>
          </cell>
        </row>
        <row r="13">
          <cell r="A13">
            <v>3701000</v>
          </cell>
          <cell r="B13" t="str">
            <v>COS Equipment</v>
          </cell>
          <cell r="C13">
            <v>-48.06</v>
          </cell>
          <cell r="D13">
            <v>-110.82</v>
          </cell>
          <cell r="E13">
            <v>-62.76</v>
          </cell>
        </row>
        <row r="14">
          <cell r="A14">
            <v>3711000</v>
          </cell>
          <cell r="B14" t="str">
            <v>COS Power Gen</v>
          </cell>
          <cell r="C14">
            <v>1063697.1100000001</v>
          </cell>
          <cell r="D14">
            <v>1151040.3500000001</v>
          </cell>
          <cell r="E14">
            <v>87343.24</v>
          </cell>
        </row>
        <row r="15">
          <cell r="A15">
            <v>3711050</v>
          </cell>
          <cell r="B15" t="str">
            <v>Stk Adj</v>
          </cell>
          <cell r="C15">
            <v>40565.089999999997</v>
          </cell>
          <cell r="D15">
            <v>43090.879999999997</v>
          </cell>
          <cell r="E15">
            <v>2525.79</v>
          </cell>
        </row>
        <row r="16">
          <cell r="A16">
            <v>3751000</v>
          </cell>
          <cell r="B16" t="str">
            <v>COS Parts</v>
          </cell>
          <cell r="C16">
            <v>18866.18</v>
          </cell>
          <cell r="D16">
            <v>19273.79</v>
          </cell>
          <cell r="E16">
            <v>407.61</v>
          </cell>
        </row>
        <row r="17">
          <cell r="A17">
            <v>3751050</v>
          </cell>
          <cell r="B17" t="str">
            <v>Stock Adj - Par</v>
          </cell>
          <cell r="C17">
            <v>1195.53</v>
          </cell>
          <cell r="D17">
            <v>-4689.83</v>
          </cell>
          <cell r="E17">
            <v>-5885.36</v>
          </cell>
        </row>
        <row r="18">
          <cell r="A18">
            <v>3751060</v>
          </cell>
          <cell r="B18" t="str">
            <v>Purchase Price</v>
          </cell>
          <cell r="C18">
            <v>-20584.71</v>
          </cell>
          <cell r="D18">
            <v>-21723.49</v>
          </cell>
          <cell r="E18">
            <v>-1138.78</v>
          </cell>
        </row>
        <row r="19">
          <cell r="A19">
            <v>3909010</v>
          </cell>
          <cell r="B19" t="str">
            <v>Stk Adj Recon C</v>
          </cell>
          <cell r="C19">
            <v>-996</v>
          </cell>
          <cell r="D19">
            <v>-996</v>
          </cell>
          <cell r="E19">
            <v>0</v>
          </cell>
        </row>
        <row r="20">
          <cell r="A20">
            <v>3913010</v>
          </cell>
          <cell r="B20" t="str">
            <v>Dir Mat Usage</v>
          </cell>
          <cell r="C20">
            <v>83495.61</v>
          </cell>
          <cell r="D20">
            <v>92658.16</v>
          </cell>
          <cell r="E20">
            <v>9162.5499999999993</v>
          </cell>
        </row>
        <row r="21">
          <cell r="A21">
            <v>4001000</v>
          </cell>
          <cell r="B21" t="str">
            <v>Staff Salaries</v>
          </cell>
          <cell r="C21">
            <v>72224.66</v>
          </cell>
          <cell r="D21">
            <v>77164.66</v>
          </cell>
          <cell r="E21">
            <v>4940</v>
          </cell>
        </row>
        <row r="22">
          <cell r="A22">
            <v>4010000</v>
          </cell>
          <cell r="B22" t="str">
            <v>Weekly Wages</v>
          </cell>
          <cell r="C22">
            <v>114303.75</v>
          </cell>
          <cell r="D22">
            <v>130966.82</v>
          </cell>
          <cell r="E22">
            <v>16663.07</v>
          </cell>
        </row>
        <row r="23">
          <cell r="A23">
            <v>4021000</v>
          </cell>
          <cell r="B23" t="str">
            <v>Hourly wages</v>
          </cell>
          <cell r="C23">
            <v>98570.21</v>
          </cell>
          <cell r="D23">
            <v>105407.48</v>
          </cell>
          <cell r="E23">
            <v>6837.27</v>
          </cell>
        </row>
        <row r="24">
          <cell r="A24">
            <v>4024100</v>
          </cell>
          <cell r="B24" t="str">
            <v>Rework Update</v>
          </cell>
          <cell r="C24">
            <v>148241.1</v>
          </cell>
          <cell r="D24">
            <v>148668.20000000001</v>
          </cell>
          <cell r="E24">
            <v>427.1</v>
          </cell>
        </row>
        <row r="25">
          <cell r="A25">
            <v>4024400</v>
          </cell>
          <cell r="B25" t="str">
            <v>Rework Major Mo</v>
          </cell>
          <cell r="C25">
            <v>35148.1</v>
          </cell>
          <cell r="D25">
            <v>35907.01</v>
          </cell>
          <cell r="E25">
            <v>758.91</v>
          </cell>
        </row>
        <row r="26">
          <cell r="A26">
            <v>4033010</v>
          </cell>
          <cell r="B26" t="str">
            <v>Weekly Overtime</v>
          </cell>
          <cell r="C26">
            <v>20903.73</v>
          </cell>
          <cell r="D26">
            <v>21952.69</v>
          </cell>
          <cell r="E26">
            <v>1048.96</v>
          </cell>
        </row>
        <row r="27">
          <cell r="A27">
            <v>4117000</v>
          </cell>
          <cell r="B27" t="str">
            <v>Super Defined B</v>
          </cell>
          <cell r="C27">
            <v>42.22</v>
          </cell>
          <cell r="D27">
            <v>42.22</v>
          </cell>
          <cell r="E27">
            <v>0</v>
          </cell>
        </row>
        <row r="28">
          <cell r="A28">
            <v>4118000</v>
          </cell>
          <cell r="B28" t="str">
            <v>Super Accumilat</v>
          </cell>
          <cell r="C28">
            <v>16339.64</v>
          </cell>
          <cell r="D28">
            <v>18062.89</v>
          </cell>
          <cell r="E28">
            <v>1723.25</v>
          </cell>
        </row>
        <row r="29">
          <cell r="A29">
            <v>4299000</v>
          </cell>
          <cell r="B29" t="str">
            <v>Other Outside S</v>
          </cell>
          <cell r="C29">
            <v>2687</v>
          </cell>
          <cell r="D29">
            <v>2687</v>
          </cell>
          <cell r="E29">
            <v>0</v>
          </cell>
        </row>
        <row r="30">
          <cell r="A30">
            <v>4301000</v>
          </cell>
          <cell r="B30" t="str">
            <v>Tool Maintenanc</v>
          </cell>
          <cell r="C30">
            <v>622.57000000000005</v>
          </cell>
          <cell r="D30">
            <v>622.57000000000005</v>
          </cell>
          <cell r="E30">
            <v>0</v>
          </cell>
        </row>
        <row r="31">
          <cell r="A31">
            <v>4301040</v>
          </cell>
          <cell r="B31" t="str">
            <v>P&amp;M - Expenses</v>
          </cell>
          <cell r="C31">
            <v>7905.02</v>
          </cell>
          <cell r="D31">
            <v>7905.02</v>
          </cell>
          <cell r="E31">
            <v>0</v>
          </cell>
        </row>
        <row r="32">
          <cell r="A32">
            <v>4301056</v>
          </cell>
          <cell r="B32" t="str">
            <v>R&amp;M - Forklift</v>
          </cell>
          <cell r="C32">
            <v>25014.63</v>
          </cell>
          <cell r="D32">
            <v>27280.959999999999</v>
          </cell>
          <cell r="E32">
            <v>2266.33</v>
          </cell>
        </row>
        <row r="33">
          <cell r="A33">
            <v>4402000</v>
          </cell>
          <cell r="B33" t="str">
            <v>Small Tools</v>
          </cell>
          <cell r="C33">
            <v>14204.87</v>
          </cell>
          <cell r="D33">
            <v>14889.95</v>
          </cell>
          <cell r="E33">
            <v>685.08</v>
          </cell>
        </row>
        <row r="34">
          <cell r="A34">
            <v>4404000</v>
          </cell>
          <cell r="B34" t="str">
            <v>Safety Expenses</v>
          </cell>
          <cell r="C34">
            <v>553.16</v>
          </cell>
          <cell r="D34">
            <v>553.16</v>
          </cell>
          <cell r="E34">
            <v>0</v>
          </cell>
        </row>
        <row r="35">
          <cell r="A35">
            <v>4404020</v>
          </cell>
          <cell r="B35" t="str">
            <v>Protect Clothin</v>
          </cell>
          <cell r="C35">
            <v>143.15</v>
          </cell>
          <cell r="D35">
            <v>143.15</v>
          </cell>
          <cell r="E35">
            <v>0</v>
          </cell>
        </row>
        <row r="36">
          <cell r="A36">
            <v>4417000</v>
          </cell>
          <cell r="B36" t="str">
            <v>Comm Veh Runnin</v>
          </cell>
          <cell r="C36">
            <v>712.83</v>
          </cell>
          <cell r="D36">
            <v>1508.84</v>
          </cell>
          <cell r="E36">
            <v>796.01</v>
          </cell>
        </row>
        <row r="37">
          <cell r="A37">
            <v>4417010</v>
          </cell>
          <cell r="B37" t="str">
            <v>Comm Veh Lease</v>
          </cell>
          <cell r="C37">
            <v>9629.9699999999993</v>
          </cell>
          <cell r="D37">
            <v>11589.17</v>
          </cell>
          <cell r="E37">
            <v>1959.2</v>
          </cell>
        </row>
        <row r="38">
          <cell r="A38">
            <v>4417030</v>
          </cell>
          <cell r="B38" t="str">
            <v>Vehicle Running</v>
          </cell>
          <cell r="C38">
            <v>736.67</v>
          </cell>
          <cell r="D38">
            <v>736.67</v>
          </cell>
          <cell r="E38">
            <v>0</v>
          </cell>
        </row>
        <row r="39">
          <cell r="A39">
            <v>4499000</v>
          </cell>
          <cell r="B39" t="str">
            <v>Consumables</v>
          </cell>
          <cell r="C39">
            <v>20553.78</v>
          </cell>
          <cell r="D39">
            <v>20721.04</v>
          </cell>
          <cell r="E39">
            <v>167.26</v>
          </cell>
        </row>
        <row r="40">
          <cell r="A40">
            <v>4611000</v>
          </cell>
          <cell r="B40" t="str">
            <v>Training School</v>
          </cell>
          <cell r="C40">
            <v>-14420.45</v>
          </cell>
          <cell r="D40">
            <v>-14420.45</v>
          </cell>
          <cell r="E40">
            <v>0</v>
          </cell>
        </row>
        <row r="41">
          <cell r="A41">
            <v>4699000</v>
          </cell>
          <cell r="B41" t="str">
            <v>Other Appropria</v>
          </cell>
          <cell r="C41">
            <v>1165394.5</v>
          </cell>
          <cell r="D41">
            <v>1221460.5</v>
          </cell>
          <cell r="E41">
            <v>56066</v>
          </cell>
        </row>
        <row r="42">
          <cell r="A42">
            <v>4898000</v>
          </cell>
          <cell r="B42" t="str">
            <v>Direct Labor Re</v>
          </cell>
          <cell r="C42">
            <v>-97650</v>
          </cell>
          <cell r="D42">
            <v>-108756</v>
          </cell>
          <cell r="E42">
            <v>-11106</v>
          </cell>
        </row>
        <row r="43">
          <cell r="A43">
            <v>4898010</v>
          </cell>
          <cell r="B43" t="str">
            <v>Labor Rec Var</v>
          </cell>
          <cell r="C43">
            <v>-1737</v>
          </cell>
          <cell r="D43">
            <v>-1647</v>
          </cell>
          <cell r="E43">
            <v>90</v>
          </cell>
        </row>
        <row r="44">
          <cell r="A44">
            <v>4899000</v>
          </cell>
          <cell r="B44" t="str">
            <v>Manuf Exp Rec</v>
          </cell>
          <cell r="C44">
            <v>-315306.95</v>
          </cell>
          <cell r="D44">
            <v>-348624.95</v>
          </cell>
          <cell r="E44">
            <v>-33318</v>
          </cell>
        </row>
        <row r="45">
          <cell r="A45">
            <v>4899010</v>
          </cell>
          <cell r="B45" t="str">
            <v>Mfg Exp Rec Var</v>
          </cell>
          <cell r="C45">
            <v>-5211</v>
          </cell>
          <cell r="D45">
            <v>-4941</v>
          </cell>
          <cell r="E45">
            <v>270</v>
          </cell>
        </row>
        <row r="46">
          <cell r="A46">
            <v>4901000</v>
          </cell>
          <cell r="B46" t="str">
            <v>Electricity</v>
          </cell>
          <cell r="C46">
            <v>1027.72</v>
          </cell>
          <cell r="D46">
            <v>1027.72</v>
          </cell>
          <cell r="E46">
            <v>0</v>
          </cell>
        </row>
        <row r="47">
          <cell r="A47">
            <v>4907000</v>
          </cell>
          <cell r="B47" t="str">
            <v>Telephone</v>
          </cell>
          <cell r="C47">
            <v>414.75</v>
          </cell>
          <cell r="D47">
            <v>414.75</v>
          </cell>
          <cell r="E47">
            <v>0</v>
          </cell>
        </row>
        <row r="48">
          <cell r="A48">
            <v>4907010</v>
          </cell>
          <cell r="B48" t="str">
            <v>Mobiles</v>
          </cell>
          <cell r="C48">
            <v>2338.58</v>
          </cell>
          <cell r="D48">
            <v>3381.21</v>
          </cell>
          <cell r="E48">
            <v>1042.6300000000001</v>
          </cell>
        </row>
        <row r="49">
          <cell r="A49">
            <v>4933000</v>
          </cell>
          <cell r="B49" t="str">
            <v>Rent - Producti</v>
          </cell>
          <cell r="C49">
            <v>60442.06</v>
          </cell>
          <cell r="D49">
            <v>66478.899999999994</v>
          </cell>
          <cell r="E49">
            <v>6036.84</v>
          </cell>
        </row>
        <row r="50">
          <cell r="A50">
            <v>4999010</v>
          </cell>
          <cell r="B50" t="str">
            <v>Staff Teas</v>
          </cell>
          <cell r="C50">
            <v>204.96</v>
          </cell>
          <cell r="D50">
            <v>204.96</v>
          </cell>
          <cell r="E50">
            <v>0</v>
          </cell>
        </row>
        <row r="51">
          <cell r="A51">
            <v>4999030</v>
          </cell>
          <cell r="B51" t="str">
            <v>Protective Clot</v>
          </cell>
          <cell r="C51">
            <v>583.25</v>
          </cell>
          <cell r="D51">
            <v>795.25</v>
          </cell>
          <cell r="E51">
            <v>212</v>
          </cell>
        </row>
        <row r="52">
          <cell r="A52">
            <v>5001000</v>
          </cell>
          <cell r="B52" t="str">
            <v>Salaries</v>
          </cell>
          <cell r="C52">
            <v>89191.13</v>
          </cell>
          <cell r="D52">
            <v>91656.960000000006</v>
          </cell>
          <cell r="E52">
            <v>2465.83</v>
          </cell>
        </row>
        <row r="53">
          <cell r="A53">
            <v>5118000</v>
          </cell>
          <cell r="B53" t="str">
            <v>Super Accumilat</v>
          </cell>
          <cell r="C53">
            <v>6364.01</v>
          </cell>
          <cell r="D53">
            <v>7084.73</v>
          </cell>
          <cell r="E53">
            <v>720.72</v>
          </cell>
        </row>
        <row r="54">
          <cell r="A54">
            <v>5142000</v>
          </cell>
          <cell r="B54" t="str">
            <v>Expatriate Cost</v>
          </cell>
          <cell r="C54">
            <v>4096.26</v>
          </cell>
          <cell r="D54">
            <v>4096.26</v>
          </cell>
          <cell r="E54">
            <v>0</v>
          </cell>
        </row>
        <row r="55">
          <cell r="A55">
            <v>5202000</v>
          </cell>
          <cell r="B55" t="str">
            <v>Temporary Staff</v>
          </cell>
          <cell r="C55">
            <v>161460.88</v>
          </cell>
          <cell r="D55">
            <v>172331.84</v>
          </cell>
          <cell r="E55">
            <v>10870.96</v>
          </cell>
        </row>
        <row r="56">
          <cell r="A56">
            <v>5224000</v>
          </cell>
          <cell r="B56" t="str">
            <v>Other Professio</v>
          </cell>
          <cell r="C56">
            <v>2650</v>
          </cell>
          <cell r="D56">
            <v>2650</v>
          </cell>
          <cell r="E56">
            <v>0</v>
          </cell>
        </row>
        <row r="57">
          <cell r="A57">
            <v>5224020</v>
          </cell>
          <cell r="B57" t="str">
            <v>Lease Costs</v>
          </cell>
          <cell r="C57">
            <v>360</v>
          </cell>
          <cell r="D57">
            <v>556</v>
          </cell>
          <cell r="E57">
            <v>196</v>
          </cell>
        </row>
        <row r="58">
          <cell r="A58">
            <v>5301030</v>
          </cell>
          <cell r="B58" t="str">
            <v>Office Machine</v>
          </cell>
          <cell r="C58">
            <v>3002.95</v>
          </cell>
          <cell r="D58">
            <v>3257.5</v>
          </cell>
          <cell r="E58">
            <v>254.55</v>
          </cell>
        </row>
        <row r="59">
          <cell r="A59">
            <v>5301040</v>
          </cell>
          <cell r="B59" t="str">
            <v>Plant &amp; Machine</v>
          </cell>
          <cell r="C59">
            <v>475.68</v>
          </cell>
          <cell r="D59">
            <v>475.68</v>
          </cell>
          <cell r="E59">
            <v>0</v>
          </cell>
        </row>
        <row r="60">
          <cell r="A60">
            <v>5404000</v>
          </cell>
          <cell r="B60" t="str">
            <v>Safety &amp; Med</v>
          </cell>
          <cell r="C60">
            <v>83.01</v>
          </cell>
          <cell r="D60">
            <v>83.01</v>
          </cell>
          <cell r="E60">
            <v>0</v>
          </cell>
        </row>
        <row r="61">
          <cell r="A61">
            <v>5408100</v>
          </cell>
          <cell r="B61" t="str">
            <v>Development Cos</v>
          </cell>
          <cell r="C61">
            <v>799247.83</v>
          </cell>
          <cell r="D61">
            <v>821074.02</v>
          </cell>
          <cell r="E61">
            <v>21826.19</v>
          </cell>
        </row>
        <row r="62">
          <cell r="A62">
            <v>5411000</v>
          </cell>
          <cell r="B62" t="str">
            <v>Office Supplies</v>
          </cell>
          <cell r="C62">
            <v>1726.17</v>
          </cell>
          <cell r="D62">
            <v>1801.9</v>
          </cell>
          <cell r="E62">
            <v>75.73</v>
          </cell>
        </row>
        <row r="63">
          <cell r="A63">
            <v>5415000</v>
          </cell>
          <cell r="B63" t="str">
            <v>Postage &amp; Couri</v>
          </cell>
          <cell r="C63">
            <v>99.9</v>
          </cell>
          <cell r="D63">
            <v>99.9</v>
          </cell>
          <cell r="E63">
            <v>0</v>
          </cell>
        </row>
        <row r="64">
          <cell r="A64">
            <v>5417020</v>
          </cell>
          <cell r="B64" t="str">
            <v>Vehicle Lease C</v>
          </cell>
          <cell r="C64">
            <v>10155.36</v>
          </cell>
          <cell r="D64">
            <v>11214.85</v>
          </cell>
          <cell r="E64">
            <v>1059.49</v>
          </cell>
        </row>
        <row r="65">
          <cell r="A65">
            <v>5417030</v>
          </cell>
          <cell r="B65" t="str">
            <v>Vehicle Running</v>
          </cell>
          <cell r="C65">
            <v>113.64</v>
          </cell>
          <cell r="D65">
            <v>113.64</v>
          </cell>
          <cell r="E65">
            <v>0</v>
          </cell>
        </row>
        <row r="66">
          <cell r="A66">
            <v>5417040</v>
          </cell>
          <cell r="B66" t="str">
            <v>Vehicle Rental</v>
          </cell>
          <cell r="C66">
            <v>321.44</v>
          </cell>
          <cell r="D66">
            <v>321.44</v>
          </cell>
          <cell r="E66">
            <v>0</v>
          </cell>
        </row>
        <row r="67">
          <cell r="A67">
            <v>5521000</v>
          </cell>
          <cell r="B67" t="str">
            <v>Depreciation Ow</v>
          </cell>
          <cell r="C67">
            <v>11191.96</v>
          </cell>
          <cell r="D67">
            <v>14434.71</v>
          </cell>
          <cell r="E67">
            <v>3242.75</v>
          </cell>
        </row>
        <row r="68">
          <cell r="A68">
            <v>5611000</v>
          </cell>
          <cell r="B68" t="str">
            <v>Training School</v>
          </cell>
          <cell r="C68">
            <v>1850.01</v>
          </cell>
          <cell r="D68">
            <v>1850.01</v>
          </cell>
          <cell r="E68">
            <v>0</v>
          </cell>
        </row>
        <row r="69">
          <cell r="A69">
            <v>5611010</v>
          </cell>
          <cell r="B69" t="str">
            <v>Training Travel</v>
          </cell>
          <cell r="C69">
            <v>153.63</v>
          </cell>
          <cell r="D69">
            <v>153.63</v>
          </cell>
          <cell r="E69">
            <v>0</v>
          </cell>
        </row>
        <row r="70">
          <cell r="A70">
            <v>5611060</v>
          </cell>
          <cell r="B70" t="str">
            <v>Training Confer</v>
          </cell>
          <cell r="C70">
            <v>1030.1400000000001</v>
          </cell>
          <cell r="D70">
            <v>1030.1400000000001</v>
          </cell>
          <cell r="E70">
            <v>0</v>
          </cell>
        </row>
        <row r="71">
          <cell r="A71">
            <v>5612000</v>
          </cell>
          <cell r="B71" t="str">
            <v>Books &amp; subscri</v>
          </cell>
          <cell r="C71">
            <v>0</v>
          </cell>
          <cell r="D71">
            <v>177.45</v>
          </cell>
          <cell r="E71">
            <v>177.45</v>
          </cell>
        </row>
        <row r="72">
          <cell r="A72">
            <v>5901000</v>
          </cell>
          <cell r="B72" t="str">
            <v>Light &amp; Power</v>
          </cell>
          <cell r="C72">
            <v>1627.09</v>
          </cell>
          <cell r="D72">
            <v>1627.09</v>
          </cell>
          <cell r="E72">
            <v>0</v>
          </cell>
        </row>
        <row r="73">
          <cell r="A73">
            <v>5907000</v>
          </cell>
          <cell r="B73" t="str">
            <v>Telecommunicati</v>
          </cell>
          <cell r="C73">
            <v>2656.72</v>
          </cell>
          <cell r="D73">
            <v>2688.49</v>
          </cell>
          <cell r="E73">
            <v>31.77</v>
          </cell>
        </row>
        <row r="74">
          <cell r="A74">
            <v>5907010</v>
          </cell>
          <cell r="B74" t="str">
            <v>Mobile Telephon</v>
          </cell>
          <cell r="C74">
            <v>1417.46</v>
          </cell>
          <cell r="D74">
            <v>1500.11</v>
          </cell>
          <cell r="E74">
            <v>82.65</v>
          </cell>
        </row>
        <row r="75">
          <cell r="A75">
            <v>5931000</v>
          </cell>
          <cell r="B75" t="str">
            <v>Building Rental</v>
          </cell>
          <cell r="C75">
            <v>17203.8</v>
          </cell>
          <cell r="D75">
            <v>17203.8</v>
          </cell>
          <cell r="E75">
            <v>0</v>
          </cell>
        </row>
        <row r="76">
          <cell r="A76">
            <v>5931010</v>
          </cell>
          <cell r="B76" t="str">
            <v>Rates &amp; Taxes</v>
          </cell>
          <cell r="C76">
            <v>544.54</v>
          </cell>
          <cell r="D76">
            <v>544.54</v>
          </cell>
          <cell r="E76">
            <v>0</v>
          </cell>
        </row>
        <row r="77">
          <cell r="A77">
            <v>5965000</v>
          </cell>
          <cell r="B77" t="str">
            <v>Travel Domestic</v>
          </cell>
          <cell r="C77">
            <v>13589.22</v>
          </cell>
          <cell r="D77">
            <v>14027.4</v>
          </cell>
          <cell r="E77">
            <v>438.18</v>
          </cell>
        </row>
        <row r="78">
          <cell r="A78">
            <v>5965010</v>
          </cell>
          <cell r="B78" t="str">
            <v>Overseas Airfar</v>
          </cell>
          <cell r="C78">
            <v>613.54999999999995</v>
          </cell>
          <cell r="D78">
            <v>613.54999999999995</v>
          </cell>
          <cell r="E78">
            <v>0</v>
          </cell>
        </row>
        <row r="79">
          <cell r="A79">
            <v>5969000</v>
          </cell>
          <cell r="B79" t="str">
            <v>Travel Accomoda</v>
          </cell>
          <cell r="C79">
            <v>13847.45</v>
          </cell>
          <cell r="D79">
            <v>14350.96</v>
          </cell>
          <cell r="E79">
            <v>503.51</v>
          </cell>
        </row>
        <row r="80">
          <cell r="A80">
            <v>5969010</v>
          </cell>
          <cell r="B80" t="str">
            <v>Entertainment</v>
          </cell>
          <cell r="C80">
            <v>863.6</v>
          </cell>
          <cell r="D80">
            <v>863.6</v>
          </cell>
          <cell r="E80">
            <v>0</v>
          </cell>
        </row>
        <row r="81">
          <cell r="A81">
            <v>5969020</v>
          </cell>
          <cell r="B81" t="str">
            <v>Travel &amp; Acco.</v>
          </cell>
          <cell r="C81">
            <v>1668.65</v>
          </cell>
          <cell r="D81">
            <v>1668.65</v>
          </cell>
          <cell r="E81">
            <v>0</v>
          </cell>
        </row>
        <row r="82">
          <cell r="A82">
            <v>5969050</v>
          </cell>
          <cell r="B82" t="str">
            <v>Travel &amp; Entert</v>
          </cell>
          <cell r="C82">
            <v>410.53</v>
          </cell>
          <cell r="D82">
            <v>692.18</v>
          </cell>
          <cell r="E82">
            <v>281.64999999999998</v>
          </cell>
        </row>
        <row r="83">
          <cell r="A83">
            <v>5999000</v>
          </cell>
          <cell r="B83" t="str">
            <v>General Expense</v>
          </cell>
          <cell r="C83">
            <v>141.30000000000001</v>
          </cell>
          <cell r="D83">
            <v>141.30000000000001</v>
          </cell>
          <cell r="E83">
            <v>0</v>
          </cell>
        </row>
        <row r="84">
          <cell r="A84">
            <v>5999010</v>
          </cell>
          <cell r="B84" t="str">
            <v>Staff Teas</v>
          </cell>
          <cell r="C84">
            <v>105.33</v>
          </cell>
          <cell r="D84">
            <v>105.33</v>
          </cell>
          <cell r="E84">
            <v>0</v>
          </cell>
        </row>
        <row r="85">
          <cell r="A85">
            <v>5999050</v>
          </cell>
          <cell r="B85" t="str">
            <v>Other Maintenan</v>
          </cell>
          <cell r="C85">
            <v>150</v>
          </cell>
          <cell r="D85">
            <v>150</v>
          </cell>
          <cell r="E85">
            <v>0</v>
          </cell>
        </row>
        <row r="86">
          <cell r="A86">
            <v>5999060</v>
          </cell>
          <cell r="B86" t="str">
            <v>Waste Disposal</v>
          </cell>
          <cell r="C86">
            <v>1134.8800000000001</v>
          </cell>
          <cell r="D86">
            <v>1134.8800000000001</v>
          </cell>
          <cell r="E86">
            <v>0</v>
          </cell>
        </row>
        <row r="87">
          <cell r="A87">
            <v>5999110</v>
          </cell>
          <cell r="B87" t="str">
            <v>Security Servic</v>
          </cell>
          <cell r="C87">
            <v>430.18</v>
          </cell>
          <cell r="D87">
            <v>430.18</v>
          </cell>
          <cell r="E87">
            <v>0</v>
          </cell>
        </row>
        <row r="88">
          <cell r="A88">
            <v>5999120</v>
          </cell>
          <cell r="B88" t="str">
            <v>General Expense</v>
          </cell>
          <cell r="C88">
            <v>-1150504.98</v>
          </cell>
          <cell r="D88">
            <v>-1194770.97</v>
          </cell>
          <cell r="E88">
            <v>-44265.99</v>
          </cell>
        </row>
        <row r="89">
          <cell r="A89">
            <v>9152000</v>
          </cell>
          <cell r="B89" t="str">
            <v>Bank Charges</v>
          </cell>
          <cell r="C89">
            <v>95</v>
          </cell>
          <cell r="D89">
            <v>95</v>
          </cell>
          <cell r="E89">
            <v>0</v>
          </cell>
        </row>
      </sheetData>
      <sheetData sheetId="1" refreshError="1"/>
      <sheetData sheetId="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REND"/>
      <sheetName val="CONTRIBUTION"/>
      <sheetName val="Input - Vol &amp; Price"/>
      <sheetName val="Cover"/>
      <sheetName val="Sales by customer"/>
      <sheetName val="Sheet1"/>
      <sheetName val="SERV change back-up (April)"/>
      <sheetName val="Score point"/>
      <sheetName val="Lookuptables"/>
      <sheetName val="Support"/>
      <sheetName val="Income Statement"/>
      <sheetName val="Balance Sheet"/>
      <sheetName val="Assumptions"/>
      <sheetName val="Input - Key Other"/>
      <sheetName val="制造成本预算表A3"/>
      <sheetName val="物流费用预算表(A4)"/>
      <sheetName val="销售费用预算表(A4)"/>
      <sheetName val="管理费用预算表(A4)"/>
      <sheetName val="信息费用预算表(A4) "/>
      <sheetName val="研发费用预算明细表A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 against BG margin"/>
      <sheetName val="10200U"/>
      <sheetName val="10210U"/>
      <sheetName val="10230U"/>
      <sheetName val="10240U"/>
      <sheetName val="10320U"/>
      <sheetName val="10325U"/>
      <sheetName val="10330U"/>
      <sheetName val="Loan to EmployeesU"/>
      <sheetName val="10530"/>
      <sheetName val="10600U"/>
      <sheetName val="10725U"/>
      <sheetName val="10731U"/>
      <sheetName val="10830U"/>
      <sheetName val="10900"/>
      <sheetName val="10910U"/>
      <sheetName val="11000U"/>
      <sheetName val="11010U"/>
      <sheetName val="11020U"/>
      <sheetName val="11055U"/>
      <sheetName val="11050U"/>
      <sheetName val="Modvat Reco"/>
      <sheetName val="20410U"/>
      <sheetName val="40600U"/>
      <sheetName val="50200U"/>
      <sheetName val="50210U"/>
      <sheetName val="50640U"/>
      <sheetName val="60020U"/>
      <sheetName val="60200U"/>
      <sheetName val="60230U"/>
      <sheetName val="60240U"/>
      <sheetName val="60245U"/>
      <sheetName val="60250U"/>
      <sheetName val="80520U"/>
      <sheetName val="RentU"/>
      <sheetName val="80920U"/>
      <sheetName val="81710U"/>
      <sheetName val="82030U"/>
      <sheetName val="InvestmentU"/>
      <sheetName val="InterestU "/>
      <sheetName val="Pack &amp; Diesel"/>
      <sheetName val="imp tools"/>
      <sheetName val="AS 18 Details"/>
      <sheetName val="TILAS 18"/>
      <sheetName val="AS18"/>
      <sheetName val="Rate diffU"/>
      <sheetName val="TML bills"/>
      <sheetName val="Total CIFU"/>
      <sheetName val="Imp Spares-Tools"/>
      <sheetName val="GITU"/>
      <sheetName val="BondU"/>
      <sheetName val="SSI"/>
      <sheetName val="Debtors"/>
      <sheetName val="Interim Aud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amp; INPUTS-op"/>
      <sheetName val="2 workings DO NOT MODIFY-op"/>
      <sheetName val="1 INSTRUCTIONS &amp; INPUTS-revenue"/>
      <sheetName val="2014 POLE-INR"/>
      <sheetName val="2014 POLE-USD"/>
      <sheetName val="2014 MFG Cost-INR"/>
      <sheetName val="Per Tonne MFG. Cost"/>
    </sheetNames>
    <sheetDataSet>
      <sheetData sheetId="0"/>
      <sheetData sheetId="1">
        <row r="74">
          <cell r="B74" t="str">
            <v>AUD</v>
          </cell>
        </row>
        <row r="75">
          <cell r="B75" t="str">
            <v>AUD TOTAL</v>
          </cell>
        </row>
        <row r="76">
          <cell r="B76" t="str">
            <v>CAN</v>
          </cell>
        </row>
        <row r="77">
          <cell r="B77" t="str">
            <v>DIRHAM</v>
          </cell>
        </row>
        <row r="78">
          <cell r="B78" t="str">
            <v>DM</v>
          </cell>
        </row>
        <row r="79">
          <cell r="B79" t="str">
            <v>EURO</v>
          </cell>
        </row>
        <row r="80">
          <cell r="B80" t="str">
            <v>FF</v>
          </cell>
        </row>
        <row r="81">
          <cell r="B81" t="str">
            <v>GUILDER</v>
          </cell>
        </row>
        <row r="82">
          <cell r="B82" t="str">
            <v>IDO</v>
          </cell>
        </row>
        <row r="83">
          <cell r="B83" t="str">
            <v>IND</v>
          </cell>
        </row>
        <row r="84">
          <cell r="B84" t="str">
            <v>LYD</v>
          </cell>
        </row>
        <row r="85">
          <cell r="B85" t="str">
            <v>MAL</v>
          </cell>
        </row>
        <row r="86">
          <cell r="B86" t="str">
            <v>NZ$</v>
          </cell>
        </row>
        <row r="87">
          <cell r="B87" t="str">
            <v>PESETA</v>
          </cell>
        </row>
        <row r="88">
          <cell r="B88" t="str">
            <v>PESO</v>
          </cell>
        </row>
        <row r="89">
          <cell r="B89" t="str">
            <v>PHL</v>
          </cell>
        </row>
        <row r="90">
          <cell r="B90" t="str">
            <v>POUNDS</v>
          </cell>
        </row>
        <row r="91">
          <cell r="B91" t="str">
            <v>PZ</v>
          </cell>
        </row>
        <row r="92">
          <cell r="B92" t="str">
            <v>RAND</v>
          </cell>
        </row>
        <row r="93">
          <cell r="B93" t="str">
            <v>REAL</v>
          </cell>
        </row>
        <row r="94">
          <cell r="B94" t="str">
            <v>RMB</v>
          </cell>
        </row>
        <row r="95">
          <cell r="B95" t="str">
            <v>SNG</v>
          </cell>
        </row>
        <row r="96">
          <cell r="B96" t="str">
            <v>THA</v>
          </cell>
        </row>
        <row r="97">
          <cell r="B97" t="str">
            <v>TRY</v>
          </cell>
        </row>
        <row r="98">
          <cell r="B98" t="str">
            <v>UAE</v>
          </cell>
        </row>
        <row r="99">
          <cell r="B99" t="str">
            <v>USD</v>
          </cell>
        </row>
        <row r="100">
          <cell r="B100" t="str">
            <v>USD TOTAL</v>
          </cell>
        </row>
        <row r="101">
          <cell r="B101" t="str">
            <v>VIE</v>
          </cell>
        </row>
        <row r="102">
          <cell r="B102" t="str">
            <v>&lt;entity curr total&gt;</v>
          </cell>
        </row>
      </sheetData>
      <sheetData sheetId="2"/>
      <sheetData sheetId="3"/>
      <sheetData sheetId="4"/>
      <sheetData sheetId="5"/>
      <sheetData sheetId="6"/>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Tony Lee Marine"/>
      <sheetName val="FinanceWorksheet"/>
      <sheetName val="I2"/>
      <sheetName val="IL"/>
      <sheetName val="Auto."/>
      <sheetName val="Industrial"/>
      <sheetName val="CPAK"/>
      <sheetName val="Tony_Lee_Marine"/>
      <sheetName val="Auto_"/>
    </sheetNames>
    <sheetDataSet>
      <sheetData sheetId="0" refreshError="1"/>
      <sheetData sheetId="1" refreshError="1">
        <row r="1">
          <cell r="A1" t="str">
            <v>Pricing Effective 18 March 2005</v>
          </cell>
        </row>
        <row r="2">
          <cell r="A2" t="str">
            <v>Issued 14 March 2005</v>
          </cell>
        </row>
        <row r="4">
          <cell r="A4" t="str">
            <v>ITEM NUMBER</v>
          </cell>
        </row>
        <row r="5">
          <cell r="A5">
            <v>27006.03</v>
          </cell>
        </row>
        <row r="6">
          <cell r="A6">
            <v>27077.03</v>
          </cell>
        </row>
        <row r="7">
          <cell r="A7">
            <v>27008.03</v>
          </cell>
        </row>
        <row r="8">
          <cell r="A8">
            <v>27153.05</v>
          </cell>
        </row>
        <row r="9">
          <cell r="A9">
            <v>27154.05</v>
          </cell>
        </row>
        <row r="10">
          <cell r="A10">
            <v>27177.02</v>
          </cell>
        </row>
        <row r="11">
          <cell r="A11">
            <v>27178.02</v>
          </cell>
        </row>
        <row r="12">
          <cell r="A12">
            <v>27176.03</v>
          </cell>
        </row>
        <row r="13">
          <cell r="A13">
            <v>27159.040000000001</v>
          </cell>
        </row>
        <row r="14">
          <cell r="A14">
            <v>27160.04</v>
          </cell>
        </row>
        <row r="15">
          <cell r="A15">
            <v>27143.040000000001</v>
          </cell>
        </row>
        <row r="16">
          <cell r="A16">
            <v>27144.04</v>
          </cell>
        </row>
        <row r="17">
          <cell r="A17">
            <v>27155.040000000001</v>
          </cell>
        </row>
        <row r="18">
          <cell r="A18">
            <v>27156.04</v>
          </cell>
        </row>
        <row r="19">
          <cell r="A19">
            <v>27157.040000000001</v>
          </cell>
        </row>
        <row r="20">
          <cell r="A20">
            <v>27158.04</v>
          </cell>
        </row>
        <row r="21">
          <cell r="A21">
            <v>27187.02</v>
          </cell>
        </row>
        <row r="22">
          <cell r="A22">
            <v>27183.02</v>
          </cell>
        </row>
        <row r="23">
          <cell r="A23">
            <v>27186.02</v>
          </cell>
        </row>
        <row r="24">
          <cell r="A24">
            <v>27188.02</v>
          </cell>
        </row>
        <row r="25">
          <cell r="A25">
            <v>27180.02</v>
          </cell>
        </row>
        <row r="26">
          <cell r="A26">
            <v>27189.02</v>
          </cell>
        </row>
        <row r="27">
          <cell r="A27">
            <v>27179.02</v>
          </cell>
        </row>
        <row r="28">
          <cell r="A28">
            <v>27184.02</v>
          </cell>
        </row>
        <row r="29">
          <cell r="A29">
            <v>27185.02</v>
          </cell>
        </row>
        <row r="30">
          <cell r="A30">
            <v>27182.02</v>
          </cell>
        </row>
        <row r="31">
          <cell r="A31">
            <v>37038.03</v>
          </cell>
        </row>
        <row r="32">
          <cell r="A32">
            <v>37047.040000000001</v>
          </cell>
        </row>
        <row r="33">
          <cell r="A33">
            <v>37032.04</v>
          </cell>
        </row>
        <row r="34">
          <cell r="A34">
            <v>37033.040000000001</v>
          </cell>
        </row>
        <row r="35">
          <cell r="A35">
            <v>37034.04</v>
          </cell>
        </row>
        <row r="36">
          <cell r="A36">
            <v>37035.040000000001</v>
          </cell>
        </row>
        <row r="37">
          <cell r="A37">
            <v>37055.019999999997</v>
          </cell>
        </row>
        <row r="38">
          <cell r="A38">
            <v>37056.019999999997</v>
          </cell>
        </row>
        <row r="39">
          <cell r="A39">
            <v>37060.01</v>
          </cell>
        </row>
        <row r="40">
          <cell r="A40">
            <v>37061.01</v>
          </cell>
        </row>
        <row r="41">
          <cell r="A41">
            <v>37062.01</v>
          </cell>
        </row>
        <row r="42">
          <cell r="A42">
            <v>37063.01</v>
          </cell>
        </row>
        <row r="43">
          <cell r="A43">
            <v>37053.019999999997</v>
          </cell>
        </row>
        <row r="44">
          <cell r="A44">
            <v>37054.019999999997</v>
          </cell>
        </row>
        <row r="45">
          <cell r="A45">
            <v>37501.01</v>
          </cell>
        </row>
        <row r="46">
          <cell r="A46">
            <v>37503.01</v>
          </cell>
        </row>
        <row r="47">
          <cell r="A47">
            <v>37505.01</v>
          </cell>
        </row>
        <row r="48">
          <cell r="A48">
            <v>37500.01</v>
          </cell>
        </row>
        <row r="49">
          <cell r="A49">
            <v>37502.01</v>
          </cell>
        </row>
        <row r="50">
          <cell r="A50">
            <v>37504.01</v>
          </cell>
        </row>
        <row r="51">
          <cell r="A51">
            <v>47019.01</v>
          </cell>
        </row>
        <row r="52">
          <cell r="A52">
            <v>47023.01</v>
          </cell>
        </row>
        <row r="53">
          <cell r="A53">
            <v>47024.01</v>
          </cell>
        </row>
        <row r="54">
          <cell r="A54">
            <v>47022.01</v>
          </cell>
        </row>
        <row r="55">
          <cell r="A55">
            <v>47016.02</v>
          </cell>
        </row>
        <row r="56">
          <cell r="A56">
            <v>47018.01</v>
          </cell>
        </row>
        <row r="57">
          <cell r="A57">
            <v>47017.01</v>
          </cell>
        </row>
        <row r="58">
          <cell r="A58">
            <v>47021.01</v>
          </cell>
        </row>
        <row r="59">
          <cell r="A59">
            <v>47020.01</v>
          </cell>
        </row>
        <row r="60">
          <cell r="A60">
            <v>57017.03</v>
          </cell>
        </row>
        <row r="61">
          <cell r="A61">
            <v>57018.03</v>
          </cell>
        </row>
      </sheetData>
      <sheetData sheetId="2" refreshError="1"/>
      <sheetData sheetId="3" refreshError="1">
        <row r="1">
          <cell r="A1" t="str">
            <v>CPAK-A1400-SK</v>
          </cell>
        </row>
        <row r="2">
          <cell r="A2" t="str">
            <v>CPAK-A1700-SK</v>
          </cell>
        </row>
        <row r="3">
          <cell r="A3" t="str">
            <v>CPAK-A2000-SK</v>
          </cell>
        </row>
        <row r="4">
          <cell r="A4" t="str">
            <v>CPAK-A2300-SK</v>
          </cell>
        </row>
        <row r="5">
          <cell r="A5" t="str">
            <v>CPAK-A2300T-SK</v>
          </cell>
        </row>
        <row r="6">
          <cell r="A6" t="str">
            <v>CSP00150</v>
          </cell>
        </row>
        <row r="7">
          <cell r="A7" t="str">
            <v>CSP00413</v>
          </cell>
        </row>
        <row r="8">
          <cell r="A8" t="str">
            <v>CSP00414</v>
          </cell>
        </row>
        <row r="9">
          <cell r="A9" t="str">
            <v>CSP00649</v>
          </cell>
        </row>
        <row r="10">
          <cell r="A10">
            <v>13001.01</v>
          </cell>
        </row>
        <row r="11">
          <cell r="A11">
            <v>13002.01</v>
          </cell>
        </row>
        <row r="12">
          <cell r="A12">
            <v>13003.01</v>
          </cell>
        </row>
        <row r="13">
          <cell r="A13">
            <v>13004.01</v>
          </cell>
        </row>
        <row r="14">
          <cell r="A14">
            <v>13005.01</v>
          </cell>
        </row>
        <row r="15">
          <cell r="A15">
            <v>13006.01</v>
          </cell>
        </row>
        <row r="16">
          <cell r="A16">
            <v>22029.01</v>
          </cell>
        </row>
        <row r="17">
          <cell r="A17">
            <v>22035.01</v>
          </cell>
        </row>
        <row r="18">
          <cell r="A18">
            <v>22036.01</v>
          </cell>
        </row>
        <row r="19">
          <cell r="A19">
            <v>22037.01</v>
          </cell>
        </row>
        <row r="20">
          <cell r="A20">
            <v>22038.01</v>
          </cell>
        </row>
        <row r="21">
          <cell r="A21">
            <v>22038.02</v>
          </cell>
        </row>
        <row r="22">
          <cell r="A22">
            <v>22039.01</v>
          </cell>
        </row>
        <row r="23">
          <cell r="A23">
            <v>22041.01</v>
          </cell>
        </row>
        <row r="24">
          <cell r="A24">
            <v>22042.02</v>
          </cell>
        </row>
        <row r="25">
          <cell r="A25">
            <v>22045.01</v>
          </cell>
        </row>
        <row r="26">
          <cell r="A26">
            <v>22046.01</v>
          </cell>
        </row>
        <row r="27">
          <cell r="A27">
            <v>22046.02</v>
          </cell>
        </row>
        <row r="28">
          <cell r="A28">
            <v>22047.01</v>
          </cell>
        </row>
        <row r="29">
          <cell r="A29">
            <v>22048.01</v>
          </cell>
        </row>
        <row r="30">
          <cell r="A30">
            <v>23005.01</v>
          </cell>
        </row>
        <row r="31">
          <cell r="A31">
            <v>23008.02</v>
          </cell>
        </row>
        <row r="32">
          <cell r="A32">
            <v>23012.02</v>
          </cell>
        </row>
        <row r="33">
          <cell r="A33">
            <v>23027.02</v>
          </cell>
        </row>
        <row r="34">
          <cell r="A34">
            <v>23027.03</v>
          </cell>
        </row>
        <row r="35">
          <cell r="A35">
            <v>2303.0120000000002</v>
          </cell>
        </row>
        <row r="36">
          <cell r="A36">
            <v>23056.03</v>
          </cell>
        </row>
        <row r="37">
          <cell r="A37">
            <v>23065.03</v>
          </cell>
        </row>
        <row r="38">
          <cell r="A38">
            <v>23066.01</v>
          </cell>
        </row>
        <row r="39">
          <cell r="A39">
            <v>23067.01</v>
          </cell>
        </row>
        <row r="40">
          <cell r="A40">
            <v>23069.03</v>
          </cell>
        </row>
        <row r="41">
          <cell r="A41">
            <v>23072.03</v>
          </cell>
        </row>
        <row r="42">
          <cell r="A42">
            <v>23073.02</v>
          </cell>
        </row>
        <row r="43">
          <cell r="A43">
            <v>23073.040000000001</v>
          </cell>
        </row>
        <row r="44">
          <cell r="A44">
            <v>23074.03</v>
          </cell>
        </row>
        <row r="45">
          <cell r="A45">
            <v>23075.02</v>
          </cell>
        </row>
        <row r="46">
          <cell r="A46">
            <v>23075.03</v>
          </cell>
        </row>
        <row r="47">
          <cell r="A47">
            <v>23076.01</v>
          </cell>
        </row>
        <row r="48">
          <cell r="A48">
            <v>23078.01</v>
          </cell>
        </row>
        <row r="49">
          <cell r="A49">
            <v>23080.01</v>
          </cell>
        </row>
        <row r="50">
          <cell r="A50">
            <v>23081.01</v>
          </cell>
        </row>
        <row r="51">
          <cell r="A51">
            <v>23081.02</v>
          </cell>
        </row>
        <row r="52">
          <cell r="A52">
            <v>23081.03</v>
          </cell>
        </row>
        <row r="53">
          <cell r="A53">
            <v>23082.03</v>
          </cell>
        </row>
        <row r="54">
          <cell r="A54">
            <v>23083.01</v>
          </cell>
        </row>
        <row r="55">
          <cell r="A55">
            <v>23083.03</v>
          </cell>
        </row>
        <row r="56">
          <cell r="A56">
            <v>23084.01</v>
          </cell>
        </row>
        <row r="57">
          <cell r="A57">
            <v>23085.01</v>
          </cell>
        </row>
        <row r="58">
          <cell r="A58">
            <v>23085.03</v>
          </cell>
        </row>
        <row r="59">
          <cell r="A59">
            <v>23089.01</v>
          </cell>
        </row>
        <row r="60">
          <cell r="A60">
            <v>23089.02</v>
          </cell>
        </row>
        <row r="61">
          <cell r="A61">
            <v>23090.03</v>
          </cell>
        </row>
        <row r="62">
          <cell r="A62">
            <v>23091.01</v>
          </cell>
        </row>
        <row r="63">
          <cell r="A63">
            <v>23091.03</v>
          </cell>
        </row>
        <row r="64">
          <cell r="A64">
            <v>23094.01</v>
          </cell>
        </row>
        <row r="65">
          <cell r="A65">
            <v>23094.02</v>
          </cell>
        </row>
        <row r="66">
          <cell r="A66">
            <v>23095.02</v>
          </cell>
        </row>
        <row r="67">
          <cell r="A67">
            <v>23099.01</v>
          </cell>
        </row>
        <row r="68">
          <cell r="A68">
            <v>23100.01</v>
          </cell>
        </row>
        <row r="69">
          <cell r="A69">
            <v>23101.01</v>
          </cell>
        </row>
        <row r="70">
          <cell r="A70">
            <v>23102.01</v>
          </cell>
        </row>
        <row r="71">
          <cell r="A71">
            <v>23103.01</v>
          </cell>
        </row>
        <row r="72">
          <cell r="A72">
            <v>23104.01</v>
          </cell>
        </row>
        <row r="73">
          <cell r="A73">
            <v>23809.01</v>
          </cell>
        </row>
        <row r="74">
          <cell r="A74">
            <v>24046.01</v>
          </cell>
        </row>
        <row r="75">
          <cell r="A75">
            <v>24050.01</v>
          </cell>
        </row>
        <row r="76">
          <cell r="A76">
            <v>24053.01</v>
          </cell>
        </row>
        <row r="77">
          <cell r="A77">
            <v>24055.02</v>
          </cell>
        </row>
        <row r="78">
          <cell r="A78">
            <v>24055.1</v>
          </cell>
        </row>
        <row r="79">
          <cell r="A79">
            <v>24056.1</v>
          </cell>
        </row>
        <row r="80">
          <cell r="A80">
            <v>24057.01</v>
          </cell>
        </row>
        <row r="81">
          <cell r="A81">
            <v>24057.1</v>
          </cell>
        </row>
        <row r="82">
          <cell r="A82">
            <v>24057.11</v>
          </cell>
        </row>
        <row r="83">
          <cell r="A83">
            <v>24058.1</v>
          </cell>
        </row>
        <row r="84">
          <cell r="A84">
            <v>24059.1</v>
          </cell>
        </row>
        <row r="85">
          <cell r="A85">
            <v>24060.01</v>
          </cell>
        </row>
        <row r="86">
          <cell r="A86">
            <v>24061.01</v>
          </cell>
        </row>
        <row r="87">
          <cell r="A87">
            <v>24062.02</v>
          </cell>
        </row>
        <row r="88">
          <cell r="A88">
            <v>24062.03</v>
          </cell>
        </row>
        <row r="89">
          <cell r="A89">
            <v>24063.01</v>
          </cell>
        </row>
        <row r="90">
          <cell r="A90">
            <v>24063.1</v>
          </cell>
        </row>
        <row r="91">
          <cell r="A91">
            <v>24064.1</v>
          </cell>
        </row>
        <row r="92">
          <cell r="A92">
            <v>24070.01</v>
          </cell>
        </row>
        <row r="93">
          <cell r="A93">
            <v>24071.01</v>
          </cell>
        </row>
        <row r="94">
          <cell r="A94">
            <v>24072.02</v>
          </cell>
        </row>
        <row r="95">
          <cell r="A95">
            <v>24073.01</v>
          </cell>
        </row>
        <row r="96">
          <cell r="A96">
            <v>24074.01</v>
          </cell>
        </row>
        <row r="97">
          <cell r="A97">
            <v>24074.02</v>
          </cell>
        </row>
        <row r="98">
          <cell r="A98">
            <v>24075.01</v>
          </cell>
        </row>
        <row r="99">
          <cell r="A99">
            <v>24075.02</v>
          </cell>
        </row>
        <row r="100">
          <cell r="A100">
            <v>24075.03</v>
          </cell>
        </row>
        <row r="101">
          <cell r="A101">
            <v>24076.01</v>
          </cell>
        </row>
        <row r="102">
          <cell r="A102">
            <v>24076.02</v>
          </cell>
        </row>
        <row r="103">
          <cell r="A103">
            <v>24077.01</v>
          </cell>
        </row>
        <row r="104">
          <cell r="A104">
            <v>24078.02</v>
          </cell>
        </row>
        <row r="105">
          <cell r="A105">
            <v>24079.02</v>
          </cell>
        </row>
        <row r="106">
          <cell r="A106">
            <v>24080.01</v>
          </cell>
        </row>
        <row r="107">
          <cell r="A107">
            <v>24081.01</v>
          </cell>
        </row>
        <row r="108">
          <cell r="A108">
            <v>24081.02</v>
          </cell>
        </row>
        <row r="109">
          <cell r="A109">
            <v>25011.01</v>
          </cell>
        </row>
        <row r="110">
          <cell r="A110">
            <v>27006.03</v>
          </cell>
        </row>
        <row r="111">
          <cell r="A111">
            <v>27008.03</v>
          </cell>
        </row>
        <row r="112">
          <cell r="A112">
            <v>27077.03</v>
          </cell>
        </row>
        <row r="113">
          <cell r="A113">
            <v>27141.01</v>
          </cell>
        </row>
        <row r="114">
          <cell r="A114">
            <v>27141.03</v>
          </cell>
        </row>
        <row r="115">
          <cell r="A115">
            <v>27142.03</v>
          </cell>
        </row>
        <row r="116">
          <cell r="A116">
            <v>27143.01</v>
          </cell>
        </row>
        <row r="117">
          <cell r="A117">
            <v>27143.03</v>
          </cell>
        </row>
        <row r="118">
          <cell r="A118">
            <v>27143.040000000001</v>
          </cell>
        </row>
        <row r="119">
          <cell r="A119">
            <v>27144.01</v>
          </cell>
        </row>
        <row r="120">
          <cell r="A120">
            <v>27144.03</v>
          </cell>
        </row>
        <row r="121">
          <cell r="A121">
            <v>27144.04</v>
          </cell>
        </row>
        <row r="122">
          <cell r="A122">
            <v>27145.01</v>
          </cell>
        </row>
        <row r="123">
          <cell r="A123">
            <v>27146.01</v>
          </cell>
        </row>
        <row r="124">
          <cell r="A124">
            <v>27147.01</v>
          </cell>
        </row>
        <row r="125">
          <cell r="A125">
            <v>27148.01</v>
          </cell>
        </row>
        <row r="126">
          <cell r="A126">
            <v>27151.03</v>
          </cell>
        </row>
        <row r="127">
          <cell r="A127">
            <v>27152.03</v>
          </cell>
        </row>
        <row r="128">
          <cell r="A128">
            <v>27153.01</v>
          </cell>
        </row>
        <row r="129">
          <cell r="A129">
            <v>27153.03</v>
          </cell>
        </row>
        <row r="130">
          <cell r="A130">
            <v>27153.040000000001</v>
          </cell>
        </row>
        <row r="131">
          <cell r="A131">
            <v>27153.05</v>
          </cell>
        </row>
        <row r="132">
          <cell r="A132">
            <v>27154.01</v>
          </cell>
        </row>
        <row r="133">
          <cell r="A133">
            <v>27154.03</v>
          </cell>
        </row>
        <row r="134">
          <cell r="A134">
            <v>27154.04</v>
          </cell>
        </row>
        <row r="135">
          <cell r="A135">
            <v>27154.05</v>
          </cell>
        </row>
        <row r="136">
          <cell r="A136">
            <v>27155.040000000001</v>
          </cell>
        </row>
        <row r="137">
          <cell r="A137">
            <v>27156.04</v>
          </cell>
        </row>
        <row r="138">
          <cell r="A138">
            <v>27157.01</v>
          </cell>
        </row>
        <row r="139">
          <cell r="A139">
            <v>27157.03</v>
          </cell>
        </row>
        <row r="140">
          <cell r="A140">
            <v>27157.040000000001</v>
          </cell>
        </row>
        <row r="141">
          <cell r="A141">
            <v>27158.01</v>
          </cell>
        </row>
        <row r="142">
          <cell r="A142">
            <v>27158.03</v>
          </cell>
        </row>
        <row r="143">
          <cell r="A143">
            <v>27158.04</v>
          </cell>
        </row>
        <row r="144">
          <cell r="A144">
            <v>27159.03</v>
          </cell>
        </row>
        <row r="145">
          <cell r="A145">
            <v>27159.040000000001</v>
          </cell>
        </row>
        <row r="146">
          <cell r="A146">
            <v>27160.03</v>
          </cell>
        </row>
        <row r="147">
          <cell r="A147">
            <v>27160.04</v>
          </cell>
        </row>
        <row r="148">
          <cell r="A148">
            <v>27164.01</v>
          </cell>
        </row>
        <row r="149">
          <cell r="A149">
            <v>27165.01</v>
          </cell>
        </row>
        <row r="150">
          <cell r="A150">
            <v>27170.01</v>
          </cell>
        </row>
        <row r="151">
          <cell r="A151">
            <v>27171.01</v>
          </cell>
        </row>
        <row r="152">
          <cell r="A152">
            <v>27174.01</v>
          </cell>
        </row>
        <row r="153">
          <cell r="A153">
            <v>27176.03</v>
          </cell>
        </row>
        <row r="154">
          <cell r="A154">
            <v>27177.02</v>
          </cell>
        </row>
        <row r="155">
          <cell r="A155">
            <v>27178.02</v>
          </cell>
        </row>
        <row r="156">
          <cell r="A156">
            <v>27179.02</v>
          </cell>
        </row>
        <row r="157">
          <cell r="A157">
            <v>27180.02</v>
          </cell>
        </row>
        <row r="158">
          <cell r="A158">
            <v>27181.01</v>
          </cell>
        </row>
        <row r="159">
          <cell r="A159">
            <v>27182.02</v>
          </cell>
        </row>
        <row r="160">
          <cell r="A160">
            <v>27183.02</v>
          </cell>
        </row>
        <row r="161">
          <cell r="A161">
            <v>27184.02</v>
          </cell>
        </row>
        <row r="162">
          <cell r="A162">
            <v>27185.02</v>
          </cell>
        </row>
        <row r="163">
          <cell r="A163">
            <v>27186.02</v>
          </cell>
        </row>
        <row r="164">
          <cell r="A164">
            <v>27187.02</v>
          </cell>
        </row>
        <row r="165">
          <cell r="A165">
            <v>27188.02</v>
          </cell>
        </row>
        <row r="166">
          <cell r="A166">
            <v>27189.02</v>
          </cell>
        </row>
        <row r="167">
          <cell r="A167">
            <v>27191.01</v>
          </cell>
        </row>
        <row r="168">
          <cell r="A168">
            <v>28005.02</v>
          </cell>
        </row>
        <row r="169">
          <cell r="A169">
            <v>28005.03</v>
          </cell>
        </row>
        <row r="170">
          <cell r="A170">
            <v>28006.03</v>
          </cell>
        </row>
        <row r="171">
          <cell r="A171">
            <v>28007.040000000001</v>
          </cell>
        </row>
        <row r="172">
          <cell r="A172">
            <v>28008.04</v>
          </cell>
        </row>
        <row r="173">
          <cell r="A173">
            <v>28009.03</v>
          </cell>
        </row>
        <row r="174">
          <cell r="A174">
            <v>28009.040000000001</v>
          </cell>
        </row>
        <row r="175">
          <cell r="A175">
            <v>28015.01</v>
          </cell>
        </row>
        <row r="176">
          <cell r="A176">
            <v>28016.01</v>
          </cell>
        </row>
        <row r="177">
          <cell r="A177">
            <v>28017.01</v>
          </cell>
        </row>
        <row r="178">
          <cell r="A178">
            <v>28018.01</v>
          </cell>
        </row>
        <row r="179">
          <cell r="A179">
            <v>28018.03</v>
          </cell>
        </row>
        <row r="180">
          <cell r="A180">
            <v>28019.02</v>
          </cell>
        </row>
        <row r="181">
          <cell r="A181">
            <v>28019.03</v>
          </cell>
        </row>
        <row r="182">
          <cell r="A182">
            <v>28020.03</v>
          </cell>
        </row>
        <row r="183">
          <cell r="A183">
            <v>28023.02</v>
          </cell>
        </row>
        <row r="184">
          <cell r="A184">
            <v>28024.02</v>
          </cell>
        </row>
        <row r="185">
          <cell r="A185">
            <v>28025.01</v>
          </cell>
        </row>
        <row r="186">
          <cell r="A186">
            <v>28025.03</v>
          </cell>
        </row>
        <row r="187">
          <cell r="A187">
            <v>28026.03</v>
          </cell>
        </row>
        <row r="188">
          <cell r="A188">
            <v>28027.01</v>
          </cell>
        </row>
        <row r="189">
          <cell r="A189">
            <v>28028.01</v>
          </cell>
        </row>
        <row r="190">
          <cell r="A190">
            <v>31006.03</v>
          </cell>
        </row>
        <row r="191">
          <cell r="A191">
            <v>32002.04</v>
          </cell>
        </row>
        <row r="192">
          <cell r="A192">
            <v>3202.0419999999999</v>
          </cell>
        </row>
        <row r="193">
          <cell r="A193">
            <v>32075.01</v>
          </cell>
        </row>
        <row r="194">
          <cell r="A194">
            <v>32079.01</v>
          </cell>
        </row>
        <row r="195">
          <cell r="A195">
            <v>32079.03</v>
          </cell>
        </row>
        <row r="196">
          <cell r="A196">
            <v>32080.01</v>
          </cell>
        </row>
        <row r="197">
          <cell r="A197">
            <v>32082.01</v>
          </cell>
        </row>
        <row r="198">
          <cell r="A198">
            <v>32084.01</v>
          </cell>
        </row>
        <row r="199">
          <cell r="A199">
            <v>32086.02</v>
          </cell>
        </row>
        <row r="200">
          <cell r="A200">
            <v>32090.01</v>
          </cell>
        </row>
        <row r="201">
          <cell r="A201">
            <v>32100.01</v>
          </cell>
        </row>
        <row r="202">
          <cell r="A202">
            <v>32102.01</v>
          </cell>
        </row>
        <row r="203">
          <cell r="A203">
            <v>32103.01</v>
          </cell>
        </row>
        <row r="204">
          <cell r="A204">
            <v>32104.01</v>
          </cell>
        </row>
        <row r="205">
          <cell r="A205">
            <v>32109.01</v>
          </cell>
        </row>
        <row r="206">
          <cell r="A206">
            <v>32113.01</v>
          </cell>
        </row>
        <row r="207">
          <cell r="A207">
            <v>32115.01</v>
          </cell>
        </row>
        <row r="208">
          <cell r="A208">
            <v>32118.01</v>
          </cell>
        </row>
        <row r="209">
          <cell r="A209">
            <v>32122.01</v>
          </cell>
        </row>
        <row r="210">
          <cell r="A210">
            <v>32123.02</v>
          </cell>
        </row>
        <row r="211">
          <cell r="A211">
            <v>32124.02</v>
          </cell>
        </row>
        <row r="212">
          <cell r="A212">
            <v>32124.03</v>
          </cell>
        </row>
        <row r="213">
          <cell r="A213">
            <v>32125.02</v>
          </cell>
        </row>
        <row r="214">
          <cell r="A214">
            <v>32125.03</v>
          </cell>
        </row>
        <row r="215">
          <cell r="A215">
            <v>32126.01</v>
          </cell>
        </row>
        <row r="216">
          <cell r="A216">
            <v>32126.02</v>
          </cell>
        </row>
        <row r="217">
          <cell r="A217">
            <v>32127.02</v>
          </cell>
        </row>
        <row r="218">
          <cell r="A218">
            <v>32128.01</v>
          </cell>
        </row>
        <row r="219">
          <cell r="A219">
            <v>32128.02</v>
          </cell>
        </row>
        <row r="220">
          <cell r="A220">
            <v>32129.01</v>
          </cell>
        </row>
        <row r="221">
          <cell r="A221">
            <v>32129.02</v>
          </cell>
        </row>
        <row r="222">
          <cell r="A222">
            <v>32130.02</v>
          </cell>
        </row>
        <row r="223">
          <cell r="A223">
            <v>32131.01</v>
          </cell>
        </row>
        <row r="224">
          <cell r="A224">
            <v>32131.02</v>
          </cell>
        </row>
        <row r="225">
          <cell r="A225">
            <v>32132.02</v>
          </cell>
        </row>
        <row r="226">
          <cell r="A226">
            <v>32133.02</v>
          </cell>
        </row>
        <row r="227">
          <cell r="A227">
            <v>32134.01</v>
          </cell>
        </row>
        <row r="228">
          <cell r="A228">
            <v>32134.02</v>
          </cell>
        </row>
        <row r="229">
          <cell r="A229">
            <v>32135.01</v>
          </cell>
        </row>
        <row r="230">
          <cell r="A230">
            <v>32135.02</v>
          </cell>
        </row>
        <row r="231">
          <cell r="A231">
            <v>32136.01</v>
          </cell>
        </row>
        <row r="232">
          <cell r="A232">
            <v>32136.02</v>
          </cell>
        </row>
        <row r="233">
          <cell r="A233">
            <v>32137.01</v>
          </cell>
        </row>
        <row r="234">
          <cell r="A234">
            <v>32137.02</v>
          </cell>
        </row>
        <row r="235">
          <cell r="A235">
            <v>32138.01</v>
          </cell>
        </row>
        <row r="236">
          <cell r="A236">
            <v>32138.02</v>
          </cell>
        </row>
        <row r="237">
          <cell r="A237">
            <v>32139.01</v>
          </cell>
        </row>
        <row r="238">
          <cell r="A238">
            <v>32139.02</v>
          </cell>
        </row>
        <row r="239">
          <cell r="A239">
            <v>32140.01</v>
          </cell>
        </row>
        <row r="240">
          <cell r="A240">
            <v>32140.02</v>
          </cell>
        </row>
        <row r="241">
          <cell r="A241">
            <v>32141.01</v>
          </cell>
        </row>
        <row r="242">
          <cell r="A242">
            <v>32141.02</v>
          </cell>
        </row>
        <row r="243">
          <cell r="A243">
            <v>32142.01</v>
          </cell>
        </row>
        <row r="244">
          <cell r="A244">
            <v>32143.01</v>
          </cell>
        </row>
        <row r="245">
          <cell r="A245">
            <v>32144.01</v>
          </cell>
        </row>
        <row r="246">
          <cell r="A246">
            <v>32144.02</v>
          </cell>
        </row>
        <row r="247">
          <cell r="A247">
            <v>32145.01</v>
          </cell>
        </row>
        <row r="248">
          <cell r="A248">
            <v>32145.02</v>
          </cell>
        </row>
        <row r="249">
          <cell r="A249">
            <v>32146.01</v>
          </cell>
        </row>
        <row r="250">
          <cell r="A250">
            <v>32146.02</v>
          </cell>
        </row>
        <row r="251">
          <cell r="A251">
            <v>32147.01</v>
          </cell>
        </row>
        <row r="252">
          <cell r="A252">
            <v>32147.02</v>
          </cell>
        </row>
        <row r="253">
          <cell r="A253">
            <v>32148.01</v>
          </cell>
        </row>
        <row r="254">
          <cell r="A254">
            <v>32149.01</v>
          </cell>
        </row>
        <row r="255">
          <cell r="A255">
            <v>32150.01</v>
          </cell>
        </row>
        <row r="256">
          <cell r="A256">
            <v>32151.01</v>
          </cell>
        </row>
        <row r="257">
          <cell r="A257">
            <v>32152.01</v>
          </cell>
        </row>
        <row r="258">
          <cell r="A258">
            <v>32153.01</v>
          </cell>
        </row>
        <row r="259">
          <cell r="A259">
            <v>32154.01</v>
          </cell>
        </row>
        <row r="260">
          <cell r="A260">
            <v>32155.01</v>
          </cell>
        </row>
        <row r="261">
          <cell r="A261">
            <v>32156.01</v>
          </cell>
        </row>
        <row r="262">
          <cell r="A262">
            <v>32157.01</v>
          </cell>
        </row>
        <row r="263">
          <cell r="A263">
            <v>32158.01</v>
          </cell>
        </row>
        <row r="264">
          <cell r="A264">
            <v>32159.01</v>
          </cell>
        </row>
        <row r="265">
          <cell r="A265">
            <v>33020.03</v>
          </cell>
        </row>
        <row r="266">
          <cell r="A266">
            <v>33026.04</v>
          </cell>
        </row>
        <row r="267">
          <cell r="A267">
            <v>33027.01</v>
          </cell>
        </row>
        <row r="268">
          <cell r="A268">
            <v>33031.019999999997</v>
          </cell>
        </row>
        <row r="269">
          <cell r="A269">
            <v>33033.01</v>
          </cell>
        </row>
        <row r="270">
          <cell r="A270">
            <v>33033.019999999997</v>
          </cell>
        </row>
        <row r="271">
          <cell r="A271">
            <v>33034.019999999997</v>
          </cell>
        </row>
        <row r="272">
          <cell r="A272">
            <v>33034.04</v>
          </cell>
        </row>
        <row r="273">
          <cell r="A273">
            <v>33035.01</v>
          </cell>
        </row>
        <row r="274">
          <cell r="A274">
            <v>33035.019999999997</v>
          </cell>
        </row>
        <row r="275">
          <cell r="A275">
            <v>33036.01</v>
          </cell>
        </row>
        <row r="276">
          <cell r="A276">
            <v>33037.01</v>
          </cell>
        </row>
        <row r="277">
          <cell r="A277">
            <v>33038.01</v>
          </cell>
        </row>
        <row r="278">
          <cell r="A278">
            <v>33039.01</v>
          </cell>
        </row>
        <row r="279">
          <cell r="A279">
            <v>33039.03</v>
          </cell>
        </row>
        <row r="280">
          <cell r="A280">
            <v>33040.019999999997</v>
          </cell>
        </row>
        <row r="281">
          <cell r="A281">
            <v>33040.03</v>
          </cell>
        </row>
        <row r="282">
          <cell r="A282">
            <v>33042.01</v>
          </cell>
        </row>
        <row r="283">
          <cell r="A283">
            <v>33042.019999999997</v>
          </cell>
        </row>
        <row r="284">
          <cell r="A284">
            <v>33043.01</v>
          </cell>
        </row>
        <row r="285">
          <cell r="A285">
            <v>33044.01</v>
          </cell>
        </row>
        <row r="286">
          <cell r="A286">
            <v>33047.01</v>
          </cell>
        </row>
        <row r="287">
          <cell r="A287">
            <v>33048.01</v>
          </cell>
        </row>
        <row r="288">
          <cell r="A288">
            <v>33049.01</v>
          </cell>
        </row>
        <row r="289">
          <cell r="A289">
            <v>33404.01</v>
          </cell>
        </row>
        <row r="290">
          <cell r="A290">
            <v>34013.1</v>
          </cell>
        </row>
        <row r="291">
          <cell r="A291">
            <v>34014.1</v>
          </cell>
        </row>
        <row r="292">
          <cell r="A292">
            <v>34015.1</v>
          </cell>
        </row>
        <row r="293">
          <cell r="A293">
            <v>34047.03</v>
          </cell>
        </row>
        <row r="294">
          <cell r="A294">
            <v>35006.01</v>
          </cell>
        </row>
        <row r="295">
          <cell r="A295">
            <v>37007.01</v>
          </cell>
        </row>
        <row r="296">
          <cell r="A296">
            <v>37029.01</v>
          </cell>
        </row>
        <row r="297">
          <cell r="A297">
            <v>37029.03</v>
          </cell>
        </row>
        <row r="298">
          <cell r="A298">
            <v>37032.03</v>
          </cell>
        </row>
        <row r="299">
          <cell r="A299">
            <v>37032.04</v>
          </cell>
        </row>
        <row r="300">
          <cell r="A300">
            <v>37033.03</v>
          </cell>
        </row>
        <row r="301">
          <cell r="A301">
            <v>37033.040000000001</v>
          </cell>
        </row>
        <row r="302">
          <cell r="A302">
            <v>37034.01</v>
          </cell>
        </row>
        <row r="303">
          <cell r="A303">
            <v>37034.03</v>
          </cell>
        </row>
        <row r="304">
          <cell r="A304">
            <v>37034.04</v>
          </cell>
        </row>
        <row r="305">
          <cell r="A305">
            <v>37035.03</v>
          </cell>
        </row>
        <row r="306">
          <cell r="A306">
            <v>37035.040000000001</v>
          </cell>
        </row>
        <row r="307">
          <cell r="A307">
            <v>37036.01</v>
          </cell>
        </row>
        <row r="308">
          <cell r="A308">
            <v>37036.03</v>
          </cell>
        </row>
        <row r="309">
          <cell r="A309">
            <v>37037.03</v>
          </cell>
        </row>
        <row r="310">
          <cell r="A310">
            <v>37038.01</v>
          </cell>
        </row>
        <row r="311">
          <cell r="A311">
            <v>37038.03</v>
          </cell>
        </row>
        <row r="312">
          <cell r="A312">
            <v>37039.019999999997</v>
          </cell>
        </row>
        <row r="313">
          <cell r="A313">
            <v>37040.019999999997</v>
          </cell>
        </row>
        <row r="314">
          <cell r="A314">
            <v>37047.03</v>
          </cell>
        </row>
        <row r="315">
          <cell r="A315">
            <v>37047.040000000001</v>
          </cell>
        </row>
        <row r="316">
          <cell r="A316">
            <v>37048.01</v>
          </cell>
        </row>
        <row r="317">
          <cell r="A317">
            <v>37049.040000000001</v>
          </cell>
        </row>
        <row r="318">
          <cell r="A318">
            <v>37049.050000000003</v>
          </cell>
        </row>
        <row r="319">
          <cell r="A319">
            <v>37050.04</v>
          </cell>
        </row>
        <row r="320">
          <cell r="A320">
            <v>37050.050000000003</v>
          </cell>
        </row>
        <row r="321">
          <cell r="A321">
            <v>37050.06</v>
          </cell>
        </row>
        <row r="322">
          <cell r="A322">
            <v>37051.01</v>
          </cell>
        </row>
        <row r="323">
          <cell r="A323">
            <v>37052.01</v>
          </cell>
        </row>
        <row r="324">
          <cell r="A324">
            <v>37053.019999999997</v>
          </cell>
        </row>
        <row r="325">
          <cell r="A325">
            <v>37054.019999999997</v>
          </cell>
        </row>
        <row r="326">
          <cell r="A326">
            <v>37055.019999999997</v>
          </cell>
        </row>
        <row r="327">
          <cell r="A327">
            <v>37056.019999999997</v>
          </cell>
        </row>
        <row r="328">
          <cell r="A328">
            <v>37057.01</v>
          </cell>
        </row>
        <row r="329">
          <cell r="A329">
            <v>37060.01</v>
          </cell>
        </row>
        <row r="330">
          <cell r="A330">
            <v>37061.01</v>
          </cell>
        </row>
        <row r="331">
          <cell r="A331">
            <v>37500.01</v>
          </cell>
        </row>
        <row r="332">
          <cell r="A332">
            <v>37501.01</v>
          </cell>
        </row>
        <row r="333">
          <cell r="A333">
            <v>37502.01</v>
          </cell>
        </row>
        <row r="334">
          <cell r="A334">
            <v>37503.01</v>
          </cell>
        </row>
        <row r="335">
          <cell r="A335">
            <v>37504.01</v>
          </cell>
        </row>
        <row r="336">
          <cell r="A336">
            <v>37505.01</v>
          </cell>
        </row>
        <row r="337">
          <cell r="A337">
            <v>38002.04</v>
          </cell>
        </row>
        <row r="338">
          <cell r="A338">
            <v>38002.050000000003</v>
          </cell>
        </row>
        <row r="339">
          <cell r="A339">
            <v>38003.019999999997</v>
          </cell>
        </row>
        <row r="340">
          <cell r="A340">
            <v>38006.019999999997</v>
          </cell>
        </row>
        <row r="341">
          <cell r="A341">
            <v>38006.03</v>
          </cell>
        </row>
        <row r="342">
          <cell r="A342">
            <v>38007.040000000001</v>
          </cell>
        </row>
        <row r="343">
          <cell r="A343">
            <v>38008.01</v>
          </cell>
        </row>
        <row r="344">
          <cell r="A344">
            <v>42068.01</v>
          </cell>
        </row>
        <row r="345">
          <cell r="A345">
            <v>42070.02</v>
          </cell>
        </row>
        <row r="346">
          <cell r="A346">
            <v>42071.01</v>
          </cell>
        </row>
        <row r="347">
          <cell r="A347">
            <v>42073.01</v>
          </cell>
        </row>
        <row r="348">
          <cell r="A348">
            <v>42075.01</v>
          </cell>
        </row>
        <row r="349">
          <cell r="A349">
            <v>42077.01</v>
          </cell>
        </row>
        <row r="350">
          <cell r="A350">
            <v>42083.01</v>
          </cell>
        </row>
        <row r="351">
          <cell r="A351">
            <v>42084.01</v>
          </cell>
        </row>
        <row r="352">
          <cell r="A352">
            <v>42086.01</v>
          </cell>
        </row>
        <row r="353">
          <cell r="A353">
            <v>42087.01</v>
          </cell>
        </row>
        <row r="354">
          <cell r="A354">
            <v>42088.02</v>
          </cell>
        </row>
        <row r="355">
          <cell r="A355">
            <v>42089.01</v>
          </cell>
        </row>
        <row r="356">
          <cell r="A356">
            <v>42090.01</v>
          </cell>
        </row>
        <row r="357">
          <cell r="A357">
            <v>42091.01</v>
          </cell>
        </row>
        <row r="358">
          <cell r="A358">
            <v>42092.01</v>
          </cell>
        </row>
        <row r="359">
          <cell r="A359">
            <v>42093.01</v>
          </cell>
        </row>
        <row r="360">
          <cell r="A360">
            <v>42095.01</v>
          </cell>
        </row>
        <row r="361">
          <cell r="A361">
            <v>43027.02</v>
          </cell>
        </row>
        <row r="362">
          <cell r="A362">
            <v>43027.03</v>
          </cell>
        </row>
        <row r="363">
          <cell r="A363">
            <v>43027.040000000001</v>
          </cell>
        </row>
        <row r="364">
          <cell r="A364">
            <v>43028.03</v>
          </cell>
        </row>
        <row r="365">
          <cell r="A365">
            <v>43028.04</v>
          </cell>
        </row>
        <row r="366">
          <cell r="A366">
            <v>43029.01</v>
          </cell>
        </row>
        <row r="367">
          <cell r="A367">
            <v>43031.01</v>
          </cell>
        </row>
        <row r="368">
          <cell r="A368">
            <v>43032.03</v>
          </cell>
        </row>
        <row r="369">
          <cell r="A369">
            <v>43032.04</v>
          </cell>
        </row>
        <row r="370">
          <cell r="A370">
            <v>43032.05</v>
          </cell>
        </row>
        <row r="371">
          <cell r="A371">
            <v>43033.01</v>
          </cell>
        </row>
        <row r="372">
          <cell r="A372">
            <v>43034.01</v>
          </cell>
        </row>
        <row r="373">
          <cell r="A373">
            <v>43034.04</v>
          </cell>
        </row>
        <row r="374">
          <cell r="A374">
            <v>43034.05</v>
          </cell>
        </row>
        <row r="375">
          <cell r="A375">
            <v>43035.01</v>
          </cell>
        </row>
        <row r="376">
          <cell r="A376">
            <v>43035.02</v>
          </cell>
        </row>
        <row r="377">
          <cell r="A377">
            <v>43036.02</v>
          </cell>
        </row>
        <row r="378">
          <cell r="A378">
            <v>43036.03</v>
          </cell>
        </row>
        <row r="379">
          <cell r="A379">
            <v>43036.04</v>
          </cell>
        </row>
        <row r="380">
          <cell r="A380">
            <v>43037.01</v>
          </cell>
        </row>
        <row r="381">
          <cell r="A381">
            <v>43037.02</v>
          </cell>
        </row>
        <row r="382">
          <cell r="A382">
            <v>43039.01</v>
          </cell>
        </row>
        <row r="383">
          <cell r="A383">
            <v>44003.11</v>
          </cell>
        </row>
        <row r="384">
          <cell r="A384">
            <v>44009.1</v>
          </cell>
        </row>
        <row r="385">
          <cell r="A385">
            <v>44010.11</v>
          </cell>
        </row>
        <row r="386">
          <cell r="A386">
            <v>47001.01</v>
          </cell>
        </row>
        <row r="387">
          <cell r="A387">
            <v>47001.02</v>
          </cell>
        </row>
        <row r="388">
          <cell r="A388">
            <v>47001.03</v>
          </cell>
        </row>
        <row r="389">
          <cell r="A389">
            <v>47002.01</v>
          </cell>
        </row>
        <row r="390">
          <cell r="A390">
            <v>47002.02</v>
          </cell>
        </row>
        <row r="391">
          <cell r="A391">
            <v>47002.04</v>
          </cell>
        </row>
        <row r="392">
          <cell r="A392">
            <v>47004.01</v>
          </cell>
        </row>
        <row r="393">
          <cell r="A393">
            <v>47005.01</v>
          </cell>
        </row>
        <row r="394">
          <cell r="A394">
            <v>47006.01</v>
          </cell>
        </row>
        <row r="395">
          <cell r="A395">
            <v>47006.02</v>
          </cell>
        </row>
        <row r="396">
          <cell r="A396">
            <v>47006.03</v>
          </cell>
        </row>
        <row r="397">
          <cell r="A397">
            <v>47006.05</v>
          </cell>
        </row>
        <row r="398">
          <cell r="A398">
            <v>47007.01</v>
          </cell>
        </row>
        <row r="399">
          <cell r="A399">
            <v>47007.02</v>
          </cell>
        </row>
        <row r="400">
          <cell r="A400">
            <v>47008.01</v>
          </cell>
        </row>
        <row r="401">
          <cell r="A401">
            <v>47009.01</v>
          </cell>
        </row>
        <row r="402">
          <cell r="A402">
            <v>47010.01</v>
          </cell>
        </row>
        <row r="403">
          <cell r="A403">
            <v>47011.01</v>
          </cell>
        </row>
        <row r="404">
          <cell r="A404">
            <v>47014.01</v>
          </cell>
        </row>
        <row r="405">
          <cell r="A405">
            <v>47015.01</v>
          </cell>
        </row>
        <row r="406">
          <cell r="A406">
            <v>47016.02</v>
          </cell>
        </row>
        <row r="407">
          <cell r="A407">
            <v>47017.01</v>
          </cell>
        </row>
        <row r="408">
          <cell r="A408">
            <v>47018.01</v>
          </cell>
        </row>
        <row r="409">
          <cell r="A409">
            <v>47019.01</v>
          </cell>
        </row>
        <row r="410">
          <cell r="A410">
            <v>47020.01</v>
          </cell>
        </row>
        <row r="411">
          <cell r="A411">
            <v>47021.01</v>
          </cell>
        </row>
        <row r="412">
          <cell r="A412">
            <v>47022.01</v>
          </cell>
        </row>
        <row r="413">
          <cell r="A413">
            <v>48001.03</v>
          </cell>
        </row>
        <row r="414">
          <cell r="A414">
            <v>48003.03</v>
          </cell>
        </row>
        <row r="415">
          <cell r="A415">
            <v>48005.03</v>
          </cell>
        </row>
        <row r="416">
          <cell r="A416">
            <v>52142.01</v>
          </cell>
        </row>
        <row r="417">
          <cell r="A417">
            <v>52143.01</v>
          </cell>
        </row>
        <row r="418">
          <cell r="A418">
            <v>52145.02</v>
          </cell>
        </row>
        <row r="419">
          <cell r="A419">
            <v>52148.01</v>
          </cell>
        </row>
        <row r="420">
          <cell r="A420">
            <v>52149.01</v>
          </cell>
        </row>
        <row r="421">
          <cell r="A421">
            <v>52205.01</v>
          </cell>
        </row>
        <row r="422">
          <cell r="A422">
            <v>52205.02</v>
          </cell>
        </row>
        <row r="423">
          <cell r="A423">
            <v>52207.01</v>
          </cell>
        </row>
        <row r="424">
          <cell r="A424">
            <v>52208.01</v>
          </cell>
        </row>
        <row r="425">
          <cell r="A425">
            <v>52208.02</v>
          </cell>
        </row>
        <row r="426">
          <cell r="A426">
            <v>52210.01</v>
          </cell>
        </row>
        <row r="427">
          <cell r="A427">
            <v>52210.02</v>
          </cell>
        </row>
        <row r="428">
          <cell r="A428">
            <v>52212.01</v>
          </cell>
        </row>
        <row r="429">
          <cell r="A429">
            <v>52212.02</v>
          </cell>
        </row>
        <row r="430">
          <cell r="A430">
            <v>52214.01</v>
          </cell>
        </row>
        <row r="431">
          <cell r="A431">
            <v>52214.02</v>
          </cell>
        </row>
        <row r="432">
          <cell r="A432">
            <v>52220.02</v>
          </cell>
        </row>
        <row r="433">
          <cell r="A433">
            <v>52222.01</v>
          </cell>
        </row>
        <row r="434">
          <cell r="A434">
            <v>52222.02</v>
          </cell>
        </row>
        <row r="435">
          <cell r="A435">
            <v>52225.01</v>
          </cell>
        </row>
        <row r="436">
          <cell r="A436">
            <v>52225.02</v>
          </cell>
        </row>
        <row r="437">
          <cell r="A437">
            <v>52226.01</v>
          </cell>
        </row>
        <row r="438">
          <cell r="A438">
            <v>52232.01</v>
          </cell>
        </row>
        <row r="439">
          <cell r="A439">
            <v>52232.02</v>
          </cell>
        </row>
        <row r="440">
          <cell r="A440">
            <v>52234.01</v>
          </cell>
        </row>
        <row r="441">
          <cell r="A441">
            <v>52234.02</v>
          </cell>
        </row>
        <row r="442">
          <cell r="A442">
            <v>52236.01</v>
          </cell>
        </row>
        <row r="443">
          <cell r="A443">
            <v>52236.02</v>
          </cell>
        </row>
        <row r="444">
          <cell r="A444">
            <v>52257.01</v>
          </cell>
        </row>
        <row r="445">
          <cell r="A445">
            <v>52257.02</v>
          </cell>
        </row>
        <row r="446">
          <cell r="A446">
            <v>52258.01</v>
          </cell>
        </row>
        <row r="447">
          <cell r="A447">
            <v>52259.01</v>
          </cell>
        </row>
        <row r="448">
          <cell r="A448">
            <v>52260.01</v>
          </cell>
        </row>
        <row r="449">
          <cell r="A449">
            <v>52260.02</v>
          </cell>
        </row>
        <row r="450">
          <cell r="A450">
            <v>52263.01</v>
          </cell>
        </row>
        <row r="451">
          <cell r="A451">
            <v>52263.03</v>
          </cell>
        </row>
        <row r="452">
          <cell r="A452">
            <v>52267.01</v>
          </cell>
        </row>
        <row r="453">
          <cell r="A453">
            <v>52267.02</v>
          </cell>
        </row>
        <row r="454">
          <cell r="A454">
            <v>52268.01</v>
          </cell>
        </row>
        <row r="455">
          <cell r="A455">
            <v>52273.02</v>
          </cell>
        </row>
        <row r="456">
          <cell r="A456">
            <v>52274.01</v>
          </cell>
        </row>
        <row r="457">
          <cell r="A457">
            <v>52277.01</v>
          </cell>
        </row>
        <row r="458">
          <cell r="A458">
            <v>52277.02</v>
          </cell>
        </row>
        <row r="459">
          <cell r="A459">
            <v>52280.01</v>
          </cell>
        </row>
        <row r="460">
          <cell r="A460">
            <v>52281.01</v>
          </cell>
        </row>
        <row r="461">
          <cell r="A461">
            <v>52283.01</v>
          </cell>
        </row>
        <row r="462">
          <cell r="A462">
            <v>52284.01</v>
          </cell>
        </row>
        <row r="463">
          <cell r="A463">
            <v>52285.01</v>
          </cell>
        </row>
        <row r="464">
          <cell r="A464">
            <v>52287.01</v>
          </cell>
        </row>
        <row r="465">
          <cell r="A465">
            <v>52287.02</v>
          </cell>
        </row>
        <row r="466">
          <cell r="A466">
            <v>52288.01</v>
          </cell>
        </row>
        <row r="467">
          <cell r="A467">
            <v>52288.02</v>
          </cell>
        </row>
        <row r="468">
          <cell r="A468">
            <v>52289.01</v>
          </cell>
        </row>
        <row r="469">
          <cell r="A469">
            <v>52289.02</v>
          </cell>
        </row>
        <row r="470">
          <cell r="A470">
            <v>52290.01</v>
          </cell>
        </row>
        <row r="471">
          <cell r="A471">
            <v>52290.02</v>
          </cell>
        </row>
        <row r="472">
          <cell r="A472">
            <v>52291.01</v>
          </cell>
        </row>
        <row r="473">
          <cell r="A473">
            <v>52291.02</v>
          </cell>
        </row>
        <row r="474">
          <cell r="A474">
            <v>52292.01</v>
          </cell>
        </row>
        <row r="475">
          <cell r="A475">
            <v>52292.02</v>
          </cell>
        </row>
        <row r="476">
          <cell r="A476">
            <v>52293.02</v>
          </cell>
        </row>
        <row r="477">
          <cell r="A477">
            <v>52294.02</v>
          </cell>
        </row>
        <row r="478">
          <cell r="A478">
            <v>52295.02</v>
          </cell>
        </row>
        <row r="479">
          <cell r="A479">
            <v>52295.03</v>
          </cell>
        </row>
        <row r="480">
          <cell r="A480">
            <v>52296.02</v>
          </cell>
        </row>
        <row r="481">
          <cell r="A481">
            <v>52296.03</v>
          </cell>
        </row>
        <row r="482">
          <cell r="A482">
            <v>52297.02</v>
          </cell>
        </row>
        <row r="483">
          <cell r="A483">
            <v>52297.03</v>
          </cell>
        </row>
        <row r="484">
          <cell r="A484">
            <v>52298.02</v>
          </cell>
        </row>
        <row r="485">
          <cell r="A485">
            <v>52298.03</v>
          </cell>
        </row>
        <row r="486">
          <cell r="A486">
            <v>52299.02</v>
          </cell>
        </row>
        <row r="487">
          <cell r="A487">
            <v>52299.03</v>
          </cell>
        </row>
        <row r="488">
          <cell r="A488">
            <v>52300.02</v>
          </cell>
        </row>
        <row r="489">
          <cell r="A489">
            <v>52301.02</v>
          </cell>
        </row>
        <row r="490">
          <cell r="A490">
            <v>52302.01</v>
          </cell>
        </row>
        <row r="491">
          <cell r="A491">
            <v>52302.02</v>
          </cell>
        </row>
        <row r="492">
          <cell r="A492">
            <v>52302.03</v>
          </cell>
        </row>
        <row r="493">
          <cell r="A493">
            <v>52303.02</v>
          </cell>
        </row>
        <row r="494">
          <cell r="A494">
            <v>52303.03</v>
          </cell>
        </row>
        <row r="495">
          <cell r="A495">
            <v>52304.02</v>
          </cell>
        </row>
        <row r="496">
          <cell r="A496">
            <v>52305.02</v>
          </cell>
        </row>
        <row r="497">
          <cell r="A497">
            <v>52306.02</v>
          </cell>
        </row>
        <row r="498">
          <cell r="A498">
            <v>52306.03</v>
          </cell>
        </row>
        <row r="499">
          <cell r="A499">
            <v>52307.02</v>
          </cell>
        </row>
        <row r="500">
          <cell r="A500">
            <v>52308.01</v>
          </cell>
        </row>
        <row r="501">
          <cell r="A501">
            <v>52308.02</v>
          </cell>
        </row>
        <row r="502">
          <cell r="A502">
            <v>52309.01</v>
          </cell>
        </row>
        <row r="503">
          <cell r="A503">
            <v>52310.01</v>
          </cell>
        </row>
        <row r="504">
          <cell r="A504">
            <v>52311.01</v>
          </cell>
        </row>
        <row r="505">
          <cell r="A505">
            <v>52312.01</v>
          </cell>
        </row>
        <row r="506">
          <cell r="A506">
            <v>52313.01</v>
          </cell>
        </row>
        <row r="507">
          <cell r="A507">
            <v>53009.01</v>
          </cell>
        </row>
        <row r="508">
          <cell r="A508">
            <v>53014.01</v>
          </cell>
        </row>
        <row r="509">
          <cell r="A509">
            <v>53015.02</v>
          </cell>
        </row>
        <row r="510">
          <cell r="A510">
            <v>53017.02</v>
          </cell>
        </row>
        <row r="511">
          <cell r="A511">
            <v>53019.01</v>
          </cell>
        </row>
        <row r="512">
          <cell r="A512">
            <v>53020.03</v>
          </cell>
        </row>
        <row r="513">
          <cell r="A513">
            <v>53020.04</v>
          </cell>
        </row>
        <row r="514">
          <cell r="A514">
            <v>53021.01</v>
          </cell>
        </row>
        <row r="515">
          <cell r="A515">
            <v>53021.02</v>
          </cell>
        </row>
        <row r="516">
          <cell r="A516">
            <v>53021.03</v>
          </cell>
        </row>
        <row r="517">
          <cell r="A517">
            <v>53022.01</v>
          </cell>
        </row>
        <row r="518">
          <cell r="A518">
            <v>54002.1</v>
          </cell>
        </row>
        <row r="519">
          <cell r="A519">
            <v>54004.02</v>
          </cell>
        </row>
        <row r="520">
          <cell r="A520">
            <v>54004.1</v>
          </cell>
        </row>
        <row r="521">
          <cell r="A521">
            <v>54004.11</v>
          </cell>
        </row>
        <row r="522">
          <cell r="A522">
            <v>54018.1</v>
          </cell>
        </row>
        <row r="523">
          <cell r="A523">
            <v>54026.01</v>
          </cell>
        </row>
        <row r="524">
          <cell r="A524">
            <v>54026.1</v>
          </cell>
        </row>
        <row r="525">
          <cell r="A525">
            <v>54029.01</v>
          </cell>
        </row>
        <row r="526">
          <cell r="A526">
            <v>54032.1</v>
          </cell>
        </row>
        <row r="527">
          <cell r="A527">
            <v>56005.01</v>
          </cell>
        </row>
        <row r="528">
          <cell r="A528">
            <v>56006.01</v>
          </cell>
        </row>
        <row r="529">
          <cell r="A529">
            <v>57003.06</v>
          </cell>
        </row>
        <row r="530">
          <cell r="A530">
            <v>57004.06</v>
          </cell>
        </row>
        <row r="531">
          <cell r="A531">
            <v>57005.01</v>
          </cell>
        </row>
        <row r="532">
          <cell r="A532">
            <v>57005.06</v>
          </cell>
        </row>
        <row r="533">
          <cell r="A533">
            <v>57006.06</v>
          </cell>
        </row>
        <row r="534">
          <cell r="A534">
            <v>57016.01</v>
          </cell>
        </row>
        <row r="535">
          <cell r="A535">
            <v>57016.03</v>
          </cell>
        </row>
        <row r="536">
          <cell r="A536">
            <v>57017.03</v>
          </cell>
        </row>
        <row r="537">
          <cell r="A537">
            <v>57018.03</v>
          </cell>
        </row>
        <row r="538">
          <cell r="A538">
            <v>57019.01</v>
          </cell>
        </row>
        <row r="539">
          <cell r="A539">
            <v>57021.01</v>
          </cell>
        </row>
        <row r="540">
          <cell r="A540">
            <v>58012.01</v>
          </cell>
        </row>
        <row r="541">
          <cell r="A541">
            <v>58012.02</v>
          </cell>
        </row>
        <row r="542">
          <cell r="A542">
            <v>58012.04</v>
          </cell>
        </row>
        <row r="543">
          <cell r="A543">
            <v>58013.01</v>
          </cell>
        </row>
        <row r="544">
          <cell r="A544">
            <v>63010.03</v>
          </cell>
        </row>
        <row r="545">
          <cell r="A545">
            <v>63010.05</v>
          </cell>
        </row>
        <row r="546">
          <cell r="A546">
            <v>63016.02</v>
          </cell>
        </row>
        <row r="547">
          <cell r="A547">
            <v>63016.03</v>
          </cell>
        </row>
        <row r="548">
          <cell r="A548">
            <v>63019.03</v>
          </cell>
        </row>
        <row r="549">
          <cell r="A549">
            <v>63021.03</v>
          </cell>
        </row>
        <row r="550">
          <cell r="A550">
            <v>63023.02</v>
          </cell>
        </row>
        <row r="551">
          <cell r="A551">
            <v>63025.01</v>
          </cell>
        </row>
        <row r="552">
          <cell r="A552">
            <v>63026.01</v>
          </cell>
        </row>
        <row r="553">
          <cell r="A553">
            <v>63026.03</v>
          </cell>
        </row>
        <row r="554">
          <cell r="A554">
            <v>63027.01</v>
          </cell>
        </row>
        <row r="555">
          <cell r="A555">
            <v>63027.02</v>
          </cell>
        </row>
        <row r="556">
          <cell r="A556">
            <v>63027.03</v>
          </cell>
        </row>
        <row r="557">
          <cell r="A557">
            <v>63028.01</v>
          </cell>
        </row>
        <row r="558">
          <cell r="A558">
            <v>63028.02</v>
          </cell>
        </row>
        <row r="559">
          <cell r="A559">
            <v>63028.03</v>
          </cell>
        </row>
        <row r="560">
          <cell r="A560">
            <v>63029.03</v>
          </cell>
        </row>
        <row r="561">
          <cell r="A561">
            <v>63030.02</v>
          </cell>
        </row>
        <row r="562">
          <cell r="A562">
            <v>63030.03</v>
          </cell>
        </row>
        <row r="563">
          <cell r="A563">
            <v>63031.02</v>
          </cell>
        </row>
        <row r="564">
          <cell r="A564">
            <v>63031.040000000001</v>
          </cell>
        </row>
        <row r="565">
          <cell r="A565">
            <v>63032.01</v>
          </cell>
        </row>
        <row r="566">
          <cell r="A566">
            <v>63033.01</v>
          </cell>
        </row>
        <row r="567">
          <cell r="A567">
            <v>63034.01</v>
          </cell>
        </row>
        <row r="568">
          <cell r="A568">
            <v>63035.01</v>
          </cell>
        </row>
        <row r="569">
          <cell r="A569">
            <v>63036.01</v>
          </cell>
        </row>
        <row r="570">
          <cell r="A570">
            <v>63037.01</v>
          </cell>
        </row>
        <row r="571">
          <cell r="A571">
            <v>63038.01</v>
          </cell>
        </row>
        <row r="572">
          <cell r="A572">
            <v>63040.01</v>
          </cell>
        </row>
        <row r="573">
          <cell r="A573">
            <v>63042.01</v>
          </cell>
        </row>
        <row r="574">
          <cell r="A574">
            <v>63043.01</v>
          </cell>
        </row>
        <row r="575">
          <cell r="A575">
            <v>63044.01</v>
          </cell>
        </row>
        <row r="576">
          <cell r="A576">
            <v>63044.02</v>
          </cell>
        </row>
        <row r="577">
          <cell r="A577">
            <v>63044.03</v>
          </cell>
        </row>
        <row r="578">
          <cell r="A578">
            <v>63045.01</v>
          </cell>
        </row>
        <row r="579">
          <cell r="A579">
            <v>63046.01</v>
          </cell>
        </row>
        <row r="580">
          <cell r="A580">
            <v>64017.1</v>
          </cell>
        </row>
        <row r="581">
          <cell r="A581">
            <v>64027.1</v>
          </cell>
        </row>
        <row r="582">
          <cell r="A582">
            <v>64028.1</v>
          </cell>
        </row>
        <row r="583">
          <cell r="A583">
            <v>64029.1</v>
          </cell>
        </row>
        <row r="584">
          <cell r="A584">
            <v>64030.1</v>
          </cell>
        </row>
        <row r="585">
          <cell r="A585">
            <v>66005.009999999995</v>
          </cell>
        </row>
        <row r="586">
          <cell r="A586">
            <v>66005.02</v>
          </cell>
        </row>
        <row r="587">
          <cell r="A587">
            <v>66005.03</v>
          </cell>
        </row>
        <row r="588">
          <cell r="A588">
            <v>66005.039999999994</v>
          </cell>
        </row>
        <row r="589">
          <cell r="A589">
            <v>66006.009999999995</v>
          </cell>
        </row>
        <row r="590">
          <cell r="A590">
            <v>67001.05</v>
          </cell>
        </row>
        <row r="591">
          <cell r="A591">
            <v>67002.05</v>
          </cell>
        </row>
        <row r="592">
          <cell r="A592">
            <v>67003.05</v>
          </cell>
        </row>
        <row r="593">
          <cell r="A593">
            <v>67004.05</v>
          </cell>
        </row>
        <row r="594">
          <cell r="A594">
            <v>67017.039999999994</v>
          </cell>
        </row>
        <row r="595">
          <cell r="A595">
            <v>67017.05</v>
          </cell>
        </row>
        <row r="596">
          <cell r="A596">
            <v>67019.03</v>
          </cell>
        </row>
        <row r="597">
          <cell r="A597">
            <v>67020.009999999995</v>
          </cell>
        </row>
        <row r="598">
          <cell r="A598">
            <v>67020.02</v>
          </cell>
        </row>
        <row r="599">
          <cell r="A599">
            <v>67021.009999999995</v>
          </cell>
        </row>
        <row r="600">
          <cell r="A600">
            <v>67024.009999999995</v>
          </cell>
        </row>
        <row r="601">
          <cell r="A601">
            <v>67025.009999999995</v>
          </cell>
        </row>
        <row r="602">
          <cell r="A602">
            <v>70447.009999999995</v>
          </cell>
        </row>
        <row r="603">
          <cell r="A603">
            <v>73003.009999999995</v>
          </cell>
        </row>
        <row r="604">
          <cell r="A604">
            <v>73004.009999999995</v>
          </cell>
        </row>
        <row r="605">
          <cell r="A605">
            <v>73005.009999999995</v>
          </cell>
        </row>
        <row r="606">
          <cell r="A606">
            <v>73005.02</v>
          </cell>
        </row>
        <row r="607">
          <cell r="A607">
            <v>73006.009999999995</v>
          </cell>
        </row>
        <row r="608">
          <cell r="A608">
            <v>73006.02</v>
          </cell>
        </row>
        <row r="609">
          <cell r="A609">
            <v>73007.009999999995</v>
          </cell>
        </row>
        <row r="610">
          <cell r="A610">
            <v>73008.009999999995</v>
          </cell>
        </row>
        <row r="611">
          <cell r="A611">
            <v>73009.009999999995</v>
          </cell>
        </row>
        <row r="612">
          <cell r="A612">
            <v>73010.009999999995</v>
          </cell>
        </row>
        <row r="613">
          <cell r="A613">
            <v>74015.100000000006</v>
          </cell>
        </row>
        <row r="614">
          <cell r="A614">
            <v>74017.100000000006</v>
          </cell>
        </row>
        <row r="615">
          <cell r="A615">
            <v>74018.100000000006</v>
          </cell>
        </row>
        <row r="616">
          <cell r="A616">
            <v>74019.100000000006</v>
          </cell>
        </row>
        <row r="617">
          <cell r="A617">
            <v>77001.009999999995</v>
          </cell>
        </row>
        <row r="618">
          <cell r="A618">
            <v>77015.009999999995</v>
          </cell>
        </row>
        <row r="619">
          <cell r="A619">
            <v>83032.009999999995</v>
          </cell>
        </row>
        <row r="620">
          <cell r="A620">
            <v>83032.02</v>
          </cell>
        </row>
        <row r="621">
          <cell r="A621">
            <v>83033.009999999995</v>
          </cell>
        </row>
        <row r="622">
          <cell r="A622">
            <v>83033.02</v>
          </cell>
        </row>
        <row r="623">
          <cell r="A623">
            <v>83034.009999999995</v>
          </cell>
        </row>
        <row r="624">
          <cell r="A624">
            <v>83035.009999999995</v>
          </cell>
        </row>
        <row r="625">
          <cell r="A625">
            <v>83035.02</v>
          </cell>
        </row>
        <row r="626">
          <cell r="A626">
            <v>83036.009999999995</v>
          </cell>
        </row>
        <row r="627">
          <cell r="A627">
            <v>83036.02</v>
          </cell>
        </row>
        <row r="628">
          <cell r="A628">
            <v>83038.009999999995</v>
          </cell>
        </row>
        <row r="629">
          <cell r="A629">
            <v>83039.009999999995</v>
          </cell>
        </row>
        <row r="630">
          <cell r="A630">
            <v>83040.009999999995</v>
          </cell>
        </row>
        <row r="631">
          <cell r="A631">
            <v>83041.009999999995</v>
          </cell>
        </row>
        <row r="632">
          <cell r="A632">
            <v>83042.009999999995</v>
          </cell>
        </row>
        <row r="633">
          <cell r="A633">
            <v>84018.01</v>
          </cell>
        </row>
        <row r="634">
          <cell r="A634">
            <v>84019.1</v>
          </cell>
        </row>
        <row r="635">
          <cell r="A635">
            <v>87012.01</v>
          </cell>
        </row>
        <row r="636">
          <cell r="A636">
            <v>87017.01</v>
          </cell>
        </row>
        <row r="637">
          <cell r="A637">
            <v>87019.01</v>
          </cell>
        </row>
        <row r="638">
          <cell r="A638">
            <v>87020.01</v>
          </cell>
        </row>
        <row r="639">
          <cell r="A639">
            <v>87021.01</v>
          </cell>
        </row>
        <row r="640">
          <cell r="A640">
            <v>87022.01</v>
          </cell>
        </row>
        <row r="641">
          <cell r="A641">
            <v>87023.01</v>
          </cell>
        </row>
        <row r="642">
          <cell r="A642">
            <v>87024.01</v>
          </cell>
        </row>
        <row r="643">
          <cell r="A643">
            <v>93013.02</v>
          </cell>
        </row>
        <row r="644">
          <cell r="A644">
            <v>93019.01</v>
          </cell>
        </row>
        <row r="645">
          <cell r="A645">
            <v>93019.04</v>
          </cell>
        </row>
        <row r="646">
          <cell r="A646">
            <v>93020.01</v>
          </cell>
        </row>
        <row r="647">
          <cell r="A647">
            <v>93021.01</v>
          </cell>
        </row>
        <row r="648">
          <cell r="A648">
            <v>93021.02</v>
          </cell>
        </row>
        <row r="649">
          <cell r="A649">
            <v>93022.01</v>
          </cell>
        </row>
        <row r="650">
          <cell r="A650">
            <v>93024.01</v>
          </cell>
        </row>
        <row r="651">
          <cell r="A651">
            <v>93024.02</v>
          </cell>
        </row>
        <row r="652">
          <cell r="A652">
            <v>93024.03</v>
          </cell>
        </row>
        <row r="653">
          <cell r="A653">
            <v>93025.01</v>
          </cell>
        </row>
        <row r="654">
          <cell r="A654">
            <v>93025.02</v>
          </cell>
        </row>
        <row r="655">
          <cell r="A655">
            <v>93025.03</v>
          </cell>
        </row>
        <row r="656">
          <cell r="A656">
            <v>93026.01</v>
          </cell>
        </row>
        <row r="657">
          <cell r="A657">
            <v>93027.01</v>
          </cell>
        </row>
        <row r="658">
          <cell r="A658">
            <v>93028.01</v>
          </cell>
        </row>
        <row r="659">
          <cell r="A659">
            <v>93029.01</v>
          </cell>
        </row>
        <row r="660">
          <cell r="A660">
            <v>93030.01</v>
          </cell>
        </row>
        <row r="661">
          <cell r="A661">
            <v>93032.01</v>
          </cell>
        </row>
        <row r="662">
          <cell r="A662">
            <v>93033.01</v>
          </cell>
        </row>
        <row r="663">
          <cell r="A663">
            <v>94035.1</v>
          </cell>
        </row>
        <row r="664">
          <cell r="A664">
            <v>94039.1</v>
          </cell>
        </row>
        <row r="665">
          <cell r="A665">
            <v>94040.1</v>
          </cell>
        </row>
        <row r="666">
          <cell r="A666">
            <v>97004.01</v>
          </cell>
        </row>
      </sheetData>
      <sheetData sheetId="4" refreshError="1">
        <row r="1">
          <cell r="A1" t="str">
            <v>CONSIGN24</v>
          </cell>
        </row>
        <row r="2">
          <cell r="A2" t="str">
            <v>CONSIGN25</v>
          </cell>
        </row>
        <row r="3">
          <cell r="A3" t="str">
            <v>CONSIGN26</v>
          </cell>
        </row>
        <row r="4">
          <cell r="A4" t="str">
            <v>CONSIGN29</v>
          </cell>
        </row>
        <row r="5">
          <cell r="A5" t="str">
            <v>CONSIGN32</v>
          </cell>
        </row>
        <row r="6">
          <cell r="A6" t="str">
            <v>CPAK-A1400-SK</v>
          </cell>
        </row>
        <row r="7">
          <cell r="A7" t="str">
            <v>CPAK-A1700-SK</v>
          </cell>
        </row>
        <row r="8">
          <cell r="A8" t="str">
            <v>CPAK-A2000-SK</v>
          </cell>
        </row>
        <row r="9">
          <cell r="A9" t="str">
            <v>CPAK-A2300-SK</v>
          </cell>
        </row>
        <row r="10">
          <cell r="A10" t="str">
            <v>CPAK-A2300T-SK</v>
          </cell>
        </row>
        <row r="11">
          <cell r="A11" t="str">
            <v>CSP00150</v>
          </cell>
        </row>
        <row r="12">
          <cell r="A12" t="str">
            <v>CSP00413</v>
          </cell>
        </row>
        <row r="13">
          <cell r="A13" t="str">
            <v>CSP00649</v>
          </cell>
        </row>
        <row r="14">
          <cell r="A14" t="str">
            <v>WMA020</v>
          </cell>
        </row>
        <row r="15">
          <cell r="A15">
            <v>181882</v>
          </cell>
        </row>
        <row r="16">
          <cell r="A16">
            <v>13001.01</v>
          </cell>
        </row>
        <row r="17">
          <cell r="A17">
            <v>13002.01</v>
          </cell>
        </row>
        <row r="18">
          <cell r="A18">
            <v>13003.01</v>
          </cell>
        </row>
        <row r="19">
          <cell r="A19">
            <v>13004.01</v>
          </cell>
        </row>
        <row r="20">
          <cell r="A20">
            <v>13005.01</v>
          </cell>
        </row>
        <row r="21">
          <cell r="A21">
            <v>13006.01</v>
          </cell>
        </row>
        <row r="22">
          <cell r="A22" t="str">
            <v>22002.02A</v>
          </cell>
        </row>
        <row r="23">
          <cell r="A23">
            <v>22036.01</v>
          </cell>
        </row>
        <row r="24">
          <cell r="A24">
            <v>22037.01</v>
          </cell>
        </row>
        <row r="25">
          <cell r="A25">
            <v>22038.01</v>
          </cell>
        </row>
        <row r="26">
          <cell r="A26">
            <v>22038.02</v>
          </cell>
        </row>
        <row r="27">
          <cell r="A27">
            <v>22039.01</v>
          </cell>
        </row>
        <row r="28">
          <cell r="A28">
            <v>22041.01</v>
          </cell>
        </row>
        <row r="29">
          <cell r="A29">
            <v>22042.01</v>
          </cell>
        </row>
        <row r="30">
          <cell r="A30">
            <v>22042.02</v>
          </cell>
        </row>
        <row r="31">
          <cell r="A31">
            <v>22045.01</v>
          </cell>
        </row>
        <row r="32">
          <cell r="A32">
            <v>22046.01</v>
          </cell>
        </row>
        <row r="33">
          <cell r="A33">
            <v>22046.02</v>
          </cell>
        </row>
        <row r="34">
          <cell r="A34">
            <v>22047.01</v>
          </cell>
        </row>
        <row r="35">
          <cell r="A35">
            <v>22048.01</v>
          </cell>
        </row>
        <row r="36">
          <cell r="A36">
            <v>23005.01</v>
          </cell>
        </row>
        <row r="37">
          <cell r="A37">
            <v>23008.02</v>
          </cell>
        </row>
        <row r="38">
          <cell r="A38">
            <v>23012.02</v>
          </cell>
        </row>
        <row r="39">
          <cell r="A39">
            <v>23027.03</v>
          </cell>
        </row>
        <row r="40">
          <cell r="A40">
            <v>23056.02</v>
          </cell>
        </row>
        <row r="41">
          <cell r="A41">
            <v>23056.03</v>
          </cell>
        </row>
        <row r="42">
          <cell r="A42">
            <v>23057.01</v>
          </cell>
        </row>
        <row r="43">
          <cell r="A43">
            <v>23059.01</v>
          </cell>
        </row>
        <row r="44">
          <cell r="A44">
            <v>23064.01</v>
          </cell>
        </row>
        <row r="45">
          <cell r="A45">
            <v>23065.01</v>
          </cell>
        </row>
        <row r="46">
          <cell r="A46">
            <v>23065.02</v>
          </cell>
        </row>
        <row r="47">
          <cell r="A47">
            <v>23065.03</v>
          </cell>
        </row>
        <row r="48">
          <cell r="A48">
            <v>23066.01</v>
          </cell>
        </row>
        <row r="49">
          <cell r="A49">
            <v>23067.01</v>
          </cell>
        </row>
        <row r="50">
          <cell r="A50">
            <v>23069.01</v>
          </cell>
        </row>
        <row r="51">
          <cell r="A51">
            <v>23069.02</v>
          </cell>
        </row>
        <row r="52">
          <cell r="A52">
            <v>23069.03</v>
          </cell>
        </row>
        <row r="53">
          <cell r="A53">
            <v>23072.02</v>
          </cell>
        </row>
        <row r="54">
          <cell r="A54">
            <v>23072.03</v>
          </cell>
        </row>
        <row r="55">
          <cell r="A55">
            <v>23073.01</v>
          </cell>
        </row>
        <row r="56">
          <cell r="A56">
            <v>23073.02</v>
          </cell>
        </row>
        <row r="57">
          <cell r="A57">
            <v>23073.03</v>
          </cell>
        </row>
        <row r="58">
          <cell r="A58">
            <v>23073.040000000001</v>
          </cell>
        </row>
        <row r="59">
          <cell r="A59">
            <v>23074.01</v>
          </cell>
        </row>
        <row r="60">
          <cell r="A60">
            <v>23074.02</v>
          </cell>
        </row>
        <row r="61">
          <cell r="A61">
            <v>23074.03</v>
          </cell>
        </row>
        <row r="62">
          <cell r="A62">
            <v>23075.01</v>
          </cell>
        </row>
        <row r="63">
          <cell r="A63">
            <v>23075.02</v>
          </cell>
        </row>
        <row r="64">
          <cell r="A64">
            <v>23075.03</v>
          </cell>
        </row>
        <row r="65">
          <cell r="A65">
            <v>23076.01</v>
          </cell>
        </row>
        <row r="66">
          <cell r="A66">
            <v>23077.01</v>
          </cell>
        </row>
        <row r="67">
          <cell r="A67">
            <v>23078.01</v>
          </cell>
        </row>
        <row r="68">
          <cell r="A68">
            <v>23080.01</v>
          </cell>
        </row>
        <row r="69">
          <cell r="A69">
            <v>23081.01</v>
          </cell>
        </row>
        <row r="70">
          <cell r="A70">
            <v>23081.02</v>
          </cell>
        </row>
        <row r="71">
          <cell r="A71">
            <v>23081.03</v>
          </cell>
        </row>
        <row r="72">
          <cell r="A72">
            <v>23082.01</v>
          </cell>
        </row>
        <row r="73">
          <cell r="A73">
            <v>23082.02</v>
          </cell>
        </row>
        <row r="74">
          <cell r="A74">
            <v>23082.03</v>
          </cell>
        </row>
        <row r="75">
          <cell r="A75">
            <v>23083.01</v>
          </cell>
        </row>
        <row r="76">
          <cell r="A76">
            <v>23083.02</v>
          </cell>
        </row>
        <row r="77">
          <cell r="A77">
            <v>23083.03</v>
          </cell>
        </row>
        <row r="78">
          <cell r="A78">
            <v>23084.01</v>
          </cell>
        </row>
        <row r="79">
          <cell r="A79">
            <v>23085.01</v>
          </cell>
        </row>
        <row r="80">
          <cell r="A80">
            <v>23085.02</v>
          </cell>
        </row>
        <row r="81">
          <cell r="A81">
            <v>23085.03</v>
          </cell>
        </row>
        <row r="82">
          <cell r="A82">
            <v>23089.01</v>
          </cell>
        </row>
        <row r="83">
          <cell r="A83">
            <v>23089.02</v>
          </cell>
        </row>
        <row r="84">
          <cell r="A84">
            <v>23090.01</v>
          </cell>
        </row>
        <row r="85">
          <cell r="A85">
            <v>23090.02</v>
          </cell>
        </row>
        <row r="86">
          <cell r="A86">
            <v>23090.03</v>
          </cell>
        </row>
        <row r="87">
          <cell r="A87">
            <v>23091.01</v>
          </cell>
        </row>
        <row r="88">
          <cell r="A88">
            <v>23091.02</v>
          </cell>
        </row>
        <row r="89">
          <cell r="A89">
            <v>23091.03</v>
          </cell>
        </row>
        <row r="90">
          <cell r="A90">
            <v>23094.01</v>
          </cell>
        </row>
        <row r="91">
          <cell r="A91">
            <v>23094.02</v>
          </cell>
        </row>
        <row r="92">
          <cell r="A92">
            <v>23095.01</v>
          </cell>
        </row>
        <row r="93">
          <cell r="A93">
            <v>23095.02</v>
          </cell>
        </row>
        <row r="94">
          <cell r="A94">
            <v>23096.01</v>
          </cell>
        </row>
        <row r="95">
          <cell r="A95">
            <v>23097.01</v>
          </cell>
        </row>
        <row r="96">
          <cell r="A96">
            <v>23099.01</v>
          </cell>
        </row>
        <row r="97">
          <cell r="A97">
            <v>23100.01</v>
          </cell>
        </row>
        <row r="98">
          <cell r="A98">
            <v>23101.01</v>
          </cell>
        </row>
        <row r="99">
          <cell r="A99">
            <v>23102.01</v>
          </cell>
        </row>
        <row r="100">
          <cell r="A100">
            <v>23103.01</v>
          </cell>
        </row>
        <row r="101">
          <cell r="A101">
            <v>23104.01</v>
          </cell>
        </row>
        <row r="102">
          <cell r="A102">
            <v>23809.01</v>
          </cell>
        </row>
        <row r="103">
          <cell r="A103">
            <v>24046.01</v>
          </cell>
        </row>
        <row r="104">
          <cell r="A104">
            <v>24050.01</v>
          </cell>
        </row>
        <row r="105">
          <cell r="A105">
            <v>24053.01</v>
          </cell>
        </row>
        <row r="106">
          <cell r="A106">
            <v>24055.02</v>
          </cell>
        </row>
        <row r="107">
          <cell r="A107">
            <v>24055.1</v>
          </cell>
        </row>
        <row r="108">
          <cell r="A108">
            <v>24056.1</v>
          </cell>
        </row>
        <row r="109">
          <cell r="A109">
            <v>24057.01</v>
          </cell>
        </row>
        <row r="110">
          <cell r="A110">
            <v>24057.1</v>
          </cell>
        </row>
        <row r="111">
          <cell r="A111">
            <v>24057.11</v>
          </cell>
        </row>
        <row r="112">
          <cell r="A112">
            <v>24058.1</v>
          </cell>
        </row>
        <row r="113">
          <cell r="A113">
            <v>24059.1</v>
          </cell>
        </row>
        <row r="114">
          <cell r="A114">
            <v>24060.01</v>
          </cell>
        </row>
        <row r="115">
          <cell r="A115">
            <v>24061.01</v>
          </cell>
        </row>
        <row r="116">
          <cell r="A116">
            <v>24062.02</v>
          </cell>
        </row>
        <row r="117">
          <cell r="A117">
            <v>24062.03</v>
          </cell>
        </row>
        <row r="118">
          <cell r="A118">
            <v>24063.1</v>
          </cell>
        </row>
        <row r="119">
          <cell r="A119">
            <v>24064.1</v>
          </cell>
        </row>
        <row r="120">
          <cell r="A120">
            <v>24070.01</v>
          </cell>
        </row>
        <row r="121">
          <cell r="A121">
            <v>24071.01</v>
          </cell>
        </row>
        <row r="122">
          <cell r="A122">
            <v>24072.01</v>
          </cell>
        </row>
        <row r="123">
          <cell r="A123">
            <v>24072.02</v>
          </cell>
        </row>
        <row r="124">
          <cell r="A124">
            <v>24073.01</v>
          </cell>
        </row>
        <row r="125">
          <cell r="A125">
            <v>24074.01</v>
          </cell>
        </row>
        <row r="126">
          <cell r="A126">
            <v>24074.02</v>
          </cell>
        </row>
        <row r="127">
          <cell r="A127">
            <v>24075.01</v>
          </cell>
        </row>
        <row r="128">
          <cell r="A128">
            <v>24075.02</v>
          </cell>
        </row>
        <row r="129">
          <cell r="A129">
            <v>24075.03</v>
          </cell>
        </row>
        <row r="130">
          <cell r="A130">
            <v>24076.01</v>
          </cell>
        </row>
        <row r="131">
          <cell r="A131">
            <v>24076.02</v>
          </cell>
        </row>
        <row r="132">
          <cell r="A132">
            <v>24077.01</v>
          </cell>
        </row>
        <row r="133">
          <cell r="A133">
            <v>24078.02</v>
          </cell>
        </row>
        <row r="134">
          <cell r="A134">
            <v>24079.01</v>
          </cell>
        </row>
        <row r="135">
          <cell r="A135">
            <v>24079.02</v>
          </cell>
        </row>
        <row r="136">
          <cell r="A136">
            <v>24080.01</v>
          </cell>
        </row>
        <row r="137">
          <cell r="A137">
            <v>24081.01</v>
          </cell>
        </row>
        <row r="138">
          <cell r="A138">
            <v>24081.02</v>
          </cell>
        </row>
        <row r="139">
          <cell r="A139">
            <v>24082.1</v>
          </cell>
        </row>
        <row r="140">
          <cell r="A140">
            <v>25011.01</v>
          </cell>
        </row>
        <row r="141">
          <cell r="A141">
            <v>27006.01</v>
          </cell>
        </row>
        <row r="142">
          <cell r="A142">
            <v>27006.02</v>
          </cell>
        </row>
        <row r="143">
          <cell r="A143">
            <v>27006.03</v>
          </cell>
        </row>
        <row r="144">
          <cell r="A144">
            <v>27008.01</v>
          </cell>
        </row>
        <row r="145">
          <cell r="A145">
            <v>27008.02</v>
          </cell>
        </row>
        <row r="146">
          <cell r="A146">
            <v>27008.03</v>
          </cell>
        </row>
        <row r="147">
          <cell r="A147">
            <v>27077.01</v>
          </cell>
        </row>
        <row r="148">
          <cell r="A148">
            <v>27077.02</v>
          </cell>
        </row>
        <row r="149">
          <cell r="A149">
            <v>27077.03</v>
          </cell>
        </row>
        <row r="150">
          <cell r="A150">
            <v>27141.01</v>
          </cell>
        </row>
        <row r="151">
          <cell r="A151">
            <v>27141.03</v>
          </cell>
        </row>
        <row r="152">
          <cell r="A152">
            <v>27141.040000000001</v>
          </cell>
        </row>
        <row r="153">
          <cell r="A153">
            <v>27142.03</v>
          </cell>
        </row>
        <row r="154">
          <cell r="A154">
            <v>27142.04</v>
          </cell>
        </row>
        <row r="155">
          <cell r="A155">
            <v>27143.01</v>
          </cell>
        </row>
        <row r="156">
          <cell r="A156">
            <v>27143.03</v>
          </cell>
        </row>
        <row r="157">
          <cell r="A157">
            <v>27143.040000000001</v>
          </cell>
        </row>
        <row r="158">
          <cell r="A158">
            <v>27144.01</v>
          </cell>
        </row>
        <row r="159">
          <cell r="A159">
            <v>27144.03</v>
          </cell>
        </row>
        <row r="160">
          <cell r="A160">
            <v>27144.04</v>
          </cell>
        </row>
        <row r="161">
          <cell r="A161">
            <v>27145.01</v>
          </cell>
        </row>
        <row r="162">
          <cell r="A162">
            <v>27146.01</v>
          </cell>
        </row>
        <row r="163">
          <cell r="A163">
            <v>27147.01</v>
          </cell>
        </row>
        <row r="164">
          <cell r="A164">
            <v>27147.03</v>
          </cell>
        </row>
        <row r="165">
          <cell r="A165">
            <v>27147.040000000001</v>
          </cell>
        </row>
        <row r="166">
          <cell r="A166">
            <v>27148.01</v>
          </cell>
        </row>
        <row r="167">
          <cell r="A167">
            <v>27148.03</v>
          </cell>
        </row>
        <row r="168">
          <cell r="A168">
            <v>27148.04</v>
          </cell>
        </row>
        <row r="169">
          <cell r="A169">
            <v>27151.03</v>
          </cell>
        </row>
        <row r="170">
          <cell r="A170">
            <v>27151.040000000001</v>
          </cell>
        </row>
        <row r="171">
          <cell r="A171">
            <v>27152.03</v>
          </cell>
        </row>
        <row r="172">
          <cell r="A172">
            <v>27152.04</v>
          </cell>
        </row>
        <row r="173">
          <cell r="A173">
            <v>27153.01</v>
          </cell>
        </row>
        <row r="174">
          <cell r="A174">
            <v>27153.03</v>
          </cell>
        </row>
        <row r="175">
          <cell r="A175">
            <v>27153.040000000001</v>
          </cell>
        </row>
        <row r="176">
          <cell r="A176">
            <v>27153.05</v>
          </cell>
        </row>
        <row r="177">
          <cell r="A177">
            <v>27154.01</v>
          </cell>
        </row>
        <row r="178">
          <cell r="A178">
            <v>27154.03</v>
          </cell>
        </row>
        <row r="179">
          <cell r="A179">
            <v>27154.04</v>
          </cell>
        </row>
        <row r="180">
          <cell r="A180">
            <v>27154.05</v>
          </cell>
        </row>
        <row r="181">
          <cell r="A181">
            <v>27155.03</v>
          </cell>
        </row>
        <row r="182">
          <cell r="A182">
            <v>27155.040000000001</v>
          </cell>
        </row>
        <row r="183">
          <cell r="A183">
            <v>27156.03</v>
          </cell>
        </row>
        <row r="184">
          <cell r="A184">
            <v>27156.04</v>
          </cell>
        </row>
        <row r="185">
          <cell r="A185">
            <v>27157.01</v>
          </cell>
        </row>
        <row r="186">
          <cell r="A186">
            <v>27157.03</v>
          </cell>
        </row>
        <row r="187">
          <cell r="A187">
            <v>27157.040000000001</v>
          </cell>
        </row>
        <row r="188">
          <cell r="A188">
            <v>27158.01</v>
          </cell>
        </row>
        <row r="189">
          <cell r="A189">
            <v>27158.03</v>
          </cell>
        </row>
        <row r="190">
          <cell r="A190">
            <v>27158.04</v>
          </cell>
        </row>
        <row r="191">
          <cell r="A191">
            <v>27159.01</v>
          </cell>
        </row>
        <row r="192">
          <cell r="A192">
            <v>27159.03</v>
          </cell>
        </row>
        <row r="193">
          <cell r="A193">
            <v>27159.040000000001</v>
          </cell>
        </row>
        <row r="194">
          <cell r="A194">
            <v>27160.01</v>
          </cell>
        </row>
        <row r="195">
          <cell r="A195">
            <v>27160.03</v>
          </cell>
        </row>
        <row r="196">
          <cell r="A196">
            <v>27160.04</v>
          </cell>
        </row>
        <row r="197">
          <cell r="A197">
            <v>27161.01</v>
          </cell>
        </row>
        <row r="198">
          <cell r="A198">
            <v>27164.01</v>
          </cell>
        </row>
        <row r="199">
          <cell r="A199">
            <v>27165.01</v>
          </cell>
        </row>
        <row r="200">
          <cell r="A200">
            <v>27170.01</v>
          </cell>
        </row>
        <row r="201">
          <cell r="A201">
            <v>27170.02</v>
          </cell>
        </row>
        <row r="202">
          <cell r="A202">
            <v>27170.03</v>
          </cell>
        </row>
        <row r="203">
          <cell r="A203">
            <v>27171.01</v>
          </cell>
        </row>
        <row r="204">
          <cell r="A204">
            <v>27171.02</v>
          </cell>
        </row>
        <row r="205">
          <cell r="A205">
            <v>27171.03</v>
          </cell>
        </row>
        <row r="206">
          <cell r="A206">
            <v>27173.01</v>
          </cell>
        </row>
        <row r="207">
          <cell r="A207">
            <v>27173.02</v>
          </cell>
        </row>
        <row r="208">
          <cell r="A208">
            <v>27174.01</v>
          </cell>
        </row>
        <row r="209">
          <cell r="A209">
            <v>27174.02</v>
          </cell>
        </row>
        <row r="210">
          <cell r="A210">
            <v>27175.01</v>
          </cell>
        </row>
        <row r="211">
          <cell r="A211">
            <v>27176.01</v>
          </cell>
        </row>
        <row r="212">
          <cell r="A212">
            <v>27176.02</v>
          </cell>
        </row>
        <row r="213">
          <cell r="A213">
            <v>27176.03</v>
          </cell>
        </row>
        <row r="214">
          <cell r="A214">
            <v>27177.01</v>
          </cell>
        </row>
        <row r="215">
          <cell r="A215">
            <v>27177.02</v>
          </cell>
        </row>
        <row r="216">
          <cell r="A216">
            <v>27178.01</v>
          </cell>
        </row>
        <row r="217">
          <cell r="A217">
            <v>27178.02</v>
          </cell>
        </row>
        <row r="218">
          <cell r="A218">
            <v>27179.01</v>
          </cell>
        </row>
        <row r="219">
          <cell r="A219">
            <v>27179.02</v>
          </cell>
        </row>
        <row r="220">
          <cell r="A220">
            <v>27180.01</v>
          </cell>
        </row>
        <row r="221">
          <cell r="A221">
            <v>27180.02</v>
          </cell>
        </row>
        <row r="222">
          <cell r="A222">
            <v>27181.01</v>
          </cell>
        </row>
        <row r="223">
          <cell r="A223">
            <v>27182.01</v>
          </cell>
        </row>
        <row r="224">
          <cell r="A224">
            <v>27182.02</v>
          </cell>
        </row>
        <row r="225">
          <cell r="A225">
            <v>27183.01</v>
          </cell>
        </row>
        <row r="226">
          <cell r="A226">
            <v>27183.02</v>
          </cell>
        </row>
        <row r="227">
          <cell r="A227">
            <v>27184.02</v>
          </cell>
        </row>
        <row r="228">
          <cell r="A228">
            <v>27185.02</v>
          </cell>
        </row>
        <row r="229">
          <cell r="A229">
            <v>27186.02</v>
          </cell>
        </row>
        <row r="230">
          <cell r="A230">
            <v>27187.02</v>
          </cell>
        </row>
        <row r="231">
          <cell r="A231">
            <v>27188.02</v>
          </cell>
        </row>
        <row r="232">
          <cell r="A232">
            <v>27189.02</v>
          </cell>
        </row>
        <row r="233">
          <cell r="A233">
            <v>27191.01</v>
          </cell>
        </row>
        <row r="234">
          <cell r="A234">
            <v>28005.01</v>
          </cell>
        </row>
        <row r="235">
          <cell r="A235">
            <v>28005.02</v>
          </cell>
        </row>
        <row r="236">
          <cell r="A236">
            <v>28005.03</v>
          </cell>
        </row>
        <row r="237">
          <cell r="A237">
            <v>28006.01</v>
          </cell>
        </row>
        <row r="238">
          <cell r="A238">
            <v>28006.02</v>
          </cell>
        </row>
        <row r="239">
          <cell r="A239">
            <v>28006.03</v>
          </cell>
        </row>
        <row r="240">
          <cell r="A240">
            <v>28007.02</v>
          </cell>
        </row>
        <row r="241">
          <cell r="A241">
            <v>28007.03</v>
          </cell>
        </row>
        <row r="242">
          <cell r="A242">
            <v>28007.040000000001</v>
          </cell>
        </row>
        <row r="243">
          <cell r="A243">
            <v>28008.02</v>
          </cell>
        </row>
        <row r="244">
          <cell r="A244">
            <v>28008.03</v>
          </cell>
        </row>
        <row r="245">
          <cell r="A245">
            <v>28008.04</v>
          </cell>
        </row>
        <row r="246">
          <cell r="A246">
            <v>28009.02</v>
          </cell>
        </row>
        <row r="247">
          <cell r="A247">
            <v>28009.03</v>
          </cell>
        </row>
        <row r="248">
          <cell r="A248">
            <v>28009.040000000001</v>
          </cell>
        </row>
        <row r="249">
          <cell r="A249">
            <v>28015.01</v>
          </cell>
        </row>
        <row r="250">
          <cell r="A250">
            <v>28016.01</v>
          </cell>
        </row>
        <row r="251">
          <cell r="A251">
            <v>28017.01</v>
          </cell>
        </row>
        <row r="252">
          <cell r="A252">
            <v>28018.01</v>
          </cell>
        </row>
        <row r="253">
          <cell r="A253">
            <v>28018.02</v>
          </cell>
        </row>
        <row r="254">
          <cell r="A254">
            <v>28018.03</v>
          </cell>
        </row>
        <row r="255">
          <cell r="A255">
            <v>28019.01</v>
          </cell>
        </row>
        <row r="256">
          <cell r="A256">
            <v>28019.02</v>
          </cell>
        </row>
        <row r="257">
          <cell r="A257">
            <v>28019.03</v>
          </cell>
        </row>
        <row r="258">
          <cell r="A258">
            <v>28020.01</v>
          </cell>
        </row>
        <row r="259">
          <cell r="A259">
            <v>28020.02</v>
          </cell>
        </row>
        <row r="260">
          <cell r="A260">
            <v>28020.03</v>
          </cell>
        </row>
        <row r="261">
          <cell r="A261">
            <v>28023.01</v>
          </cell>
        </row>
        <row r="262">
          <cell r="A262">
            <v>28023.02</v>
          </cell>
        </row>
        <row r="263">
          <cell r="A263">
            <v>28024.01</v>
          </cell>
        </row>
        <row r="264">
          <cell r="A264">
            <v>28024.02</v>
          </cell>
        </row>
        <row r="265">
          <cell r="A265">
            <v>28025.01</v>
          </cell>
        </row>
        <row r="266">
          <cell r="A266">
            <v>28025.02</v>
          </cell>
        </row>
        <row r="267">
          <cell r="A267">
            <v>28025.03</v>
          </cell>
        </row>
        <row r="268">
          <cell r="A268">
            <v>28026.01</v>
          </cell>
        </row>
        <row r="269">
          <cell r="A269">
            <v>28026.02</v>
          </cell>
        </row>
        <row r="270">
          <cell r="A270">
            <v>28026.03</v>
          </cell>
        </row>
        <row r="271">
          <cell r="A271">
            <v>28027.01</v>
          </cell>
        </row>
        <row r="272">
          <cell r="A272">
            <v>28028.01</v>
          </cell>
        </row>
        <row r="273">
          <cell r="A273">
            <v>30002878</v>
          </cell>
        </row>
        <row r="274">
          <cell r="A274">
            <v>30003555</v>
          </cell>
        </row>
        <row r="275">
          <cell r="A275">
            <v>31006.01</v>
          </cell>
        </row>
        <row r="276">
          <cell r="A276">
            <v>31006.02</v>
          </cell>
        </row>
        <row r="277">
          <cell r="A277">
            <v>31006.03</v>
          </cell>
        </row>
        <row r="278">
          <cell r="A278" t="str">
            <v>32002.04IBU</v>
          </cell>
        </row>
        <row r="279">
          <cell r="A279">
            <v>3202.0419999999999</v>
          </cell>
        </row>
        <row r="280">
          <cell r="A280">
            <v>32075.01</v>
          </cell>
        </row>
        <row r="281">
          <cell r="A281">
            <v>32079.03</v>
          </cell>
        </row>
        <row r="282">
          <cell r="A282">
            <v>32080.01</v>
          </cell>
        </row>
        <row r="283">
          <cell r="A283">
            <v>32082.01</v>
          </cell>
        </row>
        <row r="284">
          <cell r="A284">
            <v>32084.01</v>
          </cell>
        </row>
        <row r="285">
          <cell r="A285">
            <v>32086.02</v>
          </cell>
        </row>
        <row r="286">
          <cell r="A286">
            <v>32090.01</v>
          </cell>
        </row>
        <row r="287">
          <cell r="A287">
            <v>32100.01</v>
          </cell>
        </row>
        <row r="288">
          <cell r="A288">
            <v>32103.01</v>
          </cell>
        </row>
        <row r="289">
          <cell r="A289">
            <v>32104.01</v>
          </cell>
        </row>
        <row r="290">
          <cell r="A290">
            <v>32113.01</v>
          </cell>
        </row>
        <row r="291">
          <cell r="A291">
            <v>32115.01</v>
          </cell>
        </row>
        <row r="292">
          <cell r="A292">
            <v>32116.01</v>
          </cell>
        </row>
        <row r="293">
          <cell r="A293">
            <v>32118.01</v>
          </cell>
        </row>
        <row r="294">
          <cell r="A294">
            <v>32124.02</v>
          </cell>
        </row>
        <row r="295">
          <cell r="A295">
            <v>32124.03</v>
          </cell>
        </row>
        <row r="296">
          <cell r="A296">
            <v>32125.02</v>
          </cell>
        </row>
        <row r="297">
          <cell r="A297">
            <v>32125.03</v>
          </cell>
        </row>
        <row r="298">
          <cell r="A298">
            <v>32126.01</v>
          </cell>
        </row>
        <row r="299">
          <cell r="A299">
            <v>32126.02</v>
          </cell>
        </row>
        <row r="300">
          <cell r="A300">
            <v>32127.02</v>
          </cell>
        </row>
        <row r="301">
          <cell r="A301">
            <v>32128.01</v>
          </cell>
        </row>
        <row r="302">
          <cell r="A302">
            <v>32128.02</v>
          </cell>
        </row>
        <row r="303">
          <cell r="A303">
            <v>32129.01</v>
          </cell>
        </row>
        <row r="304">
          <cell r="A304">
            <v>32129.02</v>
          </cell>
        </row>
        <row r="305">
          <cell r="A305">
            <v>32130.02</v>
          </cell>
        </row>
        <row r="306">
          <cell r="A306">
            <v>32131.01</v>
          </cell>
        </row>
        <row r="307">
          <cell r="A307">
            <v>32131.02</v>
          </cell>
        </row>
        <row r="308">
          <cell r="A308">
            <v>32132.02</v>
          </cell>
        </row>
        <row r="309">
          <cell r="A309">
            <v>32133.02</v>
          </cell>
        </row>
        <row r="310">
          <cell r="A310">
            <v>32134.01</v>
          </cell>
        </row>
        <row r="311">
          <cell r="A311">
            <v>32134.02</v>
          </cell>
        </row>
        <row r="312">
          <cell r="A312">
            <v>32135.01</v>
          </cell>
        </row>
        <row r="313">
          <cell r="A313">
            <v>32135.02</v>
          </cell>
        </row>
        <row r="314">
          <cell r="A314">
            <v>32136.01</v>
          </cell>
        </row>
        <row r="315">
          <cell r="A315">
            <v>32136.02</v>
          </cell>
        </row>
        <row r="316">
          <cell r="A316">
            <v>32137.01</v>
          </cell>
        </row>
        <row r="317">
          <cell r="A317">
            <v>32137.02</v>
          </cell>
        </row>
        <row r="318">
          <cell r="A318">
            <v>32138.01</v>
          </cell>
        </row>
        <row r="319">
          <cell r="A319">
            <v>32138.02</v>
          </cell>
        </row>
        <row r="320">
          <cell r="A320">
            <v>32139.01</v>
          </cell>
        </row>
        <row r="321">
          <cell r="A321">
            <v>32139.02</v>
          </cell>
        </row>
        <row r="322">
          <cell r="A322">
            <v>32140.01</v>
          </cell>
        </row>
        <row r="323">
          <cell r="A323">
            <v>32140.02</v>
          </cell>
        </row>
        <row r="324">
          <cell r="A324">
            <v>32141.01</v>
          </cell>
        </row>
        <row r="325">
          <cell r="A325">
            <v>32141.02</v>
          </cell>
        </row>
        <row r="326">
          <cell r="A326">
            <v>32142.01</v>
          </cell>
        </row>
        <row r="327">
          <cell r="A327">
            <v>32143.01</v>
          </cell>
        </row>
        <row r="328">
          <cell r="A328">
            <v>32144.01</v>
          </cell>
        </row>
        <row r="329">
          <cell r="A329">
            <v>32144.02</v>
          </cell>
        </row>
        <row r="330">
          <cell r="A330">
            <v>32145.01</v>
          </cell>
        </row>
        <row r="331">
          <cell r="A331">
            <v>32145.02</v>
          </cell>
        </row>
        <row r="332">
          <cell r="A332">
            <v>32146.01</v>
          </cell>
        </row>
        <row r="333">
          <cell r="A333">
            <v>32146.02</v>
          </cell>
        </row>
        <row r="334">
          <cell r="A334">
            <v>32147.01</v>
          </cell>
        </row>
        <row r="335">
          <cell r="A335">
            <v>32147.02</v>
          </cell>
        </row>
        <row r="336">
          <cell r="A336">
            <v>32148.01</v>
          </cell>
        </row>
        <row r="337">
          <cell r="A337">
            <v>32149.01</v>
          </cell>
        </row>
        <row r="338">
          <cell r="A338">
            <v>32150.01</v>
          </cell>
        </row>
        <row r="339">
          <cell r="A339">
            <v>32151.01</v>
          </cell>
        </row>
        <row r="340">
          <cell r="A340">
            <v>32152.01</v>
          </cell>
        </row>
        <row r="341">
          <cell r="A341">
            <v>32153.01</v>
          </cell>
        </row>
        <row r="342">
          <cell r="A342">
            <v>32154.01</v>
          </cell>
        </row>
        <row r="343">
          <cell r="A343">
            <v>32155.01</v>
          </cell>
        </row>
        <row r="344">
          <cell r="A344">
            <v>32156.01</v>
          </cell>
        </row>
        <row r="345">
          <cell r="A345">
            <v>32157.01</v>
          </cell>
        </row>
        <row r="346">
          <cell r="A346">
            <v>32158.01</v>
          </cell>
        </row>
        <row r="347">
          <cell r="A347">
            <v>32159.01</v>
          </cell>
        </row>
        <row r="348">
          <cell r="A348">
            <v>33020.03</v>
          </cell>
        </row>
        <row r="349">
          <cell r="A349">
            <v>33021.019999999997</v>
          </cell>
        </row>
        <row r="350">
          <cell r="A350">
            <v>33021.03</v>
          </cell>
        </row>
        <row r="351">
          <cell r="A351">
            <v>33022.019999999997</v>
          </cell>
        </row>
        <row r="352">
          <cell r="A352">
            <v>33026.04</v>
          </cell>
        </row>
        <row r="353">
          <cell r="A353">
            <v>33027.01</v>
          </cell>
        </row>
        <row r="354">
          <cell r="A354">
            <v>33031.01</v>
          </cell>
        </row>
        <row r="355">
          <cell r="A355">
            <v>33031.019999999997</v>
          </cell>
        </row>
        <row r="356">
          <cell r="A356">
            <v>33033.01</v>
          </cell>
        </row>
        <row r="357">
          <cell r="A357">
            <v>33033.019999999997</v>
          </cell>
        </row>
        <row r="358">
          <cell r="A358">
            <v>33034.019999999997</v>
          </cell>
        </row>
        <row r="359">
          <cell r="A359">
            <v>33034.03</v>
          </cell>
        </row>
        <row r="360">
          <cell r="A360">
            <v>33034.04</v>
          </cell>
        </row>
        <row r="361">
          <cell r="A361">
            <v>33035.01</v>
          </cell>
        </row>
        <row r="362">
          <cell r="A362">
            <v>33035.019999999997</v>
          </cell>
        </row>
        <row r="363">
          <cell r="A363">
            <v>33036.01</v>
          </cell>
        </row>
        <row r="364">
          <cell r="A364">
            <v>33037.01</v>
          </cell>
        </row>
        <row r="365">
          <cell r="A365">
            <v>33038.01</v>
          </cell>
        </row>
        <row r="366">
          <cell r="A366">
            <v>33039.01</v>
          </cell>
        </row>
        <row r="367">
          <cell r="A367">
            <v>33039.019999999997</v>
          </cell>
        </row>
        <row r="368">
          <cell r="A368">
            <v>33039.03</v>
          </cell>
        </row>
        <row r="369">
          <cell r="A369">
            <v>33040.01</v>
          </cell>
        </row>
        <row r="370">
          <cell r="A370">
            <v>33040.019999999997</v>
          </cell>
        </row>
        <row r="371">
          <cell r="A371">
            <v>33040.03</v>
          </cell>
        </row>
        <row r="372">
          <cell r="A372">
            <v>33042.01</v>
          </cell>
        </row>
        <row r="373">
          <cell r="A373">
            <v>33042.019999999997</v>
          </cell>
        </row>
        <row r="374">
          <cell r="A374">
            <v>33043.01</v>
          </cell>
        </row>
        <row r="375">
          <cell r="A375">
            <v>33044.01</v>
          </cell>
        </row>
        <row r="376">
          <cell r="A376">
            <v>33045.01</v>
          </cell>
        </row>
        <row r="377">
          <cell r="A377">
            <v>33047.01</v>
          </cell>
        </row>
        <row r="378">
          <cell r="A378">
            <v>33048.01</v>
          </cell>
        </row>
        <row r="379">
          <cell r="A379">
            <v>33049.01</v>
          </cell>
        </row>
        <row r="380">
          <cell r="A380">
            <v>33404.01</v>
          </cell>
        </row>
        <row r="381">
          <cell r="A381" t="str">
            <v>34013.01IBU</v>
          </cell>
        </row>
        <row r="382">
          <cell r="A382">
            <v>34013.1</v>
          </cell>
        </row>
        <row r="383">
          <cell r="A383">
            <v>34014.1</v>
          </cell>
        </row>
        <row r="384">
          <cell r="A384">
            <v>34015.1</v>
          </cell>
        </row>
        <row r="385">
          <cell r="A385">
            <v>34017.1</v>
          </cell>
        </row>
        <row r="386">
          <cell r="A386">
            <v>34047.03</v>
          </cell>
        </row>
        <row r="387">
          <cell r="A387">
            <v>35006.01</v>
          </cell>
        </row>
        <row r="388">
          <cell r="A388">
            <v>37007.01</v>
          </cell>
        </row>
        <row r="389">
          <cell r="A389">
            <v>37007.050000000003</v>
          </cell>
        </row>
        <row r="390">
          <cell r="A390">
            <v>37007.06</v>
          </cell>
        </row>
        <row r="391">
          <cell r="A391">
            <v>37007.07</v>
          </cell>
        </row>
        <row r="392">
          <cell r="A392">
            <v>37029.01</v>
          </cell>
        </row>
        <row r="393">
          <cell r="A393">
            <v>37029.03</v>
          </cell>
        </row>
        <row r="394">
          <cell r="A394">
            <v>37029.040000000001</v>
          </cell>
        </row>
        <row r="395">
          <cell r="A395">
            <v>37032.01</v>
          </cell>
        </row>
        <row r="396">
          <cell r="A396">
            <v>37032.03</v>
          </cell>
        </row>
        <row r="397">
          <cell r="A397">
            <v>37032.04</v>
          </cell>
        </row>
        <row r="398">
          <cell r="A398">
            <v>37033.01</v>
          </cell>
        </row>
        <row r="399">
          <cell r="A399">
            <v>37033.03</v>
          </cell>
        </row>
        <row r="400">
          <cell r="A400">
            <v>37033.040000000001</v>
          </cell>
        </row>
        <row r="401">
          <cell r="A401">
            <v>37034.01</v>
          </cell>
        </row>
        <row r="402">
          <cell r="A402">
            <v>37034.03</v>
          </cell>
        </row>
        <row r="403">
          <cell r="A403">
            <v>37034.04</v>
          </cell>
        </row>
        <row r="404">
          <cell r="A404">
            <v>37035.01</v>
          </cell>
        </row>
        <row r="405">
          <cell r="A405">
            <v>37035.03</v>
          </cell>
        </row>
        <row r="406">
          <cell r="A406">
            <v>37035.040000000001</v>
          </cell>
        </row>
        <row r="407">
          <cell r="A407">
            <v>37036.01</v>
          </cell>
        </row>
        <row r="408">
          <cell r="A408">
            <v>37036.03</v>
          </cell>
        </row>
        <row r="409">
          <cell r="A409">
            <v>37037.01</v>
          </cell>
        </row>
        <row r="410">
          <cell r="A410">
            <v>37037.03</v>
          </cell>
        </row>
        <row r="411">
          <cell r="A411">
            <v>37038.01</v>
          </cell>
        </row>
        <row r="412">
          <cell r="A412">
            <v>37038.019999999997</v>
          </cell>
        </row>
        <row r="413">
          <cell r="A413">
            <v>37038.03</v>
          </cell>
        </row>
        <row r="414">
          <cell r="A414">
            <v>37039.01</v>
          </cell>
        </row>
        <row r="415">
          <cell r="A415">
            <v>37039.019999999997</v>
          </cell>
        </row>
        <row r="416">
          <cell r="A416">
            <v>37039.03</v>
          </cell>
        </row>
        <row r="417">
          <cell r="A417">
            <v>37040.01</v>
          </cell>
        </row>
        <row r="418">
          <cell r="A418">
            <v>37040.019999999997</v>
          </cell>
        </row>
        <row r="419">
          <cell r="A419">
            <v>37040.03</v>
          </cell>
        </row>
        <row r="420">
          <cell r="A420">
            <v>37047.01</v>
          </cell>
        </row>
        <row r="421">
          <cell r="A421">
            <v>37047.03</v>
          </cell>
        </row>
        <row r="422">
          <cell r="A422">
            <v>37047.040000000001</v>
          </cell>
        </row>
        <row r="423">
          <cell r="A423">
            <v>37048.01</v>
          </cell>
        </row>
        <row r="424">
          <cell r="A424">
            <v>37049.040000000001</v>
          </cell>
        </row>
        <row r="425">
          <cell r="A425">
            <v>37049.050000000003</v>
          </cell>
        </row>
        <row r="426">
          <cell r="A426">
            <v>37050.04</v>
          </cell>
        </row>
        <row r="427">
          <cell r="A427">
            <v>37050.050000000003</v>
          </cell>
        </row>
        <row r="428">
          <cell r="A428">
            <v>37050.06</v>
          </cell>
        </row>
        <row r="429">
          <cell r="A429">
            <v>37051.01</v>
          </cell>
        </row>
        <row r="430">
          <cell r="A430">
            <v>37052.01</v>
          </cell>
        </row>
        <row r="431">
          <cell r="A431">
            <v>37053.01</v>
          </cell>
        </row>
        <row r="432">
          <cell r="A432">
            <v>37053.019999999997</v>
          </cell>
        </row>
        <row r="433">
          <cell r="A433">
            <v>37054.01</v>
          </cell>
        </row>
        <row r="434">
          <cell r="A434">
            <v>37054.019999999997</v>
          </cell>
        </row>
        <row r="435">
          <cell r="A435">
            <v>37055.01</v>
          </cell>
        </row>
        <row r="436">
          <cell r="A436">
            <v>37055.019999999997</v>
          </cell>
        </row>
        <row r="437">
          <cell r="A437">
            <v>37056.01</v>
          </cell>
        </row>
        <row r="438">
          <cell r="A438">
            <v>37056.019999999997</v>
          </cell>
        </row>
        <row r="439">
          <cell r="A439">
            <v>37057.01</v>
          </cell>
        </row>
        <row r="440">
          <cell r="A440">
            <v>37060.01</v>
          </cell>
        </row>
        <row r="441">
          <cell r="A441">
            <v>37061.01</v>
          </cell>
        </row>
        <row r="442">
          <cell r="A442">
            <v>37500.01</v>
          </cell>
        </row>
        <row r="443">
          <cell r="A443">
            <v>37501.01</v>
          </cell>
        </row>
        <row r="444">
          <cell r="A444">
            <v>37502.01</v>
          </cell>
        </row>
        <row r="445">
          <cell r="A445">
            <v>37503.01</v>
          </cell>
        </row>
        <row r="446">
          <cell r="A446">
            <v>37504.01</v>
          </cell>
        </row>
        <row r="447">
          <cell r="A447">
            <v>37505.01</v>
          </cell>
        </row>
        <row r="448">
          <cell r="A448">
            <v>38002.019999999997</v>
          </cell>
        </row>
        <row r="449">
          <cell r="A449">
            <v>38002.03</v>
          </cell>
        </row>
        <row r="450">
          <cell r="A450">
            <v>38002.04</v>
          </cell>
        </row>
        <row r="451">
          <cell r="A451">
            <v>38002.050000000003</v>
          </cell>
        </row>
        <row r="452">
          <cell r="A452">
            <v>38006.01</v>
          </cell>
        </row>
        <row r="453">
          <cell r="A453">
            <v>38006.019999999997</v>
          </cell>
        </row>
        <row r="454">
          <cell r="A454">
            <v>38006.03</v>
          </cell>
        </row>
        <row r="455">
          <cell r="A455">
            <v>38007.019999999997</v>
          </cell>
        </row>
        <row r="456">
          <cell r="A456">
            <v>38007.03</v>
          </cell>
        </row>
        <row r="457">
          <cell r="A457">
            <v>38007.040000000001</v>
          </cell>
        </row>
        <row r="458">
          <cell r="A458">
            <v>38008.01</v>
          </cell>
        </row>
        <row r="459">
          <cell r="A459" t="str">
            <v>398830A1</v>
          </cell>
        </row>
        <row r="460">
          <cell r="A460">
            <v>42070.02</v>
          </cell>
        </row>
        <row r="461">
          <cell r="A461">
            <v>42073.01</v>
          </cell>
        </row>
        <row r="462">
          <cell r="A462">
            <v>42077.01</v>
          </cell>
        </row>
        <row r="463">
          <cell r="A463">
            <v>42084.01</v>
          </cell>
        </row>
        <row r="464">
          <cell r="A464">
            <v>42086.01</v>
          </cell>
        </row>
        <row r="465">
          <cell r="A465">
            <v>42087.01</v>
          </cell>
        </row>
        <row r="466">
          <cell r="A466">
            <v>42088.01</v>
          </cell>
        </row>
        <row r="467">
          <cell r="A467">
            <v>42088.02</v>
          </cell>
        </row>
        <row r="468">
          <cell r="A468">
            <v>42089.01</v>
          </cell>
        </row>
        <row r="469">
          <cell r="A469">
            <v>42090.01</v>
          </cell>
        </row>
        <row r="470">
          <cell r="A470">
            <v>42091.01</v>
          </cell>
        </row>
        <row r="471">
          <cell r="A471">
            <v>42092.01</v>
          </cell>
        </row>
        <row r="472">
          <cell r="A472">
            <v>42093.01</v>
          </cell>
        </row>
        <row r="473">
          <cell r="A473">
            <v>42095.01</v>
          </cell>
        </row>
        <row r="474">
          <cell r="A474">
            <v>43027.02</v>
          </cell>
        </row>
        <row r="475">
          <cell r="A475">
            <v>43027.03</v>
          </cell>
        </row>
        <row r="476">
          <cell r="A476">
            <v>43027.040000000001</v>
          </cell>
        </row>
        <row r="477">
          <cell r="A477">
            <v>43028.01</v>
          </cell>
        </row>
        <row r="478">
          <cell r="A478">
            <v>43028.02</v>
          </cell>
        </row>
        <row r="479">
          <cell r="A479">
            <v>43028.03</v>
          </cell>
        </row>
        <row r="480">
          <cell r="A480">
            <v>43028.04</v>
          </cell>
        </row>
        <row r="481">
          <cell r="A481">
            <v>43029.01</v>
          </cell>
        </row>
        <row r="482">
          <cell r="A482">
            <v>43030.01</v>
          </cell>
        </row>
        <row r="483">
          <cell r="A483">
            <v>43031.01</v>
          </cell>
        </row>
        <row r="484">
          <cell r="A484">
            <v>43032.03</v>
          </cell>
        </row>
        <row r="485">
          <cell r="A485">
            <v>43032.04</v>
          </cell>
        </row>
        <row r="486">
          <cell r="A486">
            <v>43032.05</v>
          </cell>
        </row>
        <row r="487">
          <cell r="A487">
            <v>43033.01</v>
          </cell>
        </row>
        <row r="488">
          <cell r="A488">
            <v>43034.01</v>
          </cell>
        </row>
        <row r="489">
          <cell r="A489">
            <v>43034.02</v>
          </cell>
        </row>
        <row r="490">
          <cell r="A490">
            <v>43034.04</v>
          </cell>
        </row>
        <row r="491">
          <cell r="A491">
            <v>43034.05</v>
          </cell>
        </row>
        <row r="492">
          <cell r="A492">
            <v>43035.01</v>
          </cell>
        </row>
        <row r="493">
          <cell r="A493">
            <v>43035.02</v>
          </cell>
        </row>
        <row r="494">
          <cell r="A494">
            <v>43036.02</v>
          </cell>
        </row>
        <row r="495">
          <cell r="A495">
            <v>43036.03</v>
          </cell>
        </row>
        <row r="496">
          <cell r="A496">
            <v>43036.04</v>
          </cell>
        </row>
        <row r="497">
          <cell r="A497">
            <v>43037.01</v>
          </cell>
        </row>
        <row r="498">
          <cell r="A498">
            <v>43037.02</v>
          </cell>
        </row>
        <row r="499">
          <cell r="A499">
            <v>43038.01</v>
          </cell>
        </row>
        <row r="500">
          <cell r="A500">
            <v>43039.01</v>
          </cell>
        </row>
        <row r="501">
          <cell r="A501">
            <v>44003.1</v>
          </cell>
        </row>
        <row r="502">
          <cell r="A502">
            <v>44003.11</v>
          </cell>
        </row>
        <row r="503">
          <cell r="A503">
            <v>44009.1</v>
          </cell>
        </row>
        <row r="504">
          <cell r="A504">
            <v>44010.1</v>
          </cell>
        </row>
        <row r="505">
          <cell r="A505">
            <v>44010.11</v>
          </cell>
        </row>
        <row r="506">
          <cell r="A506">
            <v>47001.01</v>
          </cell>
        </row>
        <row r="507">
          <cell r="A507">
            <v>47001.02</v>
          </cell>
        </row>
        <row r="508">
          <cell r="A508">
            <v>47001.03</v>
          </cell>
        </row>
        <row r="509">
          <cell r="A509">
            <v>47001.04</v>
          </cell>
        </row>
        <row r="510">
          <cell r="A510">
            <v>47001.05</v>
          </cell>
        </row>
        <row r="511">
          <cell r="A511">
            <v>47002.01</v>
          </cell>
        </row>
        <row r="512">
          <cell r="A512">
            <v>47002.02</v>
          </cell>
        </row>
        <row r="513">
          <cell r="A513">
            <v>47002.04</v>
          </cell>
        </row>
        <row r="514">
          <cell r="A514">
            <v>47003.01</v>
          </cell>
        </row>
        <row r="515">
          <cell r="A515">
            <v>47004.01</v>
          </cell>
        </row>
        <row r="516">
          <cell r="A516">
            <v>47005.01</v>
          </cell>
        </row>
        <row r="517">
          <cell r="A517">
            <v>47006.01</v>
          </cell>
        </row>
        <row r="518">
          <cell r="A518">
            <v>47006.02</v>
          </cell>
        </row>
        <row r="519">
          <cell r="A519">
            <v>47006.03</v>
          </cell>
        </row>
        <row r="520">
          <cell r="A520">
            <v>47006.04</v>
          </cell>
        </row>
        <row r="521">
          <cell r="A521">
            <v>47006.05</v>
          </cell>
        </row>
        <row r="522">
          <cell r="A522">
            <v>47007.01</v>
          </cell>
        </row>
        <row r="523">
          <cell r="A523">
            <v>47007.02</v>
          </cell>
        </row>
        <row r="524">
          <cell r="A524">
            <v>47008.01</v>
          </cell>
        </row>
        <row r="525">
          <cell r="A525">
            <v>47009.01</v>
          </cell>
        </row>
        <row r="526">
          <cell r="A526">
            <v>47010.01</v>
          </cell>
        </row>
        <row r="527">
          <cell r="A527">
            <v>47011.01</v>
          </cell>
        </row>
        <row r="528">
          <cell r="A528">
            <v>47012.01</v>
          </cell>
        </row>
        <row r="529">
          <cell r="A529">
            <v>47013.01</v>
          </cell>
        </row>
        <row r="530">
          <cell r="A530">
            <v>47014.01</v>
          </cell>
        </row>
        <row r="531">
          <cell r="A531">
            <v>47015.01</v>
          </cell>
        </row>
        <row r="532">
          <cell r="A532">
            <v>47016.01</v>
          </cell>
        </row>
        <row r="533">
          <cell r="A533">
            <v>47016.02</v>
          </cell>
        </row>
        <row r="534">
          <cell r="A534">
            <v>47017.01</v>
          </cell>
        </row>
        <row r="535">
          <cell r="A535">
            <v>47018.01</v>
          </cell>
        </row>
        <row r="536">
          <cell r="A536">
            <v>47019.01</v>
          </cell>
        </row>
        <row r="537">
          <cell r="A537">
            <v>47020.01</v>
          </cell>
        </row>
        <row r="538">
          <cell r="A538">
            <v>47021.01</v>
          </cell>
        </row>
        <row r="539">
          <cell r="A539">
            <v>47022.01</v>
          </cell>
        </row>
        <row r="540">
          <cell r="A540">
            <v>48001.02</v>
          </cell>
        </row>
        <row r="541">
          <cell r="A541">
            <v>48001.03</v>
          </cell>
        </row>
        <row r="542">
          <cell r="A542">
            <v>48003.01</v>
          </cell>
        </row>
        <row r="543">
          <cell r="A543">
            <v>48003.02</v>
          </cell>
        </row>
        <row r="544">
          <cell r="A544">
            <v>48003.03</v>
          </cell>
        </row>
        <row r="545">
          <cell r="A545">
            <v>48005.01</v>
          </cell>
        </row>
        <row r="546">
          <cell r="A546">
            <v>48005.02</v>
          </cell>
        </row>
        <row r="547">
          <cell r="A547">
            <v>48005.03</v>
          </cell>
        </row>
        <row r="548">
          <cell r="A548">
            <v>52142.01</v>
          </cell>
        </row>
        <row r="549">
          <cell r="A549">
            <v>52143.01</v>
          </cell>
        </row>
        <row r="550">
          <cell r="A550">
            <v>52145.02</v>
          </cell>
        </row>
        <row r="551">
          <cell r="A551">
            <v>52148.01</v>
          </cell>
        </row>
        <row r="552">
          <cell r="A552">
            <v>52258.02</v>
          </cell>
        </row>
        <row r="553">
          <cell r="A553">
            <v>52273.02</v>
          </cell>
        </row>
        <row r="554">
          <cell r="A554">
            <v>52281.01</v>
          </cell>
        </row>
        <row r="555">
          <cell r="A555">
            <v>52285.01</v>
          </cell>
        </row>
        <row r="556">
          <cell r="A556">
            <v>52287.01</v>
          </cell>
        </row>
        <row r="557">
          <cell r="A557">
            <v>52287.02</v>
          </cell>
        </row>
        <row r="558">
          <cell r="A558">
            <v>52288.01</v>
          </cell>
        </row>
        <row r="559">
          <cell r="A559">
            <v>52288.02</v>
          </cell>
        </row>
        <row r="560">
          <cell r="A560">
            <v>52289.01</v>
          </cell>
        </row>
        <row r="561">
          <cell r="A561">
            <v>52289.02</v>
          </cell>
        </row>
        <row r="562">
          <cell r="A562">
            <v>52290.01</v>
          </cell>
        </row>
        <row r="563">
          <cell r="A563">
            <v>52290.02</v>
          </cell>
        </row>
        <row r="564">
          <cell r="A564">
            <v>52291.01</v>
          </cell>
        </row>
        <row r="565">
          <cell r="A565">
            <v>52291.02</v>
          </cell>
        </row>
        <row r="566">
          <cell r="A566">
            <v>52292.01</v>
          </cell>
        </row>
        <row r="567">
          <cell r="A567">
            <v>52292.02</v>
          </cell>
        </row>
        <row r="568">
          <cell r="A568">
            <v>52293.01</v>
          </cell>
        </row>
        <row r="569">
          <cell r="A569">
            <v>52293.02</v>
          </cell>
        </row>
        <row r="570">
          <cell r="A570">
            <v>52294.01</v>
          </cell>
        </row>
        <row r="571">
          <cell r="A571">
            <v>52294.02</v>
          </cell>
        </row>
        <row r="572">
          <cell r="A572">
            <v>52295.01</v>
          </cell>
        </row>
        <row r="573">
          <cell r="A573">
            <v>52295.02</v>
          </cell>
        </row>
        <row r="574">
          <cell r="A574">
            <v>52295.03</v>
          </cell>
        </row>
        <row r="575">
          <cell r="A575">
            <v>52296.01</v>
          </cell>
        </row>
        <row r="576">
          <cell r="A576">
            <v>52296.02</v>
          </cell>
        </row>
        <row r="577">
          <cell r="A577">
            <v>52296.03</v>
          </cell>
        </row>
        <row r="578">
          <cell r="A578">
            <v>52297.01</v>
          </cell>
        </row>
        <row r="579">
          <cell r="A579">
            <v>52297.02</v>
          </cell>
        </row>
        <row r="580">
          <cell r="A580">
            <v>52297.03</v>
          </cell>
        </row>
        <row r="581">
          <cell r="A581">
            <v>52298.01</v>
          </cell>
        </row>
        <row r="582">
          <cell r="A582">
            <v>52298.02</v>
          </cell>
        </row>
        <row r="583">
          <cell r="A583">
            <v>52298.03</v>
          </cell>
        </row>
        <row r="584">
          <cell r="A584">
            <v>52299.01</v>
          </cell>
        </row>
        <row r="585">
          <cell r="A585">
            <v>52299.02</v>
          </cell>
        </row>
        <row r="586">
          <cell r="A586">
            <v>52299.03</v>
          </cell>
        </row>
        <row r="587">
          <cell r="A587">
            <v>52300.01</v>
          </cell>
        </row>
        <row r="588">
          <cell r="A588">
            <v>52300.02</v>
          </cell>
        </row>
        <row r="589">
          <cell r="A589">
            <v>52301.01</v>
          </cell>
        </row>
        <row r="590">
          <cell r="A590">
            <v>52301.02</v>
          </cell>
        </row>
        <row r="591">
          <cell r="A591">
            <v>52302.01</v>
          </cell>
        </row>
        <row r="592">
          <cell r="A592">
            <v>52302.02</v>
          </cell>
        </row>
        <row r="593">
          <cell r="A593">
            <v>52302.03</v>
          </cell>
        </row>
        <row r="594">
          <cell r="A594">
            <v>52303.01</v>
          </cell>
        </row>
        <row r="595">
          <cell r="A595">
            <v>52303.02</v>
          </cell>
        </row>
        <row r="596">
          <cell r="A596">
            <v>52303.03</v>
          </cell>
        </row>
        <row r="597">
          <cell r="A597">
            <v>52304.01</v>
          </cell>
        </row>
        <row r="598">
          <cell r="A598">
            <v>52304.02</v>
          </cell>
        </row>
        <row r="599">
          <cell r="A599">
            <v>52305.01</v>
          </cell>
        </row>
        <row r="600">
          <cell r="A600">
            <v>52305.02</v>
          </cell>
        </row>
        <row r="601">
          <cell r="A601">
            <v>52306.01</v>
          </cell>
        </row>
        <row r="602">
          <cell r="A602">
            <v>52306.02</v>
          </cell>
        </row>
        <row r="603">
          <cell r="A603">
            <v>52306.03</v>
          </cell>
        </row>
        <row r="604">
          <cell r="A604">
            <v>52307.01</v>
          </cell>
        </row>
        <row r="605">
          <cell r="A605">
            <v>52307.02</v>
          </cell>
        </row>
        <row r="606">
          <cell r="A606">
            <v>52308.01</v>
          </cell>
        </row>
        <row r="607">
          <cell r="A607">
            <v>52308.02</v>
          </cell>
        </row>
        <row r="608">
          <cell r="A608">
            <v>52309.01</v>
          </cell>
        </row>
        <row r="609">
          <cell r="A609">
            <v>52310.01</v>
          </cell>
        </row>
        <row r="610">
          <cell r="A610">
            <v>52311.01</v>
          </cell>
        </row>
        <row r="611">
          <cell r="A611">
            <v>52312.01</v>
          </cell>
        </row>
        <row r="612">
          <cell r="A612">
            <v>52313.01</v>
          </cell>
        </row>
        <row r="613">
          <cell r="A613">
            <v>53005.01</v>
          </cell>
        </row>
        <row r="614">
          <cell r="A614">
            <v>53014.01</v>
          </cell>
        </row>
        <row r="615">
          <cell r="A615">
            <v>53014.02</v>
          </cell>
        </row>
        <row r="616">
          <cell r="A616">
            <v>53015.02</v>
          </cell>
        </row>
        <row r="617">
          <cell r="A617">
            <v>53017.02</v>
          </cell>
        </row>
        <row r="618">
          <cell r="A618">
            <v>53019.01</v>
          </cell>
        </row>
        <row r="619">
          <cell r="A619">
            <v>53020.01</v>
          </cell>
        </row>
        <row r="620">
          <cell r="A620">
            <v>53020.02</v>
          </cell>
        </row>
        <row r="621">
          <cell r="A621">
            <v>53020.03</v>
          </cell>
        </row>
        <row r="622">
          <cell r="A622">
            <v>53020.04</v>
          </cell>
        </row>
        <row r="623">
          <cell r="A623">
            <v>53021.01</v>
          </cell>
        </row>
        <row r="624">
          <cell r="A624">
            <v>53021.02</v>
          </cell>
        </row>
        <row r="625">
          <cell r="A625">
            <v>53021.03</v>
          </cell>
        </row>
        <row r="626">
          <cell r="A626">
            <v>53022.01</v>
          </cell>
        </row>
        <row r="627">
          <cell r="A627">
            <v>54002.1</v>
          </cell>
        </row>
        <row r="628">
          <cell r="A628">
            <v>54004.02</v>
          </cell>
        </row>
        <row r="629">
          <cell r="A629">
            <v>54004.1</v>
          </cell>
        </row>
        <row r="630">
          <cell r="A630">
            <v>54004.11</v>
          </cell>
        </row>
        <row r="631">
          <cell r="A631">
            <v>54018.1</v>
          </cell>
        </row>
        <row r="632">
          <cell r="A632">
            <v>54026.01</v>
          </cell>
        </row>
        <row r="633">
          <cell r="A633">
            <v>54026.1</v>
          </cell>
        </row>
        <row r="634">
          <cell r="A634">
            <v>54031.1</v>
          </cell>
        </row>
        <row r="635">
          <cell r="A635">
            <v>54032.1</v>
          </cell>
        </row>
        <row r="636">
          <cell r="A636">
            <v>56006.01</v>
          </cell>
        </row>
        <row r="637">
          <cell r="A637">
            <v>57003.03</v>
          </cell>
        </row>
        <row r="638">
          <cell r="A638">
            <v>57003.040000000001</v>
          </cell>
        </row>
        <row r="639">
          <cell r="A639">
            <v>57003.05</v>
          </cell>
        </row>
        <row r="640">
          <cell r="A640">
            <v>57003.06</v>
          </cell>
        </row>
        <row r="641">
          <cell r="A641">
            <v>57004.03</v>
          </cell>
        </row>
        <row r="642">
          <cell r="A642">
            <v>57004.04</v>
          </cell>
        </row>
        <row r="643">
          <cell r="A643">
            <v>57004.05</v>
          </cell>
        </row>
        <row r="644">
          <cell r="A644">
            <v>57004.06</v>
          </cell>
        </row>
        <row r="645">
          <cell r="A645">
            <v>57005.01</v>
          </cell>
        </row>
        <row r="646">
          <cell r="A646">
            <v>57005.03</v>
          </cell>
        </row>
        <row r="647">
          <cell r="A647">
            <v>57005.04</v>
          </cell>
        </row>
        <row r="648">
          <cell r="A648">
            <v>57005.05</v>
          </cell>
        </row>
        <row r="649">
          <cell r="A649">
            <v>57005.06</v>
          </cell>
        </row>
        <row r="650">
          <cell r="A650">
            <v>57006.03</v>
          </cell>
        </row>
        <row r="651">
          <cell r="A651">
            <v>57006.04</v>
          </cell>
        </row>
        <row r="652">
          <cell r="A652">
            <v>57006.05</v>
          </cell>
        </row>
        <row r="653">
          <cell r="A653">
            <v>57006.06</v>
          </cell>
        </row>
        <row r="654">
          <cell r="A654">
            <v>57016.01</v>
          </cell>
        </row>
        <row r="655">
          <cell r="A655">
            <v>57016.03</v>
          </cell>
        </row>
        <row r="656">
          <cell r="A656">
            <v>57017.03</v>
          </cell>
        </row>
        <row r="657">
          <cell r="A657">
            <v>57018.01</v>
          </cell>
        </row>
        <row r="658">
          <cell r="A658">
            <v>57018.03</v>
          </cell>
        </row>
        <row r="659">
          <cell r="A659">
            <v>57019.01</v>
          </cell>
        </row>
        <row r="660">
          <cell r="A660">
            <v>57021.01</v>
          </cell>
        </row>
        <row r="661">
          <cell r="A661">
            <v>57026.01</v>
          </cell>
        </row>
        <row r="662">
          <cell r="A662">
            <v>58012.01</v>
          </cell>
        </row>
        <row r="663">
          <cell r="A663">
            <v>58012.02</v>
          </cell>
        </row>
        <row r="664">
          <cell r="A664">
            <v>58012.04</v>
          </cell>
        </row>
        <row r="665">
          <cell r="A665">
            <v>58013.01</v>
          </cell>
        </row>
        <row r="666">
          <cell r="A666">
            <v>63010.03</v>
          </cell>
        </row>
        <row r="667">
          <cell r="A667">
            <v>63010.04</v>
          </cell>
        </row>
        <row r="668">
          <cell r="A668">
            <v>63010.05</v>
          </cell>
        </row>
        <row r="669">
          <cell r="A669">
            <v>63016.03</v>
          </cell>
        </row>
        <row r="670">
          <cell r="A670">
            <v>63019.01</v>
          </cell>
        </row>
        <row r="671">
          <cell r="A671">
            <v>63019.02</v>
          </cell>
        </row>
        <row r="672">
          <cell r="A672">
            <v>63019.03</v>
          </cell>
        </row>
        <row r="673">
          <cell r="A673">
            <v>63021.01</v>
          </cell>
        </row>
        <row r="674">
          <cell r="A674">
            <v>63021.02</v>
          </cell>
        </row>
        <row r="675">
          <cell r="A675">
            <v>63021.03</v>
          </cell>
        </row>
        <row r="676">
          <cell r="A676">
            <v>63023.02</v>
          </cell>
        </row>
        <row r="677">
          <cell r="A677">
            <v>63025.01</v>
          </cell>
        </row>
        <row r="678">
          <cell r="A678">
            <v>63026.01</v>
          </cell>
        </row>
        <row r="679">
          <cell r="A679">
            <v>63026.02</v>
          </cell>
        </row>
        <row r="680">
          <cell r="A680">
            <v>63026.03</v>
          </cell>
        </row>
        <row r="681">
          <cell r="A681">
            <v>63027.01</v>
          </cell>
        </row>
        <row r="682">
          <cell r="A682">
            <v>63027.02</v>
          </cell>
        </row>
        <row r="683">
          <cell r="A683">
            <v>63027.03</v>
          </cell>
        </row>
        <row r="684">
          <cell r="A684">
            <v>63028.01</v>
          </cell>
        </row>
        <row r="685">
          <cell r="A685">
            <v>63028.02</v>
          </cell>
        </row>
        <row r="686">
          <cell r="A686">
            <v>63028.03</v>
          </cell>
        </row>
        <row r="687">
          <cell r="A687">
            <v>63029.02</v>
          </cell>
        </row>
        <row r="688">
          <cell r="A688">
            <v>63029.03</v>
          </cell>
        </row>
        <row r="689">
          <cell r="A689">
            <v>63030.02</v>
          </cell>
        </row>
        <row r="690">
          <cell r="A690">
            <v>63030.03</v>
          </cell>
        </row>
        <row r="691">
          <cell r="A691">
            <v>63031.02</v>
          </cell>
        </row>
        <row r="692">
          <cell r="A692">
            <v>63031.03</v>
          </cell>
        </row>
        <row r="693">
          <cell r="A693">
            <v>63031.040000000001</v>
          </cell>
        </row>
        <row r="694">
          <cell r="A694">
            <v>63032.01</v>
          </cell>
        </row>
        <row r="695">
          <cell r="A695">
            <v>63033.01</v>
          </cell>
        </row>
        <row r="696">
          <cell r="A696">
            <v>63034.01</v>
          </cell>
        </row>
        <row r="697">
          <cell r="A697">
            <v>63035.01</v>
          </cell>
        </row>
        <row r="698">
          <cell r="A698">
            <v>63036.01</v>
          </cell>
        </row>
        <row r="699">
          <cell r="A699">
            <v>63037.01</v>
          </cell>
        </row>
        <row r="700">
          <cell r="A700">
            <v>63038.01</v>
          </cell>
        </row>
        <row r="701">
          <cell r="A701">
            <v>63040.01</v>
          </cell>
        </row>
        <row r="702">
          <cell r="A702">
            <v>63042.01</v>
          </cell>
        </row>
        <row r="703">
          <cell r="A703">
            <v>63043.01</v>
          </cell>
        </row>
        <row r="704">
          <cell r="A704">
            <v>63044.01</v>
          </cell>
        </row>
        <row r="705">
          <cell r="A705">
            <v>63044.02</v>
          </cell>
        </row>
        <row r="706">
          <cell r="A706">
            <v>63044.03</v>
          </cell>
        </row>
        <row r="707">
          <cell r="A707">
            <v>63045.01</v>
          </cell>
        </row>
        <row r="708">
          <cell r="A708">
            <v>63046.01</v>
          </cell>
        </row>
        <row r="709">
          <cell r="A709">
            <v>64017.1</v>
          </cell>
        </row>
        <row r="710">
          <cell r="A710">
            <v>64027.1</v>
          </cell>
        </row>
        <row r="711">
          <cell r="A711">
            <v>64028.1</v>
          </cell>
        </row>
        <row r="712">
          <cell r="A712">
            <v>64029.1</v>
          </cell>
        </row>
        <row r="713">
          <cell r="A713">
            <v>64030.1</v>
          </cell>
        </row>
        <row r="714">
          <cell r="A714">
            <v>66005.009999999995</v>
          </cell>
        </row>
        <row r="715">
          <cell r="A715">
            <v>66005.02</v>
          </cell>
        </row>
        <row r="716">
          <cell r="A716">
            <v>66005.03</v>
          </cell>
        </row>
        <row r="717">
          <cell r="A717">
            <v>66005.039999999994</v>
          </cell>
        </row>
        <row r="718">
          <cell r="A718">
            <v>66006.009999999995</v>
          </cell>
        </row>
        <row r="719">
          <cell r="A719">
            <v>67001.039999999994</v>
          </cell>
        </row>
        <row r="720">
          <cell r="A720">
            <v>67001.05</v>
          </cell>
        </row>
        <row r="721">
          <cell r="A721">
            <v>67002.039999999994</v>
          </cell>
        </row>
        <row r="722">
          <cell r="A722">
            <v>67002.05</v>
          </cell>
        </row>
        <row r="723">
          <cell r="A723">
            <v>67003.039999999994</v>
          </cell>
        </row>
        <row r="724">
          <cell r="A724">
            <v>67003.05</v>
          </cell>
        </row>
        <row r="725">
          <cell r="A725">
            <v>67004.039999999994</v>
          </cell>
        </row>
        <row r="726">
          <cell r="A726">
            <v>67004.05</v>
          </cell>
        </row>
        <row r="727">
          <cell r="A727">
            <v>67017.009999999995</v>
          </cell>
        </row>
        <row r="728">
          <cell r="A728">
            <v>67017.03</v>
          </cell>
        </row>
        <row r="729">
          <cell r="A729">
            <v>67017.039999999994</v>
          </cell>
        </row>
        <row r="730">
          <cell r="A730">
            <v>67017.05</v>
          </cell>
        </row>
        <row r="731">
          <cell r="A731">
            <v>67019.009999999995</v>
          </cell>
        </row>
        <row r="732">
          <cell r="A732">
            <v>67019.02</v>
          </cell>
        </row>
        <row r="733">
          <cell r="A733">
            <v>67019.03</v>
          </cell>
        </row>
        <row r="734">
          <cell r="A734">
            <v>67020.009999999995</v>
          </cell>
        </row>
        <row r="735">
          <cell r="A735">
            <v>67020.02</v>
          </cell>
        </row>
        <row r="736">
          <cell r="A736">
            <v>67021.009999999995</v>
          </cell>
        </row>
        <row r="737">
          <cell r="A737">
            <v>67023.009999999995</v>
          </cell>
        </row>
        <row r="738">
          <cell r="A738">
            <v>67024.009999999995</v>
          </cell>
        </row>
        <row r="739">
          <cell r="A739">
            <v>67025.009999999995</v>
          </cell>
        </row>
        <row r="740">
          <cell r="A740">
            <v>68005.009999999995</v>
          </cell>
        </row>
        <row r="741">
          <cell r="A741">
            <v>70447.009999999995</v>
          </cell>
        </row>
        <row r="742">
          <cell r="A742">
            <v>73003.009999999995</v>
          </cell>
        </row>
        <row r="743">
          <cell r="A743">
            <v>73004.009999999995</v>
          </cell>
        </row>
        <row r="744">
          <cell r="A744">
            <v>73005.009999999995</v>
          </cell>
        </row>
        <row r="745">
          <cell r="A745">
            <v>73005.02</v>
          </cell>
        </row>
        <row r="746">
          <cell r="A746">
            <v>73006.009999999995</v>
          </cell>
        </row>
        <row r="747">
          <cell r="A747">
            <v>73006.02</v>
          </cell>
        </row>
        <row r="748">
          <cell r="A748">
            <v>73007.009999999995</v>
          </cell>
        </row>
        <row r="749">
          <cell r="A749">
            <v>73008.009999999995</v>
          </cell>
        </row>
        <row r="750">
          <cell r="A750">
            <v>73009.009999999995</v>
          </cell>
        </row>
        <row r="751">
          <cell r="A751">
            <v>73010.009999999995</v>
          </cell>
        </row>
        <row r="752">
          <cell r="A752">
            <v>74015.100000000006</v>
          </cell>
        </row>
        <row r="753">
          <cell r="A753">
            <v>74016.009999999995</v>
          </cell>
        </row>
        <row r="754">
          <cell r="A754">
            <v>74017.05</v>
          </cell>
        </row>
        <row r="755">
          <cell r="A755">
            <v>74017.100000000006</v>
          </cell>
        </row>
        <row r="756">
          <cell r="A756">
            <v>74018.100000000006</v>
          </cell>
        </row>
        <row r="757">
          <cell r="A757">
            <v>74019.100000000006</v>
          </cell>
        </row>
        <row r="758">
          <cell r="A758">
            <v>77001.009999999995</v>
          </cell>
        </row>
        <row r="759">
          <cell r="A759">
            <v>77015.009999999995</v>
          </cell>
        </row>
        <row r="760">
          <cell r="A760">
            <v>83032.009999999995</v>
          </cell>
        </row>
        <row r="761">
          <cell r="A761">
            <v>83032.02</v>
          </cell>
        </row>
        <row r="762">
          <cell r="A762">
            <v>83033.009999999995</v>
          </cell>
        </row>
        <row r="763">
          <cell r="A763">
            <v>83033.02</v>
          </cell>
        </row>
        <row r="764">
          <cell r="A764">
            <v>83034.009999999995</v>
          </cell>
        </row>
        <row r="765">
          <cell r="A765">
            <v>83035.009999999995</v>
          </cell>
        </row>
        <row r="766">
          <cell r="A766">
            <v>83035.02</v>
          </cell>
        </row>
        <row r="767">
          <cell r="A767">
            <v>83036.009999999995</v>
          </cell>
        </row>
        <row r="768">
          <cell r="A768">
            <v>83036.02</v>
          </cell>
        </row>
        <row r="769">
          <cell r="A769">
            <v>83037.009999999995</v>
          </cell>
        </row>
        <row r="770">
          <cell r="A770">
            <v>83038.009999999995</v>
          </cell>
        </row>
        <row r="771">
          <cell r="A771">
            <v>83039.009999999995</v>
          </cell>
        </row>
        <row r="772">
          <cell r="A772">
            <v>83040.009999999995</v>
          </cell>
        </row>
        <row r="773">
          <cell r="A773">
            <v>83041.009999999995</v>
          </cell>
        </row>
        <row r="774">
          <cell r="A774">
            <v>83042.009999999995</v>
          </cell>
        </row>
        <row r="775">
          <cell r="A775">
            <v>84019.1</v>
          </cell>
        </row>
        <row r="776">
          <cell r="A776">
            <v>84020.1</v>
          </cell>
        </row>
        <row r="777">
          <cell r="A777">
            <v>87012.01</v>
          </cell>
        </row>
        <row r="778">
          <cell r="A778">
            <v>87017.01</v>
          </cell>
        </row>
        <row r="779">
          <cell r="A779">
            <v>87019.01</v>
          </cell>
        </row>
        <row r="780">
          <cell r="A780">
            <v>87020.01</v>
          </cell>
        </row>
        <row r="781">
          <cell r="A781">
            <v>87021.01</v>
          </cell>
        </row>
        <row r="782">
          <cell r="A782">
            <v>87022.01</v>
          </cell>
        </row>
        <row r="783">
          <cell r="A783">
            <v>87023.01</v>
          </cell>
        </row>
        <row r="784">
          <cell r="A784">
            <v>87024.01</v>
          </cell>
        </row>
        <row r="785">
          <cell r="A785">
            <v>93013.02</v>
          </cell>
        </row>
        <row r="786">
          <cell r="A786">
            <v>93013.03</v>
          </cell>
        </row>
        <row r="787">
          <cell r="A787">
            <v>93019.01</v>
          </cell>
        </row>
        <row r="788">
          <cell r="A788">
            <v>93019.04</v>
          </cell>
        </row>
        <row r="789">
          <cell r="A789">
            <v>93020.01</v>
          </cell>
        </row>
        <row r="790">
          <cell r="A790">
            <v>93021.01</v>
          </cell>
        </row>
        <row r="791">
          <cell r="A791">
            <v>93021.02</v>
          </cell>
        </row>
        <row r="792">
          <cell r="A792">
            <v>93022.01</v>
          </cell>
        </row>
        <row r="793">
          <cell r="A793">
            <v>93024.01</v>
          </cell>
        </row>
        <row r="794">
          <cell r="A794">
            <v>93024.02</v>
          </cell>
        </row>
        <row r="795">
          <cell r="A795">
            <v>93024.03</v>
          </cell>
        </row>
        <row r="796">
          <cell r="A796">
            <v>93025.01</v>
          </cell>
        </row>
        <row r="797">
          <cell r="A797">
            <v>93025.02</v>
          </cell>
        </row>
        <row r="798">
          <cell r="A798">
            <v>93025.03</v>
          </cell>
        </row>
        <row r="799">
          <cell r="A799">
            <v>93026.01</v>
          </cell>
        </row>
        <row r="800">
          <cell r="A800">
            <v>93027.01</v>
          </cell>
        </row>
        <row r="801">
          <cell r="A801">
            <v>93028.01</v>
          </cell>
        </row>
        <row r="802">
          <cell r="A802">
            <v>93029.01</v>
          </cell>
        </row>
        <row r="803">
          <cell r="A803">
            <v>93030.01</v>
          </cell>
        </row>
        <row r="804">
          <cell r="A804">
            <v>93032.01</v>
          </cell>
        </row>
        <row r="805">
          <cell r="A805">
            <v>93033.01</v>
          </cell>
        </row>
        <row r="806">
          <cell r="A806">
            <v>94035.1</v>
          </cell>
        </row>
        <row r="807">
          <cell r="A807">
            <v>94039.1</v>
          </cell>
        </row>
        <row r="808">
          <cell r="A808">
            <v>94040.1</v>
          </cell>
        </row>
        <row r="809">
          <cell r="A809">
            <v>97004.01</v>
          </cell>
        </row>
      </sheetData>
      <sheetData sheetId="5" refreshError="1"/>
      <sheetData sheetId="6" refreshError="1"/>
      <sheetData sheetId="7" refreshError="1"/>
      <sheetData sheetId="8" refreshError="1"/>
      <sheetData sheetId="9"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Layout"/>
      <sheetName val="IDs_by_Service"/>
      <sheetName val="By_ID_Number"/>
      <sheetName val="2006 Submission Deadlines"/>
      <sheetName val="CBS REGIONS &amp; RESPONSIBILITY"/>
    </sheetNames>
    <sheetDataSet>
      <sheetData sheetId="0" refreshError="1"/>
      <sheetData sheetId="1" refreshError="1"/>
      <sheetData sheetId="2" refreshError="1">
        <row r="2">
          <cell r="E2" t="str">
            <v>0001</v>
          </cell>
        </row>
        <row r="3">
          <cell r="E3" t="str">
            <v>0010</v>
          </cell>
        </row>
        <row r="4">
          <cell r="E4" t="str">
            <v>0012</v>
          </cell>
        </row>
        <row r="5">
          <cell r="E5" t="str">
            <v>0017</v>
          </cell>
        </row>
        <row r="6">
          <cell r="E6" t="str">
            <v>0018</v>
          </cell>
        </row>
        <row r="7">
          <cell r="E7" t="str">
            <v>0021</v>
          </cell>
        </row>
        <row r="8">
          <cell r="E8" t="str">
            <v>0022</v>
          </cell>
        </row>
        <row r="9">
          <cell r="E9" t="str">
            <v>0023</v>
          </cell>
        </row>
        <row r="10">
          <cell r="E10" t="str">
            <v>0025</v>
          </cell>
        </row>
        <row r="11">
          <cell r="E11" t="str">
            <v>0026</v>
          </cell>
        </row>
        <row r="12">
          <cell r="E12" t="str">
            <v>0027</v>
          </cell>
        </row>
        <row r="13">
          <cell r="E13" t="str">
            <v>0028</v>
          </cell>
        </row>
        <row r="14">
          <cell r="E14" t="str">
            <v>0029</v>
          </cell>
        </row>
        <row r="15">
          <cell r="E15" t="str">
            <v>0032</v>
          </cell>
        </row>
        <row r="16">
          <cell r="E16" t="str">
            <v>0035</v>
          </cell>
        </row>
        <row r="17">
          <cell r="E17" t="str">
            <v>0036</v>
          </cell>
        </row>
        <row r="18">
          <cell r="E18" t="str">
            <v>0037</v>
          </cell>
        </row>
        <row r="19">
          <cell r="E19" t="str">
            <v>0042</v>
          </cell>
        </row>
        <row r="20">
          <cell r="E20" t="str">
            <v>0046</v>
          </cell>
        </row>
        <row r="21">
          <cell r="E21" t="str">
            <v>0058</v>
          </cell>
        </row>
        <row r="22">
          <cell r="E22" t="str">
            <v>0059</v>
          </cell>
        </row>
        <row r="23">
          <cell r="E23" t="str">
            <v>0060</v>
          </cell>
        </row>
        <row r="24">
          <cell r="E24" t="str">
            <v>0061</v>
          </cell>
        </row>
        <row r="25">
          <cell r="E25" t="str">
            <v>0074</v>
          </cell>
        </row>
        <row r="26">
          <cell r="E26" t="str">
            <v>0078</v>
          </cell>
        </row>
        <row r="27">
          <cell r="E27" t="str">
            <v>0080</v>
          </cell>
        </row>
        <row r="28">
          <cell r="E28" t="str">
            <v>0085</v>
          </cell>
        </row>
        <row r="29">
          <cell r="E29" t="str">
            <v>0086</v>
          </cell>
        </row>
        <row r="30">
          <cell r="E30" t="str">
            <v>0088</v>
          </cell>
        </row>
        <row r="31">
          <cell r="E31" t="str">
            <v>0089</v>
          </cell>
        </row>
        <row r="32">
          <cell r="E32" t="str">
            <v>0091</v>
          </cell>
        </row>
        <row r="33">
          <cell r="E33" t="str">
            <v>0094</v>
          </cell>
        </row>
        <row r="34">
          <cell r="E34" t="str">
            <v>0096</v>
          </cell>
        </row>
        <row r="35">
          <cell r="E35" t="str">
            <v>0097</v>
          </cell>
        </row>
        <row r="36">
          <cell r="E36" t="str">
            <v>0101</v>
          </cell>
        </row>
        <row r="37">
          <cell r="E37" t="str">
            <v>0115</v>
          </cell>
        </row>
        <row r="38">
          <cell r="E38" t="str">
            <v>0117</v>
          </cell>
        </row>
        <row r="39">
          <cell r="E39" t="str">
            <v>0118</v>
          </cell>
        </row>
        <row r="40">
          <cell r="E40" t="str">
            <v>0120</v>
          </cell>
        </row>
        <row r="41">
          <cell r="E41" t="str">
            <v>0123</v>
          </cell>
        </row>
        <row r="42">
          <cell r="E42" t="str">
            <v>0124</v>
          </cell>
        </row>
        <row r="43">
          <cell r="E43" t="str">
            <v>0126</v>
          </cell>
        </row>
        <row r="44">
          <cell r="E44" t="str">
            <v>0129</v>
          </cell>
        </row>
        <row r="45">
          <cell r="E45" t="str">
            <v>0131</v>
          </cell>
        </row>
        <row r="46">
          <cell r="E46" t="str">
            <v>0133</v>
          </cell>
        </row>
        <row r="47">
          <cell r="E47" t="str">
            <v>0135</v>
          </cell>
        </row>
        <row r="48">
          <cell r="E48" t="str">
            <v>0136</v>
          </cell>
        </row>
        <row r="49">
          <cell r="E49" t="str">
            <v>0152</v>
          </cell>
        </row>
        <row r="50">
          <cell r="E50" t="str">
            <v>0153</v>
          </cell>
        </row>
        <row r="51">
          <cell r="E51" t="str">
            <v>0154</v>
          </cell>
        </row>
        <row r="52">
          <cell r="E52" t="str">
            <v>0155</v>
          </cell>
        </row>
        <row r="53">
          <cell r="E53" t="str">
            <v>0157</v>
          </cell>
        </row>
        <row r="54">
          <cell r="E54" t="str">
            <v>0164</v>
          </cell>
        </row>
        <row r="55">
          <cell r="E55" t="str">
            <v>0165</v>
          </cell>
        </row>
        <row r="56">
          <cell r="E56" t="str">
            <v>0166</v>
          </cell>
        </row>
        <row r="57">
          <cell r="E57" t="str">
            <v>0167</v>
          </cell>
        </row>
        <row r="58">
          <cell r="E58" t="str">
            <v>0169</v>
          </cell>
        </row>
        <row r="59">
          <cell r="E59" t="str">
            <v>0170</v>
          </cell>
        </row>
        <row r="60">
          <cell r="E60" t="str">
            <v>0171</v>
          </cell>
        </row>
        <row r="61">
          <cell r="E61" t="str">
            <v>0172</v>
          </cell>
        </row>
        <row r="62">
          <cell r="E62" t="str">
            <v>0173</v>
          </cell>
        </row>
        <row r="63">
          <cell r="E63" t="str">
            <v>0174</v>
          </cell>
        </row>
        <row r="64">
          <cell r="E64" t="str">
            <v>0175</v>
          </cell>
        </row>
        <row r="65">
          <cell r="E65" t="str">
            <v>0176</v>
          </cell>
        </row>
        <row r="66">
          <cell r="E66" t="str">
            <v>0177</v>
          </cell>
        </row>
        <row r="67">
          <cell r="E67" t="str">
            <v>0178</v>
          </cell>
        </row>
        <row r="68">
          <cell r="E68" t="str">
            <v>0179</v>
          </cell>
        </row>
        <row r="69">
          <cell r="E69" t="str">
            <v>0180</v>
          </cell>
        </row>
        <row r="70">
          <cell r="E70" t="str">
            <v>0181</v>
          </cell>
        </row>
        <row r="71">
          <cell r="E71" t="str">
            <v>0182</v>
          </cell>
        </row>
        <row r="72">
          <cell r="E72" t="str">
            <v>0183</v>
          </cell>
        </row>
        <row r="73">
          <cell r="E73" t="str">
            <v>0184</v>
          </cell>
        </row>
        <row r="74">
          <cell r="E74" t="str">
            <v>0185</v>
          </cell>
        </row>
        <row r="75">
          <cell r="E75" t="str">
            <v>0186</v>
          </cell>
        </row>
        <row r="76">
          <cell r="E76" t="str">
            <v>0187</v>
          </cell>
        </row>
        <row r="77">
          <cell r="E77" t="str">
            <v>0188</v>
          </cell>
        </row>
        <row r="78">
          <cell r="E78" t="str">
            <v>0189</v>
          </cell>
        </row>
        <row r="79">
          <cell r="E79" t="str">
            <v>0190</v>
          </cell>
        </row>
        <row r="80">
          <cell r="E80" t="str">
            <v>0191</v>
          </cell>
        </row>
        <row r="81">
          <cell r="E81" t="str">
            <v>0192</v>
          </cell>
        </row>
        <row r="82">
          <cell r="E82" t="str">
            <v>0193</v>
          </cell>
        </row>
        <row r="83">
          <cell r="E83" t="str">
            <v>0194</v>
          </cell>
        </row>
        <row r="84">
          <cell r="E84" t="str">
            <v>0195</v>
          </cell>
        </row>
        <row r="85">
          <cell r="E85" t="str">
            <v>0196</v>
          </cell>
        </row>
        <row r="86">
          <cell r="E86" t="str">
            <v>0197</v>
          </cell>
        </row>
        <row r="87">
          <cell r="E87" t="str">
            <v>0198</v>
          </cell>
        </row>
        <row r="88">
          <cell r="E88" t="str">
            <v>0199</v>
          </cell>
        </row>
        <row r="89">
          <cell r="E89" t="str">
            <v>0200</v>
          </cell>
        </row>
        <row r="90">
          <cell r="E90" t="str">
            <v>0201</v>
          </cell>
        </row>
        <row r="91">
          <cell r="E91" t="str">
            <v>0202</v>
          </cell>
        </row>
        <row r="92">
          <cell r="E92" t="str">
            <v>0203</v>
          </cell>
        </row>
        <row r="93">
          <cell r="E93" t="str">
            <v>0204</v>
          </cell>
        </row>
        <row r="94">
          <cell r="E94" t="str">
            <v>0205</v>
          </cell>
        </row>
        <row r="95">
          <cell r="E95" t="str">
            <v>0206</v>
          </cell>
        </row>
        <row r="96">
          <cell r="E96" t="str">
            <v>0207</v>
          </cell>
        </row>
        <row r="97">
          <cell r="E97" t="str">
            <v>0208</v>
          </cell>
        </row>
        <row r="98">
          <cell r="E98" t="str">
            <v>0209</v>
          </cell>
        </row>
        <row r="99">
          <cell r="E99" t="str">
            <v>0210</v>
          </cell>
        </row>
        <row r="100">
          <cell r="E100" t="str">
            <v>0211</v>
          </cell>
        </row>
        <row r="101">
          <cell r="E101" t="str">
            <v>0212</v>
          </cell>
        </row>
        <row r="102">
          <cell r="E102" t="str">
            <v>0213</v>
          </cell>
        </row>
        <row r="103">
          <cell r="E103" t="str">
            <v>0214</v>
          </cell>
        </row>
        <row r="104">
          <cell r="E104" t="str">
            <v>0215</v>
          </cell>
        </row>
        <row r="105">
          <cell r="E105" t="str">
            <v>0216</v>
          </cell>
        </row>
        <row r="106">
          <cell r="E106" t="str">
            <v>0217</v>
          </cell>
        </row>
        <row r="107">
          <cell r="E107" t="str">
            <v>0218</v>
          </cell>
        </row>
        <row r="108">
          <cell r="E108" t="str">
            <v>0219</v>
          </cell>
        </row>
        <row r="109">
          <cell r="E109" t="str">
            <v>0220</v>
          </cell>
        </row>
        <row r="110">
          <cell r="E110" t="str">
            <v>0221</v>
          </cell>
        </row>
        <row r="111">
          <cell r="E111" t="str">
            <v>0222</v>
          </cell>
        </row>
        <row r="112">
          <cell r="E112" t="str">
            <v>0223</v>
          </cell>
        </row>
        <row r="113">
          <cell r="E113" t="str">
            <v>0224</v>
          </cell>
        </row>
        <row r="114">
          <cell r="E114" t="str">
            <v>0225</v>
          </cell>
        </row>
        <row r="115">
          <cell r="E115" t="str">
            <v>0226</v>
          </cell>
        </row>
        <row r="116">
          <cell r="E116" t="str">
            <v>0227</v>
          </cell>
        </row>
        <row r="117">
          <cell r="E117" t="str">
            <v>0229</v>
          </cell>
        </row>
        <row r="118">
          <cell r="E118" t="str">
            <v>0230</v>
          </cell>
        </row>
        <row r="119">
          <cell r="E119" t="str">
            <v>0231</v>
          </cell>
        </row>
        <row r="120">
          <cell r="E120" t="str">
            <v>0232</v>
          </cell>
        </row>
        <row r="121">
          <cell r="E121" t="str">
            <v>0233</v>
          </cell>
        </row>
        <row r="122">
          <cell r="E122" t="str">
            <v>0234</v>
          </cell>
        </row>
      </sheetData>
      <sheetData sheetId="3" refreshError="1"/>
      <sheetData sheetId="4" refreshError="1"/>
      <sheetData sheetId="5"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o"/>
      <sheetName val="Cost centres"/>
      <sheetName val="Recovery calculation"/>
      <sheetName val="Recovery rate"/>
      <sheetName val="1002 Sadiola"/>
      <sheetName val="ESB Total 4X"/>
      <sheetName val="1105 MRP"/>
      <sheetName val="1108 SRP"/>
      <sheetName val="1111 Power Electronics Mfg"/>
      <sheetName val="1112 Westwood"/>
      <sheetName val="1113 HHP"/>
      <sheetName val="1030 QA"/>
      <sheetName val="1080 Managerial Operatios"/>
      <sheetName val="1083 Materials"/>
      <sheetName val="1086 Support Serv"/>
      <sheetName val="1087 Operations Mgt"/>
      <sheetName val="1073 Cust Services"/>
      <sheetName val="1092 Office Servs &amp; Admin"/>
      <sheetName val="Manu Total 4X"/>
      <sheetName val="1071 Finance &amp; Shipping#"/>
      <sheetName val="1072 IT Ramsgate#"/>
      <sheetName val="1074 H.R. &amp; Training#"/>
      <sheetName val="1079 Global supply#"/>
      <sheetName val="169 Quarterback#"/>
      <sheetName val="1061 Power elec eng#"/>
      <sheetName val="1069 ESB Admin"/>
      <sheetName val="1081 Commercial Eng#"/>
      <sheetName val="1062 General Eng Control"/>
      <sheetName val="1063 R&amp;D"/>
      <sheetName val="Eng Total 8x"/>
      <sheetName val="95 Global ESB Eng"/>
      <sheetName val="1068 PSG"/>
      <sheetName val="1001 Power Electronic Sales#"/>
      <sheetName val=" 399 G-Drive#"/>
      <sheetName val="652 Global rental#"/>
      <sheetName val="1011 W.Europe &amp; UK"/>
      <sheetName val="1012 Eastern Europe"/>
      <sheetName val="1013 Middle East"/>
      <sheetName val="1014 Africa"/>
      <sheetName val="1090 Commercial Mkt"/>
      <sheetName val="1093 Commercial Sales Mgt"/>
      <sheetName val="Commercial Total 5X"/>
      <sheetName val="164 Global ESB Admin &amp; Mgt"/>
      <sheetName val="1094 ESB Mktg"/>
      <sheetName val="ESB Total 5X"/>
      <sheetName val="1020 PART SALES &amp; TECH WRTG"/>
      <sheetName val="1022 Aftermarket Admin"/>
      <sheetName val="1027 Technical training"/>
      <sheetName val="1028 Tech Support &amp; Admin"/>
      <sheetName val="Aftmkt Total 5X"/>
      <sheetName val="Total 70"/>
      <sheetName val="Total 43"/>
      <sheetName val="Total 46"/>
      <sheetName val="Total Area"/>
      <sheetName val="143 IT CIS"/>
      <sheetName val="SPARE 2"/>
      <sheetName val="SPARE 3"/>
      <sheetName val="SPARE 4"/>
      <sheetName val="SPARE 5"/>
      <sheetName val="SPARE 6"/>
      <sheetName val="SPARE 7"/>
      <sheetName val="SPARE 8"/>
      <sheetName val="employees"/>
      <sheetName val="Fleet"/>
      <sheetName val="to_Do"/>
      <sheetName val="Cost_centres"/>
      <sheetName val="Recovery_calculation"/>
      <sheetName val="Recovery_rate"/>
      <sheetName val="1002_Sadiola"/>
      <sheetName val="ESB_Total_4X"/>
      <sheetName val="1105_MRP"/>
      <sheetName val="1108_SRP"/>
      <sheetName val="1111_Power_Electronics_Mfg"/>
      <sheetName val="1112_Westwood"/>
      <sheetName val="1113_HHP"/>
      <sheetName val="1030_QA"/>
      <sheetName val="1080_Managerial_Operatios"/>
      <sheetName val="1083_Materials"/>
      <sheetName val="1086_Support_Serv"/>
      <sheetName val="1087_Operations_Mgt"/>
      <sheetName val="1073_Cust_Services"/>
      <sheetName val="1092_Office_Servs_&amp;_Admin"/>
      <sheetName val="Manu_Total_4X"/>
      <sheetName val="1071_Finance_&amp;_Shipping#"/>
      <sheetName val="1072_IT_Ramsgate#"/>
      <sheetName val="1074_H_R__&amp;_Training#"/>
      <sheetName val="1079_Global_supply#"/>
      <sheetName val="169_Quarterback#"/>
      <sheetName val="1061_Power_elec_eng#"/>
      <sheetName val="1069_ESB_Admin"/>
      <sheetName val="1081_Commercial_Eng#"/>
      <sheetName val="1062_General_Eng_Control"/>
      <sheetName val="1063_R&amp;D"/>
      <sheetName val="Eng_Total_8x"/>
      <sheetName val="95_Global_ESB_Eng"/>
      <sheetName val="1068_PSG"/>
      <sheetName val="1001_Power_Electronic_Sales#"/>
      <sheetName val="_399_G-Drive#"/>
      <sheetName val="652_Global_rental#"/>
      <sheetName val="1011_W_Europe_&amp;_UK"/>
      <sheetName val="1012_Eastern_Europe"/>
      <sheetName val="1013_Middle_East"/>
      <sheetName val="1014_Africa"/>
      <sheetName val="1090_Commercial_Mkt"/>
      <sheetName val="1093_Commercial_Sales_Mgt"/>
      <sheetName val="Commercial_Total_5X"/>
      <sheetName val="164_Global_ESB_Admin_&amp;_Mgt"/>
      <sheetName val="1094_ESB_Mktg"/>
      <sheetName val="ESB_Total_5X"/>
      <sheetName val="1020_PART_SALES_&amp;_TECH_WRTG"/>
      <sheetName val="1022_Aftermarket_Admin"/>
      <sheetName val="1027_Technical_training"/>
      <sheetName val="1028_Tech_Support_&amp;_Admin"/>
      <sheetName val="Aftmkt_Total_5X"/>
      <sheetName val="Total_70"/>
      <sheetName val="Total_43"/>
      <sheetName val="Total_46"/>
      <sheetName val="Total_Area"/>
      <sheetName val="143_IT_CIS"/>
      <sheetName val="SPARE_2"/>
      <sheetName val="SPARE_3"/>
      <sheetName val="SPARE_4"/>
      <sheetName val="SPARE_5"/>
      <sheetName val="SPARE_6"/>
      <sheetName val="SPARE_7"/>
      <sheetName val="SPARE_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row r="1">
          <cell r="D1" t="str">
            <v>First Name</v>
          </cell>
          <cell r="I1" t="str">
            <v>Annual Payroll</v>
          </cell>
        </row>
        <row r="2">
          <cell r="I2" t="str">
            <v xml:space="preserve"> £ Value</v>
          </cell>
        </row>
        <row r="3">
          <cell r="D3" t="str">
            <v>Paul</v>
          </cell>
          <cell r="I3">
            <v>46350</v>
          </cell>
        </row>
        <row r="4">
          <cell r="D4" t="str">
            <v>Hamid</v>
          </cell>
          <cell r="I4">
            <v>36586.839999999997</v>
          </cell>
        </row>
        <row r="5">
          <cell r="D5" t="str">
            <v>Alan</v>
          </cell>
          <cell r="I5">
            <v>25750</v>
          </cell>
        </row>
        <row r="6">
          <cell r="I6">
            <v>35000</v>
          </cell>
        </row>
        <row r="7">
          <cell r="I7">
            <v>25000</v>
          </cell>
        </row>
        <row r="8">
          <cell r="D8" t="str">
            <v>Douglas</v>
          </cell>
          <cell r="I8">
            <v>27000.811400000002</v>
          </cell>
        </row>
        <row r="9">
          <cell r="D9" t="str">
            <v>Steven</v>
          </cell>
          <cell r="I9">
            <v>35000</v>
          </cell>
        </row>
        <row r="10">
          <cell r="I10">
            <v>230687.6514</v>
          </cell>
        </row>
        <row r="11">
          <cell r="D11" t="str">
            <v>Steven</v>
          </cell>
          <cell r="I11">
            <v>16306.3729</v>
          </cell>
        </row>
        <row r="12">
          <cell r="D12" t="str">
            <v>Kurt</v>
          </cell>
          <cell r="I12">
            <v>16306.3729</v>
          </cell>
        </row>
        <row r="13">
          <cell r="D13" t="str">
            <v>Kevin</v>
          </cell>
          <cell r="I13">
            <v>23362.46</v>
          </cell>
        </row>
        <row r="14">
          <cell r="I14">
            <v>55975.205799999996</v>
          </cell>
        </row>
        <row r="15">
          <cell r="D15" t="str">
            <v>Richard</v>
          </cell>
          <cell r="I15">
            <v>55000</v>
          </cell>
        </row>
        <row r="16">
          <cell r="D16" t="str">
            <v>Graham</v>
          </cell>
        </row>
        <row r="17">
          <cell r="D17" t="str">
            <v>Teresa</v>
          </cell>
          <cell r="I17">
            <v>20600</v>
          </cell>
        </row>
        <row r="18">
          <cell r="D18" t="str">
            <v>Peter</v>
          </cell>
          <cell r="I18" t="str">
            <v>NULL</v>
          </cell>
        </row>
        <row r="19">
          <cell r="D19" t="str">
            <v>Vikram</v>
          </cell>
          <cell r="I19">
            <v>30000</v>
          </cell>
        </row>
        <row r="20">
          <cell r="I20">
            <v>105600</v>
          </cell>
        </row>
        <row r="22">
          <cell r="D22" t="str">
            <v>Alan</v>
          </cell>
          <cell r="I22">
            <v>22358.251200000002</v>
          </cell>
        </row>
        <row r="23">
          <cell r="D23" t="str">
            <v>Mark</v>
          </cell>
          <cell r="I23">
            <v>38110</v>
          </cell>
        </row>
        <row r="24">
          <cell r="I24">
            <v>0</v>
          </cell>
        </row>
        <row r="25">
          <cell r="D25" t="str">
            <v>Stephen</v>
          </cell>
          <cell r="I25">
            <v>24957.703399999999</v>
          </cell>
        </row>
        <row r="26">
          <cell r="D26" t="str">
            <v>Richard</v>
          </cell>
          <cell r="I26">
            <v>20729.78</v>
          </cell>
        </row>
        <row r="27">
          <cell r="D27" t="str">
            <v>Jason</v>
          </cell>
          <cell r="I27">
            <v>23760.709500000001</v>
          </cell>
        </row>
        <row r="28">
          <cell r="D28" t="str">
            <v>Alok</v>
          </cell>
          <cell r="I28">
            <v>30900</v>
          </cell>
        </row>
        <row r="29">
          <cell r="D29" t="str">
            <v>Cara</v>
          </cell>
          <cell r="I29">
            <v>29355</v>
          </cell>
        </row>
        <row r="30">
          <cell r="D30" t="str">
            <v>James</v>
          </cell>
          <cell r="I30">
            <v>24956.9</v>
          </cell>
        </row>
        <row r="31">
          <cell r="D31" t="str">
            <v>Christopher</v>
          </cell>
          <cell r="I31">
            <v>24956.9</v>
          </cell>
        </row>
        <row r="32">
          <cell r="D32" t="str">
            <v>Raymond</v>
          </cell>
          <cell r="I32">
            <v>51500</v>
          </cell>
        </row>
        <row r="33">
          <cell r="D33" t="str">
            <v>Stefan</v>
          </cell>
          <cell r="I33">
            <v>51366.1</v>
          </cell>
        </row>
        <row r="34">
          <cell r="D34" t="str">
            <v>Stefan</v>
          </cell>
          <cell r="I34">
            <v>6750</v>
          </cell>
        </row>
        <row r="35">
          <cell r="D35" t="str">
            <v>Stephen</v>
          </cell>
          <cell r="I35">
            <v>22358.21</v>
          </cell>
        </row>
        <row r="36">
          <cell r="D36" t="str">
            <v>Peter</v>
          </cell>
          <cell r="I36">
            <v>32085</v>
          </cell>
        </row>
        <row r="38">
          <cell r="I38">
            <v>404144.55410000001</v>
          </cell>
        </row>
        <row r="39">
          <cell r="I39" t="e">
            <v>#REF!</v>
          </cell>
        </row>
        <row r="40">
          <cell r="D40" t="str">
            <v>Paul</v>
          </cell>
          <cell r="I40">
            <v>30636.32</v>
          </cell>
        </row>
        <row r="41">
          <cell r="D41" t="str">
            <v>Anthony</v>
          </cell>
          <cell r="I41">
            <v>38217.379999999997</v>
          </cell>
        </row>
        <row r="42">
          <cell r="D42" t="str">
            <v>Paula</v>
          </cell>
          <cell r="I42">
            <v>52362.720000000001</v>
          </cell>
        </row>
        <row r="43">
          <cell r="D43" t="str">
            <v>John</v>
          </cell>
          <cell r="I43">
            <v>0</v>
          </cell>
        </row>
        <row r="44">
          <cell r="D44" t="str">
            <v>Robin</v>
          </cell>
        </row>
        <row r="45">
          <cell r="D45" t="str">
            <v>Janet</v>
          </cell>
          <cell r="I45">
            <v>0</v>
          </cell>
        </row>
        <row r="46">
          <cell r="D46" t="str">
            <v>Emmanuel</v>
          </cell>
          <cell r="I46">
            <v>11330</v>
          </cell>
        </row>
        <row r="47">
          <cell r="D47" t="str">
            <v>Geraldine</v>
          </cell>
          <cell r="I47">
            <v>31930</v>
          </cell>
        </row>
        <row r="48">
          <cell r="I48">
            <v>164476.41999999998</v>
          </cell>
        </row>
        <row r="49">
          <cell r="D49" t="str">
            <v>Martin</v>
          </cell>
          <cell r="I49">
            <v>54075</v>
          </cell>
        </row>
        <row r="50">
          <cell r="D50" t="str">
            <v>Mark</v>
          </cell>
          <cell r="I50">
            <v>43750</v>
          </cell>
        </row>
        <row r="51">
          <cell r="D51" t="str">
            <v>Gregg</v>
          </cell>
          <cell r="I51">
            <v>43750</v>
          </cell>
        </row>
        <row r="52">
          <cell r="I52">
            <v>141575</v>
          </cell>
        </row>
        <row r="53">
          <cell r="D53" t="str">
            <v>Kevin</v>
          </cell>
          <cell r="I53">
            <v>37080</v>
          </cell>
        </row>
        <row r="54">
          <cell r="D54" t="str">
            <v>Kevin</v>
          </cell>
          <cell r="I54">
            <v>28325</v>
          </cell>
        </row>
        <row r="55">
          <cell r="I55">
            <v>65405</v>
          </cell>
        </row>
        <row r="56">
          <cell r="D56" t="str">
            <v>Andrew</v>
          </cell>
          <cell r="I56">
            <v>42848</v>
          </cell>
        </row>
        <row r="57">
          <cell r="D57" t="str">
            <v>Jose</v>
          </cell>
          <cell r="I57">
            <v>35000</v>
          </cell>
        </row>
        <row r="58">
          <cell r="D58" t="str">
            <v>Miles</v>
          </cell>
          <cell r="I58">
            <v>36658.269999999997</v>
          </cell>
        </row>
        <row r="59">
          <cell r="D59" t="str">
            <v>Miles</v>
          </cell>
          <cell r="I59">
            <v>6750</v>
          </cell>
        </row>
        <row r="60">
          <cell r="I60">
            <v>121256.26999999999</v>
          </cell>
        </row>
        <row r="61">
          <cell r="D61" t="str">
            <v>Dean</v>
          </cell>
          <cell r="I61">
            <v>30595</v>
          </cell>
        </row>
        <row r="62">
          <cell r="D62" t="str">
            <v>Dean</v>
          </cell>
          <cell r="I62">
            <v>6750</v>
          </cell>
        </row>
        <row r="63">
          <cell r="I63">
            <v>30900</v>
          </cell>
        </row>
        <row r="64">
          <cell r="D64" t="str">
            <v>Lucy</v>
          </cell>
          <cell r="I64">
            <v>30900</v>
          </cell>
        </row>
        <row r="65">
          <cell r="I65">
            <v>99145</v>
          </cell>
        </row>
        <row r="66">
          <cell r="D66" t="str">
            <v>Graham</v>
          </cell>
          <cell r="I66">
            <v>38563</v>
          </cell>
        </row>
        <row r="67">
          <cell r="D67" t="str">
            <v>John</v>
          </cell>
          <cell r="I67">
            <v>47408.14</v>
          </cell>
        </row>
        <row r="68">
          <cell r="D68" t="str">
            <v>John</v>
          </cell>
          <cell r="I68">
            <v>6750</v>
          </cell>
        </row>
        <row r="69">
          <cell r="I69">
            <v>38563</v>
          </cell>
        </row>
        <row r="70">
          <cell r="D70" t="str">
            <v>Ian</v>
          </cell>
          <cell r="I70">
            <v>30595</v>
          </cell>
        </row>
        <row r="71">
          <cell r="I71">
            <v>161879.14000000001</v>
          </cell>
        </row>
        <row r="72">
          <cell r="D72" t="str">
            <v>Ian</v>
          </cell>
          <cell r="I72">
            <v>33804.31</v>
          </cell>
        </row>
        <row r="73">
          <cell r="I73">
            <v>0</v>
          </cell>
        </row>
        <row r="74">
          <cell r="D74" t="str">
            <v>Robert</v>
          </cell>
          <cell r="I74">
            <v>46773.72</v>
          </cell>
        </row>
        <row r="75">
          <cell r="I75">
            <v>80578.03</v>
          </cell>
        </row>
        <row r="76">
          <cell r="D76" t="str">
            <v>Benjamin</v>
          </cell>
        </row>
        <row r="77">
          <cell r="I77">
            <v>30000</v>
          </cell>
        </row>
        <row r="78">
          <cell r="I78">
            <v>30000</v>
          </cell>
        </row>
        <row r="79">
          <cell r="I79">
            <v>30000</v>
          </cell>
        </row>
        <row r="80">
          <cell r="D80" t="str">
            <v>Francis</v>
          </cell>
          <cell r="I80">
            <v>38110</v>
          </cell>
        </row>
        <row r="81">
          <cell r="D81" t="str">
            <v>Matthew</v>
          </cell>
          <cell r="I81">
            <v>29870</v>
          </cell>
        </row>
        <row r="82">
          <cell r="D82" t="str">
            <v>John</v>
          </cell>
          <cell r="I82">
            <v>42745</v>
          </cell>
        </row>
        <row r="83">
          <cell r="D83" t="str">
            <v>Patrick</v>
          </cell>
          <cell r="I83">
            <v>150000</v>
          </cell>
        </row>
        <row r="84">
          <cell r="D84" t="str">
            <v>John</v>
          </cell>
          <cell r="I84">
            <v>57321.51</v>
          </cell>
        </row>
        <row r="85">
          <cell r="D85" t="str">
            <v>John</v>
          </cell>
          <cell r="I85">
            <v>6750</v>
          </cell>
        </row>
        <row r="86">
          <cell r="D86" t="str">
            <v>Donald</v>
          </cell>
          <cell r="I86">
            <v>36925</v>
          </cell>
        </row>
        <row r="87">
          <cell r="D87" t="str">
            <v>Donald</v>
          </cell>
          <cell r="I87">
            <v>6750</v>
          </cell>
        </row>
        <row r="88">
          <cell r="I88">
            <v>458471.51</v>
          </cell>
        </row>
        <row r="89">
          <cell r="D89" t="str">
            <v>Malcolm</v>
          </cell>
        </row>
        <row r="90">
          <cell r="I90">
            <v>16257.51</v>
          </cell>
        </row>
        <row r="91">
          <cell r="D91" t="str">
            <v>Linda</v>
          </cell>
          <cell r="I91">
            <v>15079.2824</v>
          </cell>
        </row>
        <row r="92">
          <cell r="D92" t="str">
            <v>Margaret</v>
          </cell>
          <cell r="I92">
            <v>25920.0118</v>
          </cell>
        </row>
        <row r="93">
          <cell r="D93" t="str">
            <v>Robert</v>
          </cell>
          <cell r="I93">
            <v>18768.804199999999</v>
          </cell>
        </row>
        <row r="94">
          <cell r="D94" t="str">
            <v>Bengt</v>
          </cell>
          <cell r="I94">
            <v>32000</v>
          </cell>
        </row>
        <row r="95">
          <cell r="D95" t="str">
            <v>Benjamin</v>
          </cell>
          <cell r="I95">
            <v>16188.614442</v>
          </cell>
        </row>
        <row r="96">
          <cell r="D96" t="str">
            <v>Shawn</v>
          </cell>
          <cell r="I96">
            <v>16257.509700000001</v>
          </cell>
        </row>
        <row r="97">
          <cell r="I97">
            <v>140471.73254200001</v>
          </cell>
        </row>
        <row r="98">
          <cell r="D98" t="str">
            <v>Maria</v>
          </cell>
          <cell r="I98">
            <v>9190.4500000000007</v>
          </cell>
        </row>
        <row r="99">
          <cell r="D99" t="str">
            <v>John</v>
          </cell>
          <cell r="I99">
            <v>22910.84</v>
          </cell>
        </row>
        <row r="100">
          <cell r="I100">
            <v>32101.29</v>
          </cell>
        </row>
        <row r="101">
          <cell r="I101" t="e">
            <v>#REF!</v>
          </cell>
        </row>
        <row r="102">
          <cell r="D102" t="str">
            <v>Charles</v>
          </cell>
          <cell r="I102">
            <v>29864.32</v>
          </cell>
        </row>
        <row r="103">
          <cell r="D103" t="str">
            <v>Brian</v>
          </cell>
          <cell r="I103">
            <v>27810</v>
          </cell>
        </row>
        <row r="104">
          <cell r="I104">
            <v>57674.32</v>
          </cell>
        </row>
        <row r="105">
          <cell r="D105" t="str">
            <v>Kenneth</v>
          </cell>
          <cell r="I105">
            <v>30957.68</v>
          </cell>
        </row>
        <row r="106">
          <cell r="D106" t="str">
            <v>David</v>
          </cell>
          <cell r="I106">
            <v>27295</v>
          </cell>
        </row>
        <row r="107">
          <cell r="D107" t="str">
            <v>Haik</v>
          </cell>
          <cell r="I107">
            <v>27158.01</v>
          </cell>
        </row>
        <row r="108">
          <cell r="D108" t="str">
            <v>Raymond</v>
          </cell>
          <cell r="I108">
            <v>46668.480000000003</v>
          </cell>
        </row>
        <row r="109">
          <cell r="D109" t="str">
            <v>Raymond</v>
          </cell>
          <cell r="I109">
            <v>6750</v>
          </cell>
        </row>
        <row r="110">
          <cell r="I110">
            <v>138829.17000000001</v>
          </cell>
        </row>
        <row r="111">
          <cell r="D111" t="str">
            <v>Allan</v>
          </cell>
          <cell r="I111">
            <v>16188.614442</v>
          </cell>
        </row>
        <row r="112">
          <cell r="I112">
            <v>25000</v>
          </cell>
        </row>
        <row r="113">
          <cell r="I113">
            <v>0</v>
          </cell>
        </row>
        <row r="114">
          <cell r="D114" t="str">
            <v>Anthony</v>
          </cell>
          <cell r="I114">
            <v>28620.857200000002</v>
          </cell>
        </row>
        <row r="115">
          <cell r="D115" t="str">
            <v>David</v>
          </cell>
          <cell r="I115">
            <v>18768.711499999998</v>
          </cell>
        </row>
        <row r="116">
          <cell r="D116" t="str">
            <v>Nicola</v>
          </cell>
          <cell r="I116">
            <v>27379.46</v>
          </cell>
        </row>
        <row r="117">
          <cell r="D117" t="str">
            <v>Daniel</v>
          </cell>
          <cell r="I117">
            <v>19000</v>
          </cell>
        </row>
        <row r="118">
          <cell r="D118" t="str">
            <v>Clive</v>
          </cell>
          <cell r="I118">
            <v>30000</v>
          </cell>
        </row>
        <row r="119">
          <cell r="D119" t="str">
            <v>James</v>
          </cell>
          <cell r="I119">
            <v>23746.65</v>
          </cell>
        </row>
        <row r="120">
          <cell r="D120" t="str">
            <v>Robert</v>
          </cell>
          <cell r="I120">
            <v>21529.945800000001</v>
          </cell>
        </row>
        <row r="121">
          <cell r="D121" t="str">
            <v>Andrew</v>
          </cell>
          <cell r="I121">
            <v>42000</v>
          </cell>
        </row>
        <row r="122">
          <cell r="I122">
            <v>252234.23894199997</v>
          </cell>
        </row>
        <row r="123">
          <cell r="I123" t="e">
            <v>#REF!</v>
          </cell>
        </row>
        <row r="124">
          <cell r="D124" t="str">
            <v>Bogdan</v>
          </cell>
          <cell r="I124">
            <v>28705</v>
          </cell>
        </row>
        <row r="125">
          <cell r="D125" t="str">
            <v>Philippe</v>
          </cell>
          <cell r="I125">
            <v>28705</v>
          </cell>
        </row>
        <row r="126">
          <cell r="D126" t="str">
            <v>Richard</v>
          </cell>
          <cell r="I126">
            <v>31672.5</v>
          </cell>
        </row>
        <row r="127">
          <cell r="D127" t="str">
            <v>Derek</v>
          </cell>
          <cell r="I127">
            <v>24840.746899999998</v>
          </cell>
        </row>
        <row r="128">
          <cell r="D128" t="str">
            <v>Gordon</v>
          </cell>
          <cell r="I128">
            <v>40467.26</v>
          </cell>
        </row>
        <row r="129">
          <cell r="D129" t="str">
            <v>Gordon</v>
          </cell>
          <cell r="I129">
            <v>6750</v>
          </cell>
        </row>
        <row r="130">
          <cell r="D130" t="str">
            <v>James</v>
          </cell>
          <cell r="I130">
            <v>32580.45</v>
          </cell>
        </row>
        <row r="131">
          <cell r="D131" t="str">
            <v>Yves</v>
          </cell>
          <cell r="I131">
            <v>25920.773999999998</v>
          </cell>
        </row>
        <row r="132">
          <cell r="D132" t="str">
            <v>Margaret</v>
          </cell>
          <cell r="I132">
            <v>15483.26</v>
          </cell>
        </row>
        <row r="133">
          <cell r="D133" t="str">
            <v>Selvadurai</v>
          </cell>
          <cell r="I133">
            <v>35535</v>
          </cell>
        </row>
        <row r="134">
          <cell r="D134" t="str">
            <v>Colm</v>
          </cell>
          <cell r="I134">
            <v>28705</v>
          </cell>
        </row>
        <row r="135">
          <cell r="I135">
            <v>299364.99090000003</v>
          </cell>
        </row>
        <row r="136">
          <cell r="D136" t="str">
            <v>Brian</v>
          </cell>
          <cell r="I136">
            <v>25335.94</v>
          </cell>
        </row>
        <row r="137">
          <cell r="D137" t="str">
            <v>Joan</v>
          </cell>
          <cell r="I137">
            <v>15856.5</v>
          </cell>
        </row>
        <row r="138">
          <cell r="I138">
            <v>52167.16</v>
          </cell>
        </row>
        <row r="139">
          <cell r="I139">
            <v>32000</v>
          </cell>
        </row>
        <row r="140">
          <cell r="D140" t="str">
            <v>Thomas allen</v>
          </cell>
          <cell r="I140">
            <v>24570.732400000001</v>
          </cell>
        </row>
        <row r="141">
          <cell r="D141" t="str">
            <v>Richard</v>
          </cell>
          <cell r="I141">
            <v>48071.24</v>
          </cell>
        </row>
        <row r="142">
          <cell r="D142" t="str">
            <v>Gordon</v>
          </cell>
          <cell r="I142">
            <v>52167.16</v>
          </cell>
        </row>
        <row r="143">
          <cell r="I143">
            <v>250168.73240000001</v>
          </cell>
        </row>
        <row r="144">
          <cell r="D144" t="str">
            <v>David</v>
          </cell>
          <cell r="I144">
            <v>27430</v>
          </cell>
        </row>
        <row r="145">
          <cell r="D145" t="str">
            <v>Esther</v>
          </cell>
          <cell r="I145">
            <v>19102.38</v>
          </cell>
        </row>
        <row r="146">
          <cell r="D146" t="str">
            <v>Lee</v>
          </cell>
          <cell r="I146">
            <v>19726.796900000001</v>
          </cell>
        </row>
        <row r="147">
          <cell r="D147" t="str">
            <v>Stephen</v>
          </cell>
          <cell r="I147">
            <v>23175</v>
          </cell>
        </row>
        <row r="148">
          <cell r="I148">
            <v>27430</v>
          </cell>
        </row>
        <row r="149">
          <cell r="I149">
            <v>18546</v>
          </cell>
        </row>
        <row r="150">
          <cell r="I150">
            <v>19152.23</v>
          </cell>
        </row>
        <row r="151">
          <cell r="I151">
            <v>22500</v>
          </cell>
        </row>
        <row r="152">
          <cell r="D152" t="str">
            <v>Marion</v>
          </cell>
          <cell r="I152">
            <v>21487.242000000002</v>
          </cell>
        </row>
        <row r="153">
          <cell r="D153" t="str">
            <v>Robert</v>
          </cell>
          <cell r="I153">
            <v>24840.746899999998</v>
          </cell>
        </row>
        <row r="154">
          <cell r="D154" t="str">
            <v>Keith</v>
          </cell>
        </row>
        <row r="155">
          <cell r="D155" t="str">
            <v>Mark</v>
          </cell>
          <cell r="I155">
            <v>33093.54</v>
          </cell>
        </row>
        <row r="156">
          <cell r="D156" t="str">
            <v>Kevan</v>
          </cell>
          <cell r="I156">
            <v>41715</v>
          </cell>
        </row>
        <row r="157">
          <cell r="D157" t="str">
            <v>Roger</v>
          </cell>
          <cell r="I157">
            <v>21791.596699999998</v>
          </cell>
        </row>
        <row r="158">
          <cell r="D158" t="str">
            <v>Keith</v>
          </cell>
          <cell r="I158">
            <v>28325</v>
          </cell>
        </row>
        <row r="159">
          <cell r="I159">
            <v>348315.53250000003</v>
          </cell>
        </row>
        <row r="160">
          <cell r="D160" t="str">
            <v>Russell</v>
          </cell>
          <cell r="I160">
            <v>16480</v>
          </cell>
        </row>
        <row r="161">
          <cell r="D161" t="str">
            <v>Clive</v>
          </cell>
          <cell r="I161">
            <v>38625</v>
          </cell>
        </row>
        <row r="162">
          <cell r="D162" t="str">
            <v>Clive</v>
          </cell>
          <cell r="I162">
            <v>6750</v>
          </cell>
        </row>
        <row r="163">
          <cell r="D163" t="str">
            <v>John</v>
          </cell>
          <cell r="I163">
            <v>29160.875899999999</v>
          </cell>
        </row>
        <row r="164">
          <cell r="D164" t="str">
            <v>Walter</v>
          </cell>
          <cell r="I164">
            <v>24547.361699999998</v>
          </cell>
        </row>
        <row r="165">
          <cell r="D165" t="str">
            <v>Vincent</v>
          </cell>
          <cell r="I165">
            <v>24956.9</v>
          </cell>
        </row>
        <row r="166">
          <cell r="I166">
            <v>140520.13759999999</v>
          </cell>
        </row>
        <row r="167">
          <cell r="D167" t="str">
            <v>Nicholas</v>
          </cell>
          <cell r="I167">
            <v>26780</v>
          </cell>
        </row>
        <row r="168">
          <cell r="D168" t="str">
            <v>Richard</v>
          </cell>
          <cell r="I168">
            <v>25750</v>
          </cell>
        </row>
        <row r="169">
          <cell r="D169" t="str">
            <v>David</v>
          </cell>
          <cell r="I169">
            <v>27810</v>
          </cell>
        </row>
        <row r="170">
          <cell r="D170" t="str">
            <v>Martin</v>
          </cell>
        </row>
        <row r="171">
          <cell r="D171" t="str">
            <v>James</v>
          </cell>
          <cell r="I171">
            <v>29350</v>
          </cell>
        </row>
        <row r="172">
          <cell r="D172" t="str">
            <v>Ian</v>
          </cell>
          <cell r="I172">
            <v>35179.65</v>
          </cell>
        </row>
        <row r="173">
          <cell r="D173" t="str">
            <v>Apostolos</v>
          </cell>
          <cell r="I173">
            <v>28840</v>
          </cell>
        </row>
        <row r="174">
          <cell r="D174" t="str">
            <v>Michael</v>
          </cell>
          <cell r="I174">
            <v>26780</v>
          </cell>
        </row>
        <row r="175">
          <cell r="D175" t="str">
            <v>Andrew</v>
          </cell>
          <cell r="I175">
            <v>26780</v>
          </cell>
        </row>
        <row r="176">
          <cell r="D176" t="str">
            <v>Melvin</v>
          </cell>
          <cell r="I176">
            <v>37311.75</v>
          </cell>
        </row>
        <row r="177">
          <cell r="D177" t="str">
            <v>Melvin</v>
          </cell>
          <cell r="I177">
            <v>6750</v>
          </cell>
        </row>
        <row r="178">
          <cell r="I178">
            <v>271331.40000000002</v>
          </cell>
        </row>
        <row r="179">
          <cell r="D179" t="str">
            <v>John</v>
          </cell>
          <cell r="I179">
            <v>34679.68</v>
          </cell>
        </row>
        <row r="180">
          <cell r="D180" t="str">
            <v>John</v>
          </cell>
          <cell r="I180">
            <v>23446.89</v>
          </cell>
        </row>
        <row r="181">
          <cell r="D181" t="str">
            <v>Tina</v>
          </cell>
          <cell r="I181">
            <v>14935</v>
          </cell>
        </row>
        <row r="182">
          <cell r="D182" t="str">
            <v>Frances</v>
          </cell>
          <cell r="I182">
            <v>35649.33</v>
          </cell>
        </row>
        <row r="183">
          <cell r="D183" t="str">
            <v>Caroline</v>
          </cell>
          <cell r="I183">
            <v>31000</v>
          </cell>
        </row>
        <row r="184">
          <cell r="D184" t="str">
            <v>Michael</v>
          </cell>
          <cell r="I184">
            <v>18429.93</v>
          </cell>
        </row>
        <row r="185">
          <cell r="D185" t="str">
            <v>Margaret</v>
          </cell>
          <cell r="I185">
            <v>34000.839999999997</v>
          </cell>
        </row>
        <row r="186">
          <cell r="D186" t="str">
            <v>Patricia</v>
          </cell>
          <cell r="I186">
            <v>24282.25</v>
          </cell>
        </row>
        <row r="187">
          <cell r="D187" t="str">
            <v>Tarek</v>
          </cell>
          <cell r="I187">
            <v>34000</v>
          </cell>
        </row>
        <row r="188">
          <cell r="D188" t="str">
            <v>Sara</v>
          </cell>
          <cell r="I188">
            <v>16995</v>
          </cell>
        </row>
        <row r="189">
          <cell r="D189" t="str">
            <v>Andrew</v>
          </cell>
          <cell r="I189">
            <v>30900</v>
          </cell>
        </row>
        <row r="190">
          <cell r="D190" t="str">
            <v>Karen</v>
          </cell>
          <cell r="I190">
            <v>8961</v>
          </cell>
        </row>
        <row r="191">
          <cell r="D191" t="str">
            <v>Joanne</v>
          </cell>
          <cell r="I191">
            <v>12346.61</v>
          </cell>
        </row>
        <row r="192">
          <cell r="D192" t="str">
            <v>Terry</v>
          </cell>
          <cell r="I192">
            <v>61028.24</v>
          </cell>
        </row>
        <row r="193">
          <cell r="D193" t="str">
            <v>Aileen</v>
          </cell>
          <cell r="I193">
            <v>35021.339999999997</v>
          </cell>
        </row>
        <row r="194">
          <cell r="D194" t="str">
            <v>Andrew</v>
          </cell>
          <cell r="I194">
            <v>40705.599999999999</v>
          </cell>
        </row>
        <row r="195">
          <cell r="D195" t="str">
            <v>Christine</v>
          </cell>
          <cell r="I195">
            <v>20071.11</v>
          </cell>
        </row>
        <row r="196">
          <cell r="I196">
            <v>476452.81999999995</v>
          </cell>
        </row>
        <row r="197">
          <cell r="D197" t="str">
            <v>James</v>
          </cell>
          <cell r="I197">
            <v>28840</v>
          </cell>
        </row>
        <row r="198">
          <cell r="D198" t="str">
            <v>Eva</v>
          </cell>
          <cell r="I198">
            <v>31348.39</v>
          </cell>
        </row>
        <row r="199">
          <cell r="I199">
            <v>60000</v>
          </cell>
        </row>
        <row r="200">
          <cell r="D200" t="str">
            <v>Frank</v>
          </cell>
          <cell r="I200">
            <v>29870</v>
          </cell>
        </row>
        <row r="201">
          <cell r="D201" t="str">
            <v>Stuart</v>
          </cell>
          <cell r="I201">
            <v>43260</v>
          </cell>
        </row>
        <row r="202">
          <cell r="D202" t="str">
            <v>Kenneth</v>
          </cell>
          <cell r="I202">
            <v>23404.65</v>
          </cell>
        </row>
        <row r="203">
          <cell r="I203">
            <v>216723.04</v>
          </cell>
        </row>
        <row r="204">
          <cell r="D204" t="str">
            <v>Robert</v>
          </cell>
          <cell r="I204">
            <v>22660</v>
          </cell>
        </row>
        <row r="205">
          <cell r="D205" t="str">
            <v>Dennis</v>
          </cell>
          <cell r="I205">
            <v>24720</v>
          </cell>
        </row>
        <row r="206">
          <cell r="D206" t="str">
            <v>Kenneth</v>
          </cell>
          <cell r="I206">
            <v>29751.32</v>
          </cell>
        </row>
        <row r="207">
          <cell r="D207" t="str">
            <v>Samantha</v>
          </cell>
          <cell r="I207">
            <v>20600</v>
          </cell>
        </row>
        <row r="208">
          <cell r="D208" t="str">
            <v>Robert</v>
          </cell>
          <cell r="I208">
            <v>48410</v>
          </cell>
        </row>
        <row r="209">
          <cell r="D209" t="str">
            <v>Deborah</v>
          </cell>
          <cell r="I209">
            <v>30900</v>
          </cell>
        </row>
        <row r="210">
          <cell r="I210">
            <v>177041.32</v>
          </cell>
        </row>
        <row r="211">
          <cell r="D211" t="str">
            <v>Beryl</v>
          </cell>
          <cell r="I211">
            <v>25594.18</v>
          </cell>
        </row>
        <row r="212">
          <cell r="D212" t="str">
            <v>Jackie</v>
          </cell>
          <cell r="I212">
            <v>42000</v>
          </cell>
        </row>
        <row r="213">
          <cell r="D213" t="str">
            <v>Jackie</v>
          </cell>
          <cell r="I213">
            <v>6750</v>
          </cell>
        </row>
        <row r="214">
          <cell r="D214" t="str">
            <v>Alan</v>
          </cell>
          <cell r="I214">
            <v>19815.38</v>
          </cell>
        </row>
        <row r="215">
          <cell r="D215" t="str">
            <v>Jon</v>
          </cell>
          <cell r="I215">
            <v>30000</v>
          </cell>
        </row>
        <row r="216">
          <cell r="D216" t="str">
            <v>Nicola</v>
          </cell>
          <cell r="I216">
            <v>27430</v>
          </cell>
        </row>
        <row r="217">
          <cell r="I217">
            <v>151589.56</v>
          </cell>
        </row>
        <row r="218">
          <cell r="D218" t="str">
            <v>Paul</v>
          </cell>
          <cell r="I218">
            <v>29355</v>
          </cell>
        </row>
        <row r="219">
          <cell r="D219" t="str">
            <v>Jonathan</v>
          </cell>
          <cell r="I219">
            <v>31981.5</v>
          </cell>
        </row>
        <row r="220">
          <cell r="I220">
            <v>0</v>
          </cell>
        </row>
        <row r="221">
          <cell r="D221" t="str">
            <v>Gary</v>
          </cell>
          <cell r="I221">
            <v>53560</v>
          </cell>
        </row>
        <row r="222">
          <cell r="I222">
            <v>114896.5</v>
          </cell>
        </row>
        <row r="223">
          <cell r="D223" t="str">
            <v>Elizabeth</v>
          </cell>
          <cell r="I223">
            <v>20600</v>
          </cell>
        </row>
        <row r="224">
          <cell r="D224" t="str">
            <v>John</v>
          </cell>
          <cell r="I224">
            <v>28366</v>
          </cell>
        </row>
        <row r="225">
          <cell r="D225" t="str">
            <v>Andrew</v>
          </cell>
          <cell r="I225">
            <v>38500</v>
          </cell>
        </row>
        <row r="226">
          <cell r="D226" t="str">
            <v>Gregory</v>
          </cell>
          <cell r="I226">
            <v>80000</v>
          </cell>
        </row>
        <row r="227">
          <cell r="I227">
            <v>167466</v>
          </cell>
        </row>
        <row r="228">
          <cell r="D228" t="str">
            <v>Michael</v>
          </cell>
          <cell r="I228">
            <v>28783</v>
          </cell>
        </row>
        <row r="229">
          <cell r="D229" t="str">
            <v>Daniel</v>
          </cell>
          <cell r="I229">
            <v>22358.21</v>
          </cell>
        </row>
        <row r="230">
          <cell r="D230" t="str">
            <v>Terrence</v>
          </cell>
          <cell r="I230">
            <v>22136.605499999998</v>
          </cell>
        </row>
        <row r="231">
          <cell r="D231" t="str">
            <v>Nigel</v>
          </cell>
          <cell r="I231">
            <v>22136.605499999998</v>
          </cell>
        </row>
        <row r="232">
          <cell r="I232">
            <v>26342.25</v>
          </cell>
        </row>
        <row r="233">
          <cell r="I233">
            <v>21156.89</v>
          </cell>
        </row>
        <row r="234">
          <cell r="D234" t="str">
            <v>Ian</v>
          </cell>
          <cell r="I234">
            <v>26342.25</v>
          </cell>
        </row>
        <row r="235">
          <cell r="D235" t="str">
            <v>Anthony</v>
          </cell>
          <cell r="I235">
            <v>21791.596699999998</v>
          </cell>
        </row>
        <row r="236">
          <cell r="D236" t="str">
            <v>Dawn</v>
          </cell>
          <cell r="I236">
            <v>19102.38</v>
          </cell>
        </row>
        <row r="237">
          <cell r="D237" t="str">
            <v>Michael</v>
          </cell>
          <cell r="I237">
            <v>22358.21</v>
          </cell>
        </row>
        <row r="238">
          <cell r="D238" t="str">
            <v>Stephen</v>
          </cell>
          <cell r="I238">
            <v>37080</v>
          </cell>
        </row>
        <row r="239">
          <cell r="I239">
            <v>269587.99769999995</v>
          </cell>
        </row>
        <row r="240">
          <cell r="D240" t="str">
            <v>Keith</v>
          </cell>
        </row>
        <row r="241">
          <cell r="D241" t="str">
            <v>Nick</v>
          </cell>
          <cell r="I241">
            <v>12793.601901599999</v>
          </cell>
        </row>
        <row r="242">
          <cell r="I242">
            <v>12793.601901599999</v>
          </cell>
        </row>
        <row r="243">
          <cell r="I243">
            <v>12793.601901599999</v>
          </cell>
        </row>
        <row r="244">
          <cell r="D244" t="str">
            <v>Anthony</v>
          </cell>
          <cell r="I244">
            <v>19980.599200000001</v>
          </cell>
        </row>
        <row r="245">
          <cell r="D245" t="str">
            <v>William</v>
          </cell>
          <cell r="I245">
            <v>13375.47</v>
          </cell>
        </row>
        <row r="246">
          <cell r="D246" t="str">
            <v>Alan</v>
          </cell>
          <cell r="I246">
            <v>13375.47</v>
          </cell>
        </row>
        <row r="247">
          <cell r="D247" t="str">
            <v>Geoffrey</v>
          </cell>
          <cell r="I247">
            <v>23708.025000000001</v>
          </cell>
        </row>
        <row r="248">
          <cell r="D248" t="str">
            <v>Carl</v>
          </cell>
          <cell r="I248">
            <v>13375.47</v>
          </cell>
        </row>
        <row r="249">
          <cell r="D249" t="str">
            <v>Peter</v>
          </cell>
        </row>
        <row r="250">
          <cell r="D250" t="str">
            <v>Christopher</v>
          </cell>
          <cell r="I250">
            <v>12793.6</v>
          </cell>
        </row>
        <row r="251">
          <cell r="I251">
            <v>22000</v>
          </cell>
        </row>
        <row r="252">
          <cell r="D252" t="str">
            <v>Robert</v>
          </cell>
          <cell r="I252">
            <v>24205</v>
          </cell>
        </row>
        <row r="253">
          <cell r="D253" t="str">
            <v>Andrew</v>
          </cell>
        </row>
        <row r="254">
          <cell r="I254">
            <v>22000</v>
          </cell>
        </row>
        <row r="255">
          <cell r="D255" t="str">
            <v>Stephen</v>
          </cell>
          <cell r="I255">
            <v>12793.6</v>
          </cell>
        </row>
        <row r="256">
          <cell r="D256" t="str">
            <v>Michael</v>
          </cell>
          <cell r="I256">
            <v>21969.200000000001</v>
          </cell>
        </row>
        <row r="257">
          <cell r="D257" t="str">
            <v>Marie</v>
          </cell>
          <cell r="I257">
            <v>17510</v>
          </cell>
        </row>
        <row r="258">
          <cell r="D258" t="str">
            <v>Peter</v>
          </cell>
          <cell r="I258">
            <v>38500</v>
          </cell>
        </row>
        <row r="259">
          <cell r="D259" t="str">
            <v>Peter</v>
          </cell>
          <cell r="I259">
            <v>20000</v>
          </cell>
        </row>
        <row r="260">
          <cell r="D260" t="str">
            <v>Stephen</v>
          </cell>
          <cell r="I260">
            <v>18282.18</v>
          </cell>
        </row>
        <row r="261">
          <cell r="D261" t="str">
            <v>Keith</v>
          </cell>
          <cell r="I261">
            <v>20071.099999999999</v>
          </cell>
        </row>
        <row r="262">
          <cell r="D262" t="str">
            <v>Johannes</v>
          </cell>
          <cell r="I262">
            <v>23453.1</v>
          </cell>
        </row>
        <row r="263">
          <cell r="D263" t="str">
            <v>Carole</v>
          </cell>
          <cell r="I263">
            <v>30385</v>
          </cell>
        </row>
        <row r="264">
          <cell r="D264" t="str">
            <v>James</v>
          </cell>
          <cell r="I264">
            <v>13375.47</v>
          </cell>
        </row>
        <row r="265">
          <cell r="D265" t="str">
            <v>Glyn</v>
          </cell>
          <cell r="I265">
            <v>28840</v>
          </cell>
        </row>
        <row r="266">
          <cell r="D266" t="str">
            <v>Seth</v>
          </cell>
          <cell r="I266">
            <v>15450</v>
          </cell>
        </row>
        <row r="267">
          <cell r="D267" t="str">
            <v>Linda</v>
          </cell>
          <cell r="I267">
            <v>19980.599200000001</v>
          </cell>
        </row>
        <row r="268">
          <cell r="D268" t="str">
            <v>Andrew</v>
          </cell>
          <cell r="I268">
            <v>12793.6</v>
          </cell>
        </row>
        <row r="269">
          <cell r="D269" t="str">
            <v>Murzban</v>
          </cell>
          <cell r="I269">
            <v>39140</v>
          </cell>
        </row>
        <row r="270">
          <cell r="D270" t="str">
            <v>Terence</v>
          </cell>
          <cell r="I270">
            <v>12793.6</v>
          </cell>
        </row>
        <row r="271">
          <cell r="D271" t="str">
            <v>Mark</v>
          </cell>
          <cell r="I271">
            <v>12793.52</v>
          </cell>
        </row>
        <row r="272">
          <cell r="I272">
            <v>561325.40910479997</v>
          </cell>
        </row>
        <row r="273">
          <cell r="D273" t="str">
            <v>Kenneth</v>
          </cell>
          <cell r="I273">
            <v>18540</v>
          </cell>
        </row>
        <row r="274">
          <cell r="I274">
            <v>0</v>
          </cell>
        </row>
        <row r="275">
          <cell r="I275">
            <v>30000</v>
          </cell>
        </row>
        <row r="276">
          <cell r="D276" t="str">
            <v>John</v>
          </cell>
          <cell r="I276">
            <v>47132.800000000003</v>
          </cell>
        </row>
        <row r="277">
          <cell r="D277" t="str">
            <v>Stephen</v>
          </cell>
          <cell r="I277">
            <v>22358.21</v>
          </cell>
        </row>
        <row r="278">
          <cell r="D278" t="str">
            <v>David</v>
          </cell>
          <cell r="I278">
            <v>34464.339999999997</v>
          </cell>
        </row>
        <row r="279">
          <cell r="D279" t="str">
            <v>Malcolm</v>
          </cell>
          <cell r="I279">
            <v>21428.3</v>
          </cell>
        </row>
        <row r="280">
          <cell r="D280" t="str">
            <v>Gary</v>
          </cell>
          <cell r="I280">
            <v>23690</v>
          </cell>
        </row>
        <row r="281">
          <cell r="D281" t="str">
            <v>Gail</v>
          </cell>
          <cell r="I281">
            <v>14577.33</v>
          </cell>
        </row>
        <row r="282">
          <cell r="D282" t="str">
            <v>Ian</v>
          </cell>
          <cell r="I282">
            <v>22357.756800000003</v>
          </cell>
        </row>
        <row r="283">
          <cell r="D283" t="str">
            <v>Robert</v>
          </cell>
          <cell r="I283">
            <v>19102.38</v>
          </cell>
        </row>
        <row r="284">
          <cell r="D284" t="str">
            <v>Brian</v>
          </cell>
          <cell r="I284">
            <v>26764.32</v>
          </cell>
        </row>
        <row r="285">
          <cell r="D285" t="str">
            <v>Richard</v>
          </cell>
          <cell r="I285">
            <v>32705</v>
          </cell>
        </row>
        <row r="286">
          <cell r="I286">
            <v>313120.43679999997</v>
          </cell>
        </row>
        <row r="287">
          <cell r="D287" t="str">
            <v>James</v>
          </cell>
          <cell r="I287">
            <v>28500</v>
          </cell>
        </row>
        <row r="288">
          <cell r="D288" t="str">
            <v>Robert</v>
          </cell>
          <cell r="I288">
            <v>15856.5</v>
          </cell>
        </row>
        <row r="289">
          <cell r="D289" t="str">
            <v>Stuart</v>
          </cell>
          <cell r="I289">
            <v>24000</v>
          </cell>
        </row>
        <row r="290">
          <cell r="D290" t="str">
            <v>Gary</v>
          </cell>
          <cell r="I290">
            <v>24000</v>
          </cell>
        </row>
        <row r="291">
          <cell r="D291" t="str">
            <v>Christopher</v>
          </cell>
          <cell r="I291">
            <v>39140</v>
          </cell>
        </row>
        <row r="292">
          <cell r="D292" t="str">
            <v>Carol</v>
          </cell>
          <cell r="I292">
            <v>16917.189999999999</v>
          </cell>
        </row>
        <row r="293">
          <cell r="D293" t="str">
            <v>Arthur</v>
          </cell>
          <cell r="I293">
            <v>51000</v>
          </cell>
        </row>
        <row r="294">
          <cell r="D294" t="str">
            <v>Ana maria</v>
          </cell>
          <cell r="I294">
            <v>10444.200000000001</v>
          </cell>
        </row>
        <row r="295">
          <cell r="D295" t="str">
            <v>Kevin</v>
          </cell>
          <cell r="I295">
            <v>17432.18</v>
          </cell>
        </row>
        <row r="296">
          <cell r="D296" t="str">
            <v>James</v>
          </cell>
          <cell r="I296">
            <v>33990</v>
          </cell>
        </row>
        <row r="297">
          <cell r="D297" t="str">
            <v>Christopher</v>
          </cell>
          <cell r="I297">
            <v>24000</v>
          </cell>
        </row>
        <row r="298">
          <cell r="D298" t="str">
            <v>Phillip</v>
          </cell>
          <cell r="I298">
            <v>18261.189999999999</v>
          </cell>
        </row>
        <row r="299">
          <cell r="D299" t="str">
            <v>Gary</v>
          </cell>
          <cell r="I299">
            <v>24000</v>
          </cell>
        </row>
        <row r="301">
          <cell r="I301">
            <v>327541.26</v>
          </cell>
        </row>
        <row r="302">
          <cell r="D302" t="str">
            <v>Graham</v>
          </cell>
          <cell r="I302">
            <v>23514.720000000001</v>
          </cell>
        </row>
        <row r="303">
          <cell r="I303">
            <v>20000</v>
          </cell>
        </row>
        <row r="304">
          <cell r="D304" t="str">
            <v>Phillipe</v>
          </cell>
          <cell r="I304">
            <v>70000</v>
          </cell>
        </row>
        <row r="305">
          <cell r="D305" t="str">
            <v>David</v>
          </cell>
          <cell r="I305">
            <v>38377.800000000003</v>
          </cell>
        </row>
        <row r="306">
          <cell r="D306" t="str">
            <v>Nicola</v>
          </cell>
          <cell r="I306">
            <v>30900</v>
          </cell>
        </row>
        <row r="307">
          <cell r="I307">
            <v>182792.52000000002</v>
          </cell>
        </row>
        <row r="308">
          <cell r="D308" t="str">
            <v>Anita</v>
          </cell>
          <cell r="I308">
            <v>32757.75</v>
          </cell>
        </row>
        <row r="309">
          <cell r="D309" t="str">
            <v>Susan</v>
          </cell>
          <cell r="I309">
            <v>10217.6</v>
          </cell>
        </row>
        <row r="310">
          <cell r="D310" t="str">
            <v>Cassie</v>
          </cell>
          <cell r="I310">
            <v>4633.3416999999999</v>
          </cell>
        </row>
        <row r="311">
          <cell r="D311" t="str">
            <v>Claire</v>
          </cell>
          <cell r="I311">
            <v>15450</v>
          </cell>
        </row>
        <row r="312">
          <cell r="D312" t="str">
            <v>Livingston</v>
          </cell>
          <cell r="I312" t="str">
            <v>NULL</v>
          </cell>
        </row>
        <row r="313">
          <cell r="D313" t="str">
            <v>Sabine</v>
          </cell>
          <cell r="I313">
            <v>6958.4431000000004</v>
          </cell>
        </row>
        <row r="314">
          <cell r="I314">
            <v>70017.1348</v>
          </cell>
        </row>
        <row r="315">
          <cell r="D315" t="str">
            <v>Antonio</v>
          </cell>
          <cell r="I315">
            <v>87550</v>
          </cell>
        </row>
        <row r="316">
          <cell r="D316" t="str">
            <v>Wendy</v>
          </cell>
          <cell r="I316">
            <v>12785.17</v>
          </cell>
        </row>
        <row r="317">
          <cell r="I317">
            <v>18000</v>
          </cell>
        </row>
        <row r="318">
          <cell r="D318" t="str">
            <v>Ann-Kristin</v>
          </cell>
          <cell r="I318">
            <v>60000</v>
          </cell>
        </row>
        <row r="319">
          <cell r="D319" t="str">
            <v>Donald</v>
          </cell>
          <cell r="I319">
            <v>50000</v>
          </cell>
        </row>
        <row r="320">
          <cell r="I320">
            <v>228335.16999999998</v>
          </cell>
        </row>
        <row r="321">
          <cell r="D321" t="str">
            <v>Richard</v>
          </cell>
          <cell r="I321">
            <v>33047.550000000003</v>
          </cell>
        </row>
        <row r="322">
          <cell r="D322" t="str">
            <v>Michael</v>
          </cell>
          <cell r="I322">
            <v>28325</v>
          </cell>
        </row>
        <row r="323">
          <cell r="I323">
            <v>33000</v>
          </cell>
        </row>
        <row r="324">
          <cell r="D324" t="str">
            <v>Keith</v>
          </cell>
          <cell r="I324">
            <v>29012.5</v>
          </cell>
        </row>
        <row r="325">
          <cell r="D325" t="str">
            <v>Andrew</v>
          </cell>
          <cell r="I325">
            <v>52247</v>
          </cell>
        </row>
        <row r="326">
          <cell r="D326" t="str">
            <v>Andrew</v>
          </cell>
          <cell r="I326">
            <v>6750</v>
          </cell>
        </row>
        <row r="327">
          <cell r="I327">
            <v>182382.05</v>
          </cell>
        </row>
        <row r="328">
          <cell r="I328" t="e">
            <v>#REF!</v>
          </cell>
        </row>
        <row r="329">
          <cell r="I329">
            <v>8094.52</v>
          </cell>
        </row>
        <row r="330">
          <cell r="I330">
            <v>8094.52</v>
          </cell>
        </row>
        <row r="331">
          <cell r="D331" t="str">
            <v>Michael</v>
          </cell>
          <cell r="I331">
            <v>14494.774085999999</v>
          </cell>
        </row>
        <row r="332">
          <cell r="D332" t="str">
            <v>Michael</v>
          </cell>
          <cell r="I332">
            <v>16188.614442</v>
          </cell>
        </row>
        <row r="333">
          <cell r="D333" t="str">
            <v>Christopher</v>
          </cell>
          <cell r="I333">
            <v>14494.774085999999</v>
          </cell>
        </row>
        <row r="334">
          <cell r="D334" t="str">
            <v>Steve</v>
          </cell>
          <cell r="I334">
            <v>16188.51</v>
          </cell>
        </row>
        <row r="335">
          <cell r="D335" t="str">
            <v>Clive</v>
          </cell>
          <cell r="I335">
            <v>19102.232915999997</v>
          </cell>
        </row>
        <row r="336">
          <cell r="D336" t="str">
            <v>Mohamed</v>
          </cell>
          <cell r="I336">
            <v>14494.774085999999</v>
          </cell>
        </row>
        <row r="337">
          <cell r="D337" t="str">
            <v>Stephen</v>
          </cell>
          <cell r="I337">
            <v>19102.232915999997</v>
          </cell>
        </row>
        <row r="338">
          <cell r="D338" t="str">
            <v>Stephen</v>
          </cell>
          <cell r="I338">
            <v>16188.614442</v>
          </cell>
        </row>
        <row r="339">
          <cell r="D339" t="str">
            <v>Malcolm</v>
          </cell>
          <cell r="I339">
            <v>16188.614442</v>
          </cell>
        </row>
        <row r="340">
          <cell r="D340" t="str">
            <v>Gareth</v>
          </cell>
          <cell r="I340">
            <v>14494.774085999999</v>
          </cell>
        </row>
        <row r="341">
          <cell r="D341" t="str">
            <v>Stephen</v>
          </cell>
          <cell r="I341">
            <v>14494.774085999999</v>
          </cell>
        </row>
        <row r="342">
          <cell r="D342" t="str">
            <v>Victor</v>
          </cell>
          <cell r="I342">
            <v>16188.614442</v>
          </cell>
        </row>
        <row r="343">
          <cell r="I343">
            <v>207810.34402999995</v>
          </cell>
        </row>
        <row r="344">
          <cell r="I344">
            <v>0</v>
          </cell>
        </row>
        <row r="345">
          <cell r="I345">
            <v>0</v>
          </cell>
        </row>
        <row r="346">
          <cell r="I346">
            <v>0</v>
          </cell>
        </row>
        <row r="347">
          <cell r="I347">
            <v>0</v>
          </cell>
        </row>
        <row r="348">
          <cell r="I348">
            <v>14494.78</v>
          </cell>
        </row>
        <row r="349">
          <cell r="I349">
            <v>14494.78</v>
          </cell>
        </row>
        <row r="350">
          <cell r="I350">
            <v>8094.52</v>
          </cell>
        </row>
        <row r="351">
          <cell r="I351">
            <v>8094.52</v>
          </cell>
        </row>
        <row r="352">
          <cell r="D352" t="str">
            <v>Anthony</v>
          </cell>
          <cell r="I352">
            <v>17509.910183999997</v>
          </cell>
        </row>
        <row r="353">
          <cell r="D353" t="str">
            <v>Jeremy</v>
          </cell>
          <cell r="I353">
            <v>10522.3976</v>
          </cell>
        </row>
        <row r="354">
          <cell r="D354" t="str">
            <v>Robin</v>
          </cell>
          <cell r="I354">
            <v>14494.669644</v>
          </cell>
        </row>
        <row r="355">
          <cell r="D355" t="str">
            <v>Jeremy</v>
          </cell>
          <cell r="I355">
            <v>14494.774085999999</v>
          </cell>
        </row>
        <row r="356">
          <cell r="D356" t="str">
            <v>Peter</v>
          </cell>
          <cell r="I356">
            <v>16188.614442</v>
          </cell>
        </row>
        <row r="357">
          <cell r="D357" t="str">
            <v>Leonard</v>
          </cell>
          <cell r="I357">
            <v>16188.614442</v>
          </cell>
        </row>
        <row r="358">
          <cell r="D358" t="str">
            <v>James</v>
          </cell>
          <cell r="I358">
            <v>19102.441800000001</v>
          </cell>
        </row>
        <row r="359">
          <cell r="D359" t="str">
            <v>Anthony</v>
          </cell>
          <cell r="I359">
            <v>14494.774085999999</v>
          </cell>
        </row>
        <row r="360">
          <cell r="D360" t="str">
            <v>Eric</v>
          </cell>
          <cell r="I360">
            <v>16188.614442</v>
          </cell>
        </row>
        <row r="361">
          <cell r="D361" t="str">
            <v>Malcolm</v>
          </cell>
          <cell r="I361">
            <v>16188.614442</v>
          </cell>
        </row>
        <row r="362">
          <cell r="D362" t="str">
            <v>Andrew</v>
          </cell>
          <cell r="I362">
            <v>14494.774085999999</v>
          </cell>
        </row>
        <row r="363">
          <cell r="I363">
            <v>215046.79925399995</v>
          </cell>
        </row>
        <row r="364">
          <cell r="I364">
            <v>8094.52</v>
          </cell>
        </row>
        <row r="365">
          <cell r="D365" t="str">
            <v>Gary</v>
          </cell>
          <cell r="I365">
            <v>24000</v>
          </cell>
        </row>
        <row r="366">
          <cell r="D366" t="str">
            <v>Colin</v>
          </cell>
          <cell r="I366">
            <v>16188.614442</v>
          </cell>
        </row>
        <row r="367">
          <cell r="D367" t="str">
            <v>Derek</v>
          </cell>
          <cell r="I367">
            <v>14659.332901199999</v>
          </cell>
        </row>
        <row r="368">
          <cell r="D368" t="str">
            <v>Graham</v>
          </cell>
          <cell r="I368">
            <v>19102.232915999997</v>
          </cell>
        </row>
        <row r="369">
          <cell r="D369" t="str">
            <v>Alan</v>
          </cell>
          <cell r="I369">
            <v>16836.0504</v>
          </cell>
        </row>
        <row r="370">
          <cell r="D370" t="str">
            <v>Bernard</v>
          </cell>
          <cell r="I370">
            <v>16188.614442</v>
          </cell>
        </row>
        <row r="371">
          <cell r="D371" t="str">
            <v>David</v>
          </cell>
          <cell r="I371">
            <v>16188.614442</v>
          </cell>
        </row>
        <row r="372">
          <cell r="D372" t="str">
            <v>Peter</v>
          </cell>
          <cell r="I372">
            <v>10522.3976</v>
          </cell>
        </row>
        <row r="373">
          <cell r="D373" t="str">
            <v>Kerry</v>
          </cell>
          <cell r="I373">
            <v>16188.614442</v>
          </cell>
        </row>
        <row r="374">
          <cell r="D374" t="str">
            <v>Michael</v>
          </cell>
          <cell r="I374">
            <v>14661.985728000001</v>
          </cell>
        </row>
        <row r="375">
          <cell r="I375">
            <v>172630.97731319998</v>
          </cell>
        </row>
        <row r="376">
          <cell r="D376" t="str">
            <v>Carl</v>
          </cell>
          <cell r="I376">
            <v>16188.614442</v>
          </cell>
        </row>
        <row r="377">
          <cell r="D377" t="str">
            <v>Nicholas</v>
          </cell>
          <cell r="I377">
            <v>25000</v>
          </cell>
        </row>
        <row r="378">
          <cell r="D378" t="str">
            <v>Christine</v>
          </cell>
          <cell r="I378">
            <v>17000</v>
          </cell>
        </row>
        <row r="379">
          <cell r="I379">
            <v>12793.63</v>
          </cell>
        </row>
        <row r="380">
          <cell r="I380">
            <v>0</v>
          </cell>
        </row>
        <row r="381">
          <cell r="I381">
            <v>0</v>
          </cell>
        </row>
        <row r="382">
          <cell r="I382">
            <v>0</v>
          </cell>
        </row>
        <row r="383">
          <cell r="I383">
            <v>0</v>
          </cell>
        </row>
        <row r="384">
          <cell r="I384">
            <v>0</v>
          </cell>
        </row>
        <row r="385">
          <cell r="I385">
            <v>0</v>
          </cell>
        </row>
        <row r="386">
          <cell r="I386">
            <v>0</v>
          </cell>
        </row>
        <row r="387">
          <cell r="I387">
            <v>0</v>
          </cell>
        </row>
        <row r="388">
          <cell r="I388">
            <v>0</v>
          </cell>
        </row>
        <row r="389">
          <cell r="I389">
            <v>0</v>
          </cell>
        </row>
        <row r="390">
          <cell r="I390">
            <v>0</v>
          </cell>
        </row>
        <row r="391">
          <cell r="I391">
            <v>0</v>
          </cell>
        </row>
        <row r="392">
          <cell r="I392">
            <v>0</v>
          </cell>
        </row>
        <row r="393">
          <cell r="I393">
            <v>0</v>
          </cell>
        </row>
        <row r="394">
          <cell r="I394">
            <v>16188.613000000001</v>
          </cell>
        </row>
        <row r="395">
          <cell r="I395">
            <v>16188.613000000001</v>
          </cell>
        </row>
        <row r="396">
          <cell r="I396">
            <v>16188.613000000001</v>
          </cell>
        </row>
        <row r="397">
          <cell r="I397">
            <v>16188.613000000001</v>
          </cell>
        </row>
        <row r="398">
          <cell r="I398">
            <v>16188.613000000001</v>
          </cell>
        </row>
        <row r="399">
          <cell r="I399">
            <v>16188.613000000001</v>
          </cell>
        </row>
        <row r="400">
          <cell r="D400" t="str">
            <v>Jason</v>
          </cell>
          <cell r="I400">
            <v>25063.5</v>
          </cell>
        </row>
        <row r="401">
          <cell r="D401" t="str">
            <v>Robert</v>
          </cell>
          <cell r="I401">
            <v>16188.614442</v>
          </cell>
        </row>
        <row r="402">
          <cell r="D402" t="str">
            <v>George</v>
          </cell>
          <cell r="I402">
            <v>16188.614442</v>
          </cell>
        </row>
        <row r="403">
          <cell r="D403" t="str">
            <v>Syargey</v>
          </cell>
          <cell r="I403">
            <v>16188.614442</v>
          </cell>
        </row>
        <row r="404">
          <cell r="D404" t="str">
            <v>Graham</v>
          </cell>
          <cell r="I404">
            <v>16188.614442</v>
          </cell>
        </row>
        <row r="405">
          <cell r="D405" t="str">
            <v>Paul</v>
          </cell>
          <cell r="I405">
            <v>12793.727231999999</v>
          </cell>
        </row>
        <row r="406">
          <cell r="D406" t="str">
            <v>Peter</v>
          </cell>
          <cell r="I406">
            <v>16188.614442</v>
          </cell>
        </row>
        <row r="407">
          <cell r="D407" t="str">
            <v>Nicholas</v>
          </cell>
          <cell r="I407">
            <v>16188.614442</v>
          </cell>
        </row>
        <row r="408">
          <cell r="D408" t="str">
            <v>Donald</v>
          </cell>
          <cell r="I408">
            <v>16188.614442</v>
          </cell>
        </row>
        <row r="409">
          <cell r="D409" t="str">
            <v>Kenneth</v>
          </cell>
          <cell r="I409">
            <v>16188.614442</v>
          </cell>
        </row>
        <row r="410">
          <cell r="D410" t="str">
            <v>Andrew</v>
          </cell>
        </row>
        <row r="411">
          <cell r="D411" t="str">
            <v>Graham</v>
          </cell>
          <cell r="I411">
            <v>16188.614442</v>
          </cell>
        </row>
        <row r="412">
          <cell r="D412" t="str">
            <v>Raymond</v>
          </cell>
          <cell r="I412">
            <v>16188.614442</v>
          </cell>
        </row>
        <row r="413">
          <cell r="D413" t="str">
            <v>Graham</v>
          </cell>
          <cell r="I413">
            <v>16188.614442</v>
          </cell>
        </row>
        <row r="414">
          <cell r="D414" t="str">
            <v>Derek</v>
          </cell>
          <cell r="I414">
            <v>16188.614442</v>
          </cell>
        </row>
        <row r="415">
          <cell r="D415" t="str">
            <v>Arthur</v>
          </cell>
          <cell r="I415">
            <v>16188.614442</v>
          </cell>
        </row>
        <row r="416">
          <cell r="D416" t="str">
            <v>Andrew</v>
          </cell>
          <cell r="I416">
            <v>16188.614442</v>
          </cell>
        </row>
        <row r="417">
          <cell r="D417" t="str">
            <v>Wayne</v>
          </cell>
          <cell r="I417">
            <v>16188.614442</v>
          </cell>
        </row>
        <row r="418">
          <cell r="D418" t="str">
            <v>Mark</v>
          </cell>
          <cell r="I418">
            <v>14494.774085999999</v>
          </cell>
        </row>
        <row r="419">
          <cell r="D419" t="str">
            <v>Anthony</v>
          </cell>
          <cell r="I419">
            <v>16188.614442</v>
          </cell>
        </row>
        <row r="420">
          <cell r="D420" t="str">
            <v>Alan</v>
          </cell>
          <cell r="I420">
            <v>13375.469172000001</v>
          </cell>
        </row>
        <row r="421">
          <cell r="D421" t="str">
            <v>Vladlislavs</v>
          </cell>
          <cell r="I421">
            <v>16188.614442</v>
          </cell>
        </row>
        <row r="422">
          <cell r="D422" t="str">
            <v>Stephen</v>
          </cell>
          <cell r="I422">
            <v>16188.614442</v>
          </cell>
        </row>
        <row r="423">
          <cell r="D423" t="str">
            <v>Daniel</v>
          </cell>
          <cell r="I423">
            <v>16188.614442</v>
          </cell>
        </row>
        <row r="424">
          <cell r="D424" t="str">
            <v>Andrew</v>
          </cell>
          <cell r="I424">
            <v>16188.614442</v>
          </cell>
        </row>
        <row r="425">
          <cell r="D425" t="str">
            <v>John</v>
          </cell>
          <cell r="I425">
            <v>24000</v>
          </cell>
        </row>
        <row r="426">
          <cell r="D426" t="str">
            <v>Alan</v>
          </cell>
          <cell r="I426">
            <v>16188.614442</v>
          </cell>
        </row>
        <row r="427">
          <cell r="D427" t="str">
            <v>Anthony</v>
          </cell>
          <cell r="I427">
            <v>12793.601901599999</v>
          </cell>
        </row>
        <row r="428">
          <cell r="D428" t="str">
            <v>Claire</v>
          </cell>
          <cell r="I428">
            <v>21000</v>
          </cell>
        </row>
        <row r="429">
          <cell r="D429" t="str">
            <v>James</v>
          </cell>
          <cell r="I429">
            <v>24000</v>
          </cell>
        </row>
        <row r="430">
          <cell r="D430" t="str">
            <v>Thomas</v>
          </cell>
          <cell r="I430">
            <v>16188.614442</v>
          </cell>
        </row>
        <row r="431">
          <cell r="D431" t="str">
            <v>Donald</v>
          </cell>
          <cell r="I431">
            <v>16188.614442</v>
          </cell>
        </row>
        <row r="432">
          <cell r="D432" t="str">
            <v>Douglas</v>
          </cell>
          <cell r="I432">
            <v>16188.614442</v>
          </cell>
        </row>
        <row r="433">
          <cell r="D433" t="str">
            <v>John</v>
          </cell>
          <cell r="I433">
            <v>17777.2438</v>
          </cell>
        </row>
        <row r="434">
          <cell r="D434" t="str">
            <v>Jack</v>
          </cell>
          <cell r="I434">
            <v>16188.614442</v>
          </cell>
        </row>
        <row r="435">
          <cell r="D435" t="str">
            <v>Peter</v>
          </cell>
          <cell r="I435">
            <v>16188.614442</v>
          </cell>
        </row>
        <row r="436">
          <cell r="D436" t="str">
            <v>Aaron</v>
          </cell>
          <cell r="I436">
            <v>8094.4638839999998</v>
          </cell>
        </row>
        <row r="437">
          <cell r="D437" t="str">
            <v>William</v>
          </cell>
          <cell r="I437">
            <v>38702.57</v>
          </cell>
        </row>
        <row r="438">
          <cell r="D438" t="str">
            <v>David</v>
          </cell>
          <cell r="I438">
            <v>13375.469172000001</v>
          </cell>
        </row>
        <row r="439">
          <cell r="D439" t="str">
            <v>Bryan</v>
          </cell>
        </row>
        <row r="440">
          <cell r="D440" t="str">
            <v>Phillip</v>
          </cell>
          <cell r="I440">
            <v>8094.4638839999998</v>
          </cell>
        </row>
        <row r="441">
          <cell r="D441" t="str">
            <v>Peter</v>
          </cell>
          <cell r="I441">
            <v>16188.614442</v>
          </cell>
        </row>
        <row r="442">
          <cell r="D442" t="str">
            <v>Keith</v>
          </cell>
          <cell r="I442">
            <v>16188.614442</v>
          </cell>
        </row>
        <row r="443">
          <cell r="D443" t="str">
            <v>John</v>
          </cell>
          <cell r="I443">
            <v>16188.614442</v>
          </cell>
        </row>
        <row r="444">
          <cell r="D444" t="str">
            <v>Daniel</v>
          </cell>
          <cell r="I444">
            <v>16188.614442</v>
          </cell>
        </row>
        <row r="445">
          <cell r="D445" t="str">
            <v>Ronald</v>
          </cell>
          <cell r="I445">
            <v>16188.614442</v>
          </cell>
        </row>
        <row r="446">
          <cell r="D446" t="str">
            <v>Steven</v>
          </cell>
          <cell r="I446">
            <v>13596</v>
          </cell>
        </row>
        <row r="447">
          <cell r="D447" t="str">
            <v>Louis</v>
          </cell>
          <cell r="I447">
            <v>16188.614442</v>
          </cell>
        </row>
        <row r="448">
          <cell r="I448">
            <v>933310.86771760043</v>
          </cell>
        </row>
        <row r="449">
          <cell r="I449">
            <v>8094.52</v>
          </cell>
        </row>
        <row r="450">
          <cell r="I450">
            <v>8094.52</v>
          </cell>
        </row>
        <row r="451">
          <cell r="I451">
            <v>8094.52</v>
          </cell>
        </row>
        <row r="452">
          <cell r="I452">
            <v>8094.52</v>
          </cell>
        </row>
        <row r="453">
          <cell r="D453" t="str">
            <v>David</v>
          </cell>
          <cell r="I453">
            <v>16188.614442</v>
          </cell>
        </row>
        <row r="454">
          <cell r="D454" t="str">
            <v>Anthony</v>
          </cell>
          <cell r="I454">
            <v>14168.894157600002</v>
          </cell>
        </row>
        <row r="455">
          <cell r="D455" t="str">
            <v>Robin</v>
          </cell>
          <cell r="I455">
            <v>14494.774085999999</v>
          </cell>
        </row>
        <row r="456">
          <cell r="D456" t="str">
            <v>Gary</v>
          </cell>
          <cell r="I456">
            <v>19102.420911600002</v>
          </cell>
        </row>
        <row r="457">
          <cell r="D457" t="str">
            <v>Philip</v>
          </cell>
          <cell r="I457">
            <v>19102.441800000001</v>
          </cell>
        </row>
        <row r="458">
          <cell r="D458" t="str">
            <v>Keith</v>
          </cell>
          <cell r="I458">
            <v>16188.614442</v>
          </cell>
        </row>
        <row r="459">
          <cell r="D459" t="str">
            <v>Peter</v>
          </cell>
          <cell r="I459">
            <v>16188.614442</v>
          </cell>
        </row>
        <row r="460">
          <cell r="D460" t="str">
            <v>Dene</v>
          </cell>
          <cell r="I460">
            <v>16188.614442</v>
          </cell>
        </row>
        <row r="461">
          <cell r="D461" t="str">
            <v>Jeffrey</v>
          </cell>
          <cell r="I461">
            <v>16188.614442</v>
          </cell>
        </row>
        <row r="462">
          <cell r="D462" t="str">
            <v>Daniel</v>
          </cell>
          <cell r="I462">
            <v>16188.614442</v>
          </cell>
        </row>
        <row r="463">
          <cell r="D463" t="str">
            <v>Andrew</v>
          </cell>
          <cell r="I463">
            <v>16188.614442</v>
          </cell>
        </row>
        <row r="464">
          <cell r="D464" t="str">
            <v>Gunther</v>
          </cell>
          <cell r="I464">
            <v>14494.774085999999</v>
          </cell>
        </row>
        <row r="465">
          <cell r="D465" t="str">
            <v>David</v>
          </cell>
          <cell r="I465">
            <v>16188.51</v>
          </cell>
        </row>
        <row r="466">
          <cell r="D466" t="str">
            <v>Stephen</v>
          </cell>
          <cell r="I466">
            <v>21546.384600000001</v>
          </cell>
        </row>
        <row r="467">
          <cell r="D467" t="str">
            <v>Anthony</v>
          </cell>
          <cell r="I467">
            <v>16188.614442</v>
          </cell>
        </row>
        <row r="468">
          <cell r="D468" t="str">
            <v>Christopher</v>
          </cell>
          <cell r="I468">
            <v>14494.774085999999</v>
          </cell>
        </row>
        <row r="469">
          <cell r="D469" t="str">
            <v>Paul</v>
          </cell>
          <cell r="I469">
            <v>16188.614442</v>
          </cell>
        </row>
        <row r="470">
          <cell r="D470" t="str">
            <v>David</v>
          </cell>
          <cell r="I470">
            <v>16188.61</v>
          </cell>
        </row>
        <row r="471">
          <cell r="D471" t="str">
            <v>Jamie</v>
          </cell>
          <cell r="I471">
            <v>14494.77</v>
          </cell>
        </row>
        <row r="472">
          <cell r="D472" t="str">
            <v>Richard</v>
          </cell>
          <cell r="I472">
            <v>10522.3976</v>
          </cell>
        </row>
        <row r="473">
          <cell r="D473" t="str">
            <v>Ali-reza</v>
          </cell>
          <cell r="I473">
            <v>19102.441800000001</v>
          </cell>
        </row>
        <row r="474">
          <cell r="D474" t="str">
            <v>Adam</v>
          </cell>
          <cell r="I474">
            <v>19102.441800000001</v>
          </cell>
        </row>
        <row r="475">
          <cell r="D475" t="str">
            <v>Tony</v>
          </cell>
          <cell r="I475">
            <v>16188.614442</v>
          </cell>
        </row>
        <row r="476">
          <cell r="D476" t="str">
            <v>Terence</v>
          </cell>
          <cell r="I476">
            <v>19102.439999999999</v>
          </cell>
        </row>
        <row r="477">
          <cell r="D477" t="str">
            <v>Kieron</v>
          </cell>
          <cell r="I477">
            <v>16188.614442</v>
          </cell>
        </row>
        <row r="478">
          <cell r="D478" t="str">
            <v>Dinesh</v>
          </cell>
          <cell r="I478">
            <v>16188.614442</v>
          </cell>
        </row>
        <row r="479">
          <cell r="D479" t="str">
            <v>Robert</v>
          </cell>
          <cell r="I479">
            <v>16188.614442</v>
          </cell>
        </row>
        <row r="480">
          <cell r="D480" t="str">
            <v>Norman</v>
          </cell>
          <cell r="I480">
            <v>19102.439999999999</v>
          </cell>
        </row>
        <row r="481">
          <cell r="D481" t="str">
            <v>Matthew</v>
          </cell>
          <cell r="I481">
            <v>10522.3976</v>
          </cell>
        </row>
        <row r="482">
          <cell r="D482" t="str">
            <v>Cecil</v>
          </cell>
          <cell r="I482">
            <v>16188.614442</v>
          </cell>
        </row>
        <row r="483">
          <cell r="D483" t="str">
            <v>David</v>
          </cell>
          <cell r="I483">
            <v>16188.614442</v>
          </cell>
        </row>
        <row r="484">
          <cell r="D484" t="str">
            <v>David</v>
          </cell>
          <cell r="I484">
            <v>16188.614442</v>
          </cell>
        </row>
        <row r="485">
          <cell r="D485" t="str">
            <v>Paul</v>
          </cell>
          <cell r="I485">
            <v>26780</v>
          </cell>
        </row>
        <row r="486">
          <cell r="D486" t="str">
            <v>Dean</v>
          </cell>
          <cell r="I486">
            <v>14494.774085999999</v>
          </cell>
        </row>
        <row r="487">
          <cell r="D487" t="str">
            <v>Alan</v>
          </cell>
          <cell r="I487">
            <v>16188.614442</v>
          </cell>
        </row>
        <row r="488">
          <cell r="D488" t="str">
            <v>Derek</v>
          </cell>
          <cell r="I488">
            <v>16188.614442</v>
          </cell>
        </row>
        <row r="489">
          <cell r="D489" t="str">
            <v>Glen</v>
          </cell>
          <cell r="I489">
            <v>16188.614442</v>
          </cell>
        </row>
        <row r="490">
          <cell r="D490" t="str">
            <v>Christopher</v>
          </cell>
          <cell r="I490">
            <v>16188.614442</v>
          </cell>
        </row>
        <row r="491">
          <cell r="D491" t="str">
            <v>Vincent</v>
          </cell>
          <cell r="I491">
            <v>16188.614442</v>
          </cell>
        </row>
        <row r="492">
          <cell r="D492" t="str">
            <v>Frederic</v>
          </cell>
          <cell r="I492">
            <v>16188.614442</v>
          </cell>
        </row>
        <row r="493">
          <cell r="D493" t="str">
            <v>Victor</v>
          </cell>
          <cell r="I493">
            <v>16188.614442</v>
          </cell>
        </row>
        <row r="494">
          <cell r="D494" t="str">
            <v>John</v>
          </cell>
          <cell r="I494">
            <v>16188.614442</v>
          </cell>
        </row>
        <row r="495">
          <cell r="I495">
            <v>723910.51322120044</v>
          </cell>
        </row>
        <row r="497">
          <cell r="I497">
            <v>9712186.0461248085</v>
          </cell>
        </row>
        <row r="499">
          <cell r="D499" t="str">
            <v>Check total</v>
          </cell>
        </row>
        <row r="501">
          <cell r="D501" t="str">
            <v>CPGK  2004 AOP Cost Allocation - TR 14 August 2003</v>
          </cell>
        </row>
        <row r="503">
          <cell r="D503" t="str">
            <v>COS</v>
          </cell>
          <cell r="I503">
            <v>840284.38860000006</v>
          </cell>
        </row>
        <row r="504">
          <cell r="D504" t="str">
            <v>COS</v>
          </cell>
          <cell r="I504">
            <v>1621687.3448468</v>
          </cell>
        </row>
        <row r="505">
          <cell r="D505" t="str">
            <v>COS</v>
          </cell>
          <cell r="I505">
            <v>2318114.501536001</v>
          </cell>
        </row>
        <row r="506">
          <cell r="D506" t="str">
            <v>COS</v>
          </cell>
          <cell r="I506">
            <v>1610864.9289000002</v>
          </cell>
        </row>
        <row r="508">
          <cell r="D508" t="str">
            <v>SAR</v>
          </cell>
          <cell r="I508">
            <v>1926491.11</v>
          </cell>
        </row>
        <row r="509">
          <cell r="D509" t="str">
            <v>SAR</v>
          </cell>
          <cell r="I509">
            <v>369076.51254200004</v>
          </cell>
        </row>
        <row r="510">
          <cell r="D510" t="str">
            <v>SAR</v>
          </cell>
          <cell r="I510">
            <v>371207.78899999999</v>
          </cell>
        </row>
        <row r="511">
          <cell r="D511" t="str">
            <v>SAR</v>
          </cell>
          <cell r="I511">
            <v>598484.26490000007</v>
          </cell>
        </row>
        <row r="514">
          <cell r="D514" t="str">
            <v>N/A</v>
          </cell>
          <cell r="I514">
            <v>55975.205799999996</v>
          </cell>
        </row>
        <row r="517">
          <cell r="I517">
            <v>9712186.0461248029</v>
          </cell>
        </row>
        <row r="519">
          <cell r="I519">
            <v>0</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Bom summary"/>
      <sheetName val="pvtJul'02"/>
      <sheetName val="Sheet3"/>
      <sheetName val="Sheet7 (2)"/>
      <sheetName val="Sheet7"/>
      <sheetName val="Sheet4"/>
      <sheetName val="Sheet5"/>
      <sheetName val="Sheet9"/>
      <sheetName val="Input Sheet"/>
      <sheetName val="Sheet2"/>
      <sheetName val="Sheet1"/>
      <sheetName val="Med Reimb."/>
      <sheetName val="Exihibit 2A"/>
      <sheetName val="Tally TB"/>
      <sheetName val="Trial Balance"/>
      <sheetName val="Mapping"/>
      <sheetName val="Balance Sheet"/>
      <sheetName val="Tables"/>
      <sheetName val="code"/>
      <sheetName val="Index"/>
    </sheetNames>
    <sheetDataSet>
      <sheetData sheetId="0" refreshError="1">
        <row r="3">
          <cell r="B3" t="str">
            <v>Address Stikcers</v>
          </cell>
        </row>
        <row r="4">
          <cell r="B4" t="str">
            <v>Authorised Courier Manifest</v>
          </cell>
        </row>
        <row r="5">
          <cell r="B5" t="str">
            <v xml:space="preserve">Baby Seals </v>
          </cell>
        </row>
        <row r="6">
          <cell r="B6" t="str">
            <v>Bag locs</v>
          </cell>
        </row>
        <row r="7">
          <cell r="B7" t="str">
            <v>Barcode Labels</v>
          </cell>
        </row>
        <row r="8">
          <cell r="B8" t="str">
            <v>Big Brown Envelopes</v>
          </cell>
        </row>
        <row r="9">
          <cell r="B9" t="str">
            <v>Book Circular letter Re-Document</v>
          </cell>
        </row>
        <row r="10">
          <cell r="B10" t="str">
            <v>Booked Shipment hold</v>
          </cell>
        </row>
        <row r="11">
          <cell r="B11" t="str">
            <v>Brown Box - 10 Kgs</v>
          </cell>
        </row>
        <row r="12">
          <cell r="B12" t="str">
            <v>Brown Box - 25 Kgs</v>
          </cell>
        </row>
        <row r="13">
          <cell r="B13" t="str">
            <v>Brown Box - 5 Kgs</v>
          </cell>
        </row>
        <row r="14">
          <cell r="B14" t="str">
            <v>Calender</v>
          </cell>
        </row>
        <row r="15">
          <cell r="B15" t="str">
            <v>Cargo AWB's</v>
          </cell>
        </row>
        <row r="16">
          <cell r="B16" t="str">
            <v>Cargo Envelopes</v>
          </cell>
        </row>
        <row r="17">
          <cell r="B17" t="str">
            <v>Cargo Files</v>
          </cell>
        </row>
        <row r="18">
          <cell r="B18" t="str">
            <v>Cargo Stickers</v>
          </cell>
        </row>
        <row r="19">
          <cell r="B19" t="str">
            <v>Cash Expenditure Form</v>
          </cell>
        </row>
        <row r="20">
          <cell r="B20" t="str">
            <v>Cash payment voucher pad</v>
          </cell>
        </row>
        <row r="21">
          <cell r="B21" t="str">
            <v>Cash Receipt Book</v>
          </cell>
        </row>
        <row r="22">
          <cell r="B22" t="str">
            <v>Cash Sales Collection Book</v>
          </cell>
        </row>
        <row r="23">
          <cell r="B23" t="str">
            <v>Cello Tape</v>
          </cell>
        </row>
        <row r="24">
          <cell r="B24" t="str">
            <v>Cloth Envelopes</v>
          </cell>
        </row>
        <row r="25">
          <cell r="B25" t="str">
            <v>COD Stickers</v>
          </cell>
        </row>
        <row r="26">
          <cell r="B26" t="str">
            <v>Comail Envelopes</v>
          </cell>
        </row>
        <row r="27">
          <cell r="B27" t="str">
            <v>Commercial Invoice</v>
          </cell>
        </row>
        <row r="28">
          <cell r="B28" t="str">
            <v>Complaint Register Form</v>
          </cell>
        </row>
        <row r="29">
          <cell r="B29" t="str">
            <v>Computer Stationery [10x12x2]</v>
          </cell>
        </row>
        <row r="30">
          <cell r="B30" t="str">
            <v>Computer Stationery [10x12x4]</v>
          </cell>
        </row>
        <row r="31">
          <cell r="B31" t="str">
            <v>Computer Stationery [15x12x3]</v>
          </cell>
        </row>
        <row r="32">
          <cell r="B32" t="str">
            <v>Computer Stationery 80 column 1 Part</v>
          </cell>
        </row>
        <row r="33">
          <cell r="B33" t="str">
            <v>Contract Forms</v>
          </cell>
        </row>
        <row r="34">
          <cell r="B34" t="str">
            <v>Corrugated Box Big</v>
          </cell>
        </row>
        <row r="35">
          <cell r="B35" t="str">
            <v>Corrugated Box Small</v>
          </cell>
        </row>
        <row r="36">
          <cell r="B36" t="str">
            <v>Courier / Delivery   Bags</v>
          </cell>
        </row>
        <row r="37">
          <cell r="B37" t="str">
            <v>Custom Certificate</v>
          </cell>
        </row>
        <row r="38">
          <cell r="B38" t="str">
            <v>Custom Duty Bill Books</v>
          </cell>
        </row>
        <row r="39">
          <cell r="B39" t="str">
            <v>Custom Duty Collecton Book</v>
          </cell>
        </row>
        <row r="40">
          <cell r="B40" t="str">
            <v>Custom Duty Sticker</v>
          </cell>
        </row>
        <row r="41">
          <cell r="B41" t="str">
            <v>Customer File</v>
          </cell>
        </row>
        <row r="42">
          <cell r="B42" t="str">
            <v>Customer Profile</v>
          </cell>
        </row>
        <row r="43">
          <cell r="B43" t="str">
            <v>Customer Transfer Challan</v>
          </cell>
        </row>
        <row r="44">
          <cell r="B44" t="str">
            <v>Customer Visit Log</v>
          </cell>
        </row>
        <row r="45">
          <cell r="B45" t="str">
            <v>Daily Collection Book</v>
          </cell>
        </row>
        <row r="46">
          <cell r="B46" t="str">
            <v>Daily Collection Report</v>
          </cell>
        </row>
        <row r="47">
          <cell r="B47" t="str">
            <v>DCF</v>
          </cell>
        </row>
        <row r="48">
          <cell r="B48" t="str">
            <v>Delivered by Aramex Sticker</v>
          </cell>
        </row>
        <row r="49">
          <cell r="B49" t="str">
            <v>Despatch Log sheet</v>
          </cell>
        </row>
        <row r="50">
          <cell r="B50" t="str">
            <v>Destination Stickers</v>
          </cell>
        </row>
        <row r="51">
          <cell r="B51" t="str">
            <v>Detention Form book</v>
          </cell>
        </row>
        <row r="52">
          <cell r="B52" t="str">
            <v>Document Express Envelopes</v>
          </cell>
        </row>
        <row r="53">
          <cell r="B53" t="str">
            <v>DOM AWB's</v>
          </cell>
        </row>
        <row r="54">
          <cell r="B54" t="str">
            <v>DOM AWB's-4 parts</v>
          </cell>
        </row>
        <row r="55">
          <cell r="B55" t="str">
            <v>Dom Plastic Pouch</v>
          </cell>
        </row>
        <row r="56">
          <cell r="B56" t="str">
            <v>Domestic/Packing Book pad</v>
          </cell>
        </row>
        <row r="57">
          <cell r="B57" t="str">
            <v>Door to Door Tarrif</v>
          </cell>
        </row>
        <row r="58">
          <cell r="B58" t="str">
            <v>Door to Door Tarrif Airport</v>
          </cell>
        </row>
        <row r="59">
          <cell r="B59" t="str">
            <v>Door to Door Tarrif Card</v>
          </cell>
        </row>
        <row r="60">
          <cell r="B60" t="str">
            <v>DRS - Big</v>
          </cell>
        </row>
        <row r="61">
          <cell r="B61" t="str">
            <v>DRS - Small</v>
          </cell>
        </row>
        <row r="62">
          <cell r="B62" t="str">
            <v>Express Commercial Invoice</v>
          </cell>
        </row>
        <row r="63">
          <cell r="B63" t="str">
            <v>Fix Pouch</v>
          </cell>
        </row>
        <row r="64">
          <cell r="B64" t="str">
            <v>Form II</v>
          </cell>
        </row>
        <row r="65">
          <cell r="B65" t="str">
            <v>Form III</v>
          </cell>
        </row>
        <row r="66">
          <cell r="B66" t="str">
            <v>Form V</v>
          </cell>
        </row>
        <row r="67">
          <cell r="B67" t="str">
            <v>From IV</v>
          </cell>
        </row>
        <row r="68">
          <cell r="B68" t="str">
            <v xml:space="preserve">Ground Courier Daily Pick up </v>
          </cell>
        </row>
        <row r="69">
          <cell r="B69" t="str">
            <v>Ground Courier Kits</v>
          </cell>
        </row>
        <row r="70">
          <cell r="B70" t="str">
            <v>Ground Courier Pick up</v>
          </cell>
        </row>
        <row r="71">
          <cell r="B71" t="str">
            <v>Inbound Envelopes</v>
          </cell>
        </row>
        <row r="72">
          <cell r="B72" t="str">
            <v>Inbound Shift Log</v>
          </cell>
        </row>
        <row r="73">
          <cell r="B73" t="str">
            <v>Indian Flyers - International</v>
          </cell>
        </row>
        <row r="74">
          <cell r="B74" t="str">
            <v>In-House / Intracity  AWB's</v>
          </cell>
        </row>
        <row r="75">
          <cell r="B75" t="str">
            <v>Inter Branch Manifiest</v>
          </cell>
        </row>
        <row r="76">
          <cell r="B76" t="str">
            <v>International Cargo AWB</v>
          </cell>
        </row>
        <row r="77">
          <cell r="B77" t="str">
            <v>Intl. AWB's</v>
          </cell>
        </row>
        <row r="78">
          <cell r="B78" t="str">
            <v>Intl. Flyers</v>
          </cell>
        </row>
        <row r="79">
          <cell r="B79" t="str">
            <v>Intl. Ops books</v>
          </cell>
        </row>
        <row r="80">
          <cell r="B80" t="str">
            <v>Intl.Comail  AWB's</v>
          </cell>
        </row>
        <row r="81">
          <cell r="B81" t="str">
            <v>Invoice Stationery</v>
          </cell>
        </row>
        <row r="82">
          <cell r="B82" t="str">
            <v>IOC</v>
          </cell>
        </row>
        <row r="83">
          <cell r="B83" t="str">
            <v>IOM</v>
          </cell>
        </row>
        <row r="84">
          <cell r="B84" t="str">
            <v>IOU</v>
          </cell>
        </row>
        <row r="85">
          <cell r="B85" t="str">
            <v>LDPE Bags - Monsoon</v>
          </cell>
        </row>
        <row r="86">
          <cell r="B86" t="str">
            <v>Letter Head Pads</v>
          </cell>
        </row>
        <row r="87">
          <cell r="B87" t="str">
            <v>LTA Form</v>
          </cell>
        </row>
        <row r="88">
          <cell r="B88" t="str">
            <v>Manifest</v>
          </cell>
        </row>
        <row r="89">
          <cell r="B89" t="str">
            <v>Mansoon Bags</v>
          </cell>
        </row>
        <row r="90">
          <cell r="B90" t="str">
            <v>Marker Ink</v>
          </cell>
        </row>
        <row r="91">
          <cell r="B91" t="str">
            <v>Marketing Bags</v>
          </cell>
        </row>
        <row r="92">
          <cell r="B92" t="str">
            <v>Mother Bags (36 x 24)</v>
          </cell>
        </row>
        <row r="93">
          <cell r="B93" t="str">
            <v>Mother Bags (36 x 50)</v>
          </cell>
        </row>
        <row r="94">
          <cell r="B94" t="str">
            <v>Mother Bags (44 x 57)</v>
          </cell>
        </row>
        <row r="95">
          <cell r="B95" t="str">
            <v>Mother Bags Tag</v>
          </cell>
        </row>
        <row r="96">
          <cell r="B96" t="str">
            <v>Multi Lot Labels- GSO</v>
          </cell>
        </row>
        <row r="97">
          <cell r="B97" t="str">
            <v>NDR  Books</v>
          </cell>
        </row>
        <row r="98">
          <cell r="B98" t="str">
            <v>NDR / RTO  Books</v>
          </cell>
        </row>
        <row r="99">
          <cell r="B99" t="str">
            <v>NDR Envelopes</v>
          </cell>
        </row>
        <row r="100">
          <cell r="B100" t="str">
            <v>Octroi/COD Collection report</v>
          </cell>
        </row>
        <row r="101">
          <cell r="B101" t="str">
            <v>On-hand Security Log</v>
          </cell>
        </row>
        <row r="102">
          <cell r="B102" t="str">
            <v>Outbound Shift Log</v>
          </cell>
        </row>
        <row r="103">
          <cell r="B103" t="str">
            <v>Payment Vouchers</v>
          </cell>
        </row>
        <row r="104">
          <cell r="B104" t="str">
            <v>Plain Poly</v>
          </cell>
        </row>
        <row r="105">
          <cell r="B105" t="str">
            <v>Plain Poly Bags</v>
          </cell>
        </row>
        <row r="106">
          <cell r="B106" t="str">
            <v>POD Barcode 2 Layer Stickers</v>
          </cell>
        </row>
        <row r="107">
          <cell r="B107" t="str">
            <v>POD Envelops</v>
          </cell>
        </row>
        <row r="108">
          <cell r="B108" t="str">
            <v>POD Manifest</v>
          </cell>
        </row>
        <row r="109">
          <cell r="B109" t="str">
            <v>Point Of Sale - POS</v>
          </cell>
        </row>
        <row r="110">
          <cell r="B110" t="str">
            <v>Price List Cargo</v>
          </cell>
        </row>
        <row r="111">
          <cell r="B111" t="str">
            <v>Receipt Book</v>
          </cell>
        </row>
        <row r="112">
          <cell r="B112" t="str">
            <v>Receipt Voucher</v>
          </cell>
        </row>
        <row r="113">
          <cell r="B113" t="str">
            <v>Red Bags</v>
          </cell>
        </row>
        <row r="114">
          <cell r="B114" t="str">
            <v>Red Tapes</v>
          </cell>
        </row>
        <row r="115">
          <cell r="B115" t="str">
            <v>RTO  Books</v>
          </cell>
        </row>
        <row r="116">
          <cell r="B116" t="str">
            <v>Sector Labels With Barcode</v>
          </cell>
        </row>
        <row r="117">
          <cell r="B117" t="str">
            <v>Service Guide (Short Profile)</v>
          </cell>
        </row>
        <row r="118">
          <cell r="B118" t="str">
            <v>Service Non confirmety</v>
          </cell>
        </row>
        <row r="119">
          <cell r="B119" t="str">
            <v>Signature Req. Stickers (Dubai)</v>
          </cell>
        </row>
        <row r="120">
          <cell r="B120" t="str">
            <v>Sonam Voucher Pad</v>
          </cell>
        </row>
        <row r="121">
          <cell r="B121" t="str">
            <v>Sorry Cards</v>
          </cell>
        </row>
        <row r="122">
          <cell r="B122" t="str">
            <v>Station Item Sector pad</v>
          </cell>
        </row>
        <row r="123">
          <cell r="B123" t="str">
            <v>Stickers Door to Door Cargo</v>
          </cell>
        </row>
        <row r="124">
          <cell r="B124" t="str">
            <v>Prime Voucher Pad</v>
          </cell>
        </row>
        <row r="125">
          <cell r="B125" t="str">
            <v>Tarrif Card</v>
          </cell>
        </row>
        <row r="126">
          <cell r="B126" t="str">
            <v>Transfer challan - Big</v>
          </cell>
        </row>
        <row r="127">
          <cell r="B127" t="str">
            <v>Transfer challan - Small</v>
          </cell>
        </row>
        <row r="128">
          <cell r="B128" t="str">
            <v>Transfer Challan-Customs</v>
          </cell>
        </row>
        <row r="129">
          <cell r="B129" t="str">
            <v>Urgent Stickers</v>
          </cell>
        </row>
        <row r="130">
          <cell r="B130" t="str">
            <v>USA Stickers</v>
          </cell>
        </row>
        <row r="131">
          <cell r="B131" t="str">
            <v>Vehicle Log Sheet</v>
          </cell>
        </row>
        <row r="132">
          <cell r="B132" t="str">
            <v>Visiting Cards</v>
          </cell>
        </row>
        <row r="133">
          <cell r="B133" t="str">
            <v>Weekly sales report</v>
          </cell>
        </row>
        <row r="134">
          <cell r="B134" t="str">
            <v>White Envelops</v>
          </cell>
        </row>
        <row r="135">
          <cell r="B135" t="str">
            <v>Window Envelopes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PP"/>
      <sheetName val="MAP"/>
      <sheetName val="ACC"/>
      <sheetName val="ACCFA"/>
      <sheetName val="RS"/>
      <sheetName val="SC"/>
      <sheetName val="SL"/>
      <sheetName val="UL"/>
      <sheetName val="FA"/>
      <sheetName val="IV"/>
      <sheetName val="IN"/>
      <sheetName val="AR"/>
      <sheetName val="CB"/>
      <sheetName val="CA"/>
      <sheetName val="LA"/>
      <sheetName val="CL"/>
      <sheetName val="PR"/>
      <sheetName val="ME"/>
      <sheetName val="INC"/>
      <sheetName val="EXP"/>
      <sheetName val="BS Abstract"/>
      <sheetName val="Exihibit 2A"/>
      <sheetName val="Control"/>
      <sheetName val="Servista CAF 31.03.06"/>
    </sheetNames>
    <sheetDataSet>
      <sheetData sheetId="0"/>
      <sheetData sheetId="1"/>
      <sheetData sheetId="2"/>
      <sheetData sheetId="3" refreshError="1">
        <row r="1">
          <cell r="A1" t="str">
            <v>SERVISTA TECHNOLOGIES INDIA PVT LTD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Profit Reco"/>
      <sheetName val="FA"/>
      <sheetName val="Dep "/>
      <sheetName val="AR"/>
      <sheetName val="AP"/>
      <sheetName val="BRS_AX"/>
      <sheetName val="BRS-DE"/>
      <sheetName val="Sales Invoice"/>
      <sheetName val="TB"/>
      <sheetName val="Mapping"/>
    </sheetNames>
    <sheetDataSet>
      <sheetData sheetId="0">
        <row r="5">
          <cell r="B5">
            <v>62.02</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5jb"/>
      <sheetName val="comp"/>
      <sheetName val="TrialBal"/>
      <sheetName val="GROUPS"/>
      <sheetName val="BALSHEET"/>
      <sheetName val="Notes to Accts."/>
      <sheetName val="STPI-I&amp;E"/>
      <sheetName val="Basis of STPI"/>
      <sheetName val="Deferred Tax"/>
      <sheetName val="ACC"/>
      <sheetName val="Tax"/>
      <sheetName val="Tax Domestic"/>
      <sheetName val="Tax SPTI "/>
      <sheetName val="Addn"/>
      <sheetName val="Tax Depreciation"/>
      <sheetName val="Tax Non STPI"/>
      <sheetName val="Tax SPTI - deP"/>
      <sheetName val="Addn Tax"/>
      <sheetName val="Assets05-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
      <sheetName val="Balance Sheet"/>
      <sheetName val="Schedule to BS"/>
      <sheetName val="Profit And Loss"/>
      <sheetName val="Schedules to P &amp; L"/>
      <sheetName val="Chart1"/>
      <sheetName val="DEFERRED TAX"/>
      <sheetName val="NCA_Fixed as"/>
      <sheetName val="INCOME TAX Dep rates"/>
      <sheetName val="GROUPING"/>
      <sheetName val="TRIAL BALANCE"/>
      <sheetName val="Share Capital"/>
      <sheetName val="Reserves &amp; Surplus"/>
      <sheetName val="Long-Term Borrowings"/>
      <sheetName val="Other Long Term Liabilities"/>
      <sheetName val="Long Term Provisions"/>
      <sheetName val="Short-Term Borrowings "/>
      <sheetName val="Other Current Liabilities"/>
      <sheetName val="Short Term Provisions"/>
      <sheetName val="NA NCA-Non Current Investments"/>
      <sheetName val="NCA-Lng trm loans &amp; adv "/>
      <sheetName val="NCA-Other nca"/>
      <sheetName val="Current Investments"/>
      <sheetName val="Inventories"/>
      <sheetName val="Trade Receivables"/>
      <sheetName val="Cash and cash equivalents"/>
      <sheetName val="Short term loans and adv"/>
      <sheetName val="Other Curr Assets"/>
      <sheetName val="Cont liabilities and commitment"/>
      <sheetName val="Revenue From operation"/>
      <sheetName val="Other Income"/>
      <sheetName val="Finance Cost"/>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row r="2">
          <cell r="K2" t="str">
            <v>Yes</v>
          </cell>
        </row>
        <row r="3">
          <cell r="K3" t="str">
            <v>No</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TOTAL"/>
      <sheetName val="HK"/>
      <sheetName val="TWN"/>
    </sheetNames>
    <sheetDataSet>
      <sheetData sheetId="0" refreshError="1"/>
      <sheetData sheetId="1" refreshError="1"/>
      <sheetData sheetId="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TOTAL"/>
      <sheetName val="HK"/>
      <sheetName val="TWN"/>
      <sheetName val="EA_TOTAL"/>
    </sheetNames>
    <sheetDataSet>
      <sheetData sheetId="0" refreshError="1"/>
      <sheetData sheetId="1" refreshError="1"/>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change Rates"/>
      <sheetName val="BS"/>
      <sheetName val="P&amp;L"/>
      <sheetName val="HSBC &amp; AXIS"/>
      <sheetName val="FA"/>
      <sheetName val="Dep"/>
      <sheetName val="Sales Apr 09"/>
      <sheetName val="SI"/>
      <sheetName val="Fx"/>
      <sheetName val="PR "/>
      <sheetName val="MC"/>
      <sheetName val="Profit Reco"/>
      <sheetName val="Retained Reco"/>
      <sheetName val="DNJ"/>
      <sheetName val="Mapping"/>
      <sheetName val="Trial Balance"/>
      <sheetName val="Tables"/>
      <sheetName val="Reco"/>
    </sheetNames>
    <sheetDataSet>
      <sheetData sheetId="0"/>
      <sheetData sheetId="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t="str">
            <v>Account Writing Fees</v>
          </cell>
          <cell r="B5" t="str">
            <v>P &amp; L</v>
          </cell>
          <cell r="C5" t="str">
            <v>Legal &amp; Professional Fees</v>
          </cell>
        </row>
        <row r="6">
          <cell r="A6" t="str">
            <v>Accrued Interest</v>
          </cell>
          <cell r="B6" t="str">
            <v>BS</v>
          </cell>
          <cell r="C6" t="str">
            <v>Accrued Interest</v>
          </cell>
        </row>
        <row r="7">
          <cell r="A7" t="str">
            <v>Advance FBT FY 07-08</v>
          </cell>
          <cell r="B7" t="str">
            <v>BS</v>
          </cell>
          <cell r="C7" t="str">
            <v>Advance Tax (FBT,Income Tax)</v>
          </cell>
        </row>
        <row r="8">
          <cell r="A8" t="str">
            <v>Advance - Fringe Benefit Tax FY 2006-07</v>
          </cell>
          <cell r="B8" t="str">
            <v>BS</v>
          </cell>
          <cell r="C8" t="str">
            <v>Advance Tax (FBT,Income Tax)</v>
          </cell>
        </row>
        <row r="9">
          <cell r="A9" t="str">
            <v>Advance-Income Tax F.Y-2007-08</v>
          </cell>
          <cell r="B9" t="str">
            <v>BS</v>
          </cell>
          <cell r="C9" t="str">
            <v>Advance Tax (FBT,Income Tax)</v>
          </cell>
        </row>
        <row r="10">
          <cell r="A10" t="str">
            <v>Advances</v>
          </cell>
          <cell r="B10" t="str">
            <v>BS</v>
          </cell>
          <cell r="C10" t="str">
            <v>Advances</v>
          </cell>
        </row>
        <row r="11">
          <cell r="A11" t="str">
            <v>Air Condition</v>
          </cell>
          <cell r="B11">
            <v>0</v>
          </cell>
          <cell r="C11" t="str">
            <v>FA</v>
          </cell>
        </row>
        <row r="12">
          <cell r="A12" t="str">
            <v>Airtel - Clisco 1841 Router</v>
          </cell>
          <cell r="B12">
            <v>0</v>
          </cell>
        </row>
        <row r="13">
          <cell r="A13" t="str">
            <v>Asobe Creative Suite Premium</v>
          </cell>
          <cell r="B13">
            <v>0</v>
          </cell>
        </row>
        <row r="14">
          <cell r="A14" t="str">
            <v>Astech Infotech Pvt Ltd</v>
          </cell>
          <cell r="B14" t="str">
            <v>BS</v>
          </cell>
          <cell r="C14" t="str">
            <v>Other creditors</v>
          </cell>
        </row>
        <row r="15">
          <cell r="A15" t="str">
            <v>Beetel Telephone Instruments</v>
          </cell>
          <cell r="B15">
            <v>0</v>
          </cell>
        </row>
        <row r="16">
          <cell r="A16" t="str">
            <v>Books &amp; Periodicals</v>
          </cell>
          <cell r="B16" t="str">
            <v>P &amp; L</v>
          </cell>
          <cell r="C16" t="str">
            <v>Books &amp; Periodicals</v>
          </cell>
        </row>
        <row r="17">
          <cell r="A17" t="str">
            <v>Business Insurance</v>
          </cell>
          <cell r="B17" t="str">
            <v>P &amp; L</v>
          </cell>
          <cell r="C17" t="str">
            <v xml:space="preserve">Insurance </v>
          </cell>
        </row>
        <row r="18">
          <cell r="A18" t="str">
            <v>Cash</v>
          </cell>
          <cell r="B18" t="str">
            <v>BS</v>
          </cell>
          <cell r="C18" t="str">
            <v>Cash</v>
          </cell>
        </row>
        <row r="19">
          <cell r="A19" t="str">
            <v>Bad debts</v>
          </cell>
          <cell r="B19" t="str">
            <v>P &amp; L</v>
          </cell>
          <cell r="C19" t="str">
            <v>Bad Debts written off</v>
          </cell>
        </row>
        <row r="20">
          <cell r="A20" t="str">
            <v>CD-Rom</v>
          </cell>
          <cell r="B20">
            <v>0</v>
          </cell>
        </row>
        <row r="21">
          <cell r="A21" t="str">
            <v>Checkmate Industrial Services Pvt Ltd.</v>
          </cell>
          <cell r="B21" t="str">
            <v>BS</v>
          </cell>
          <cell r="C21" t="str">
            <v>Other creditors</v>
          </cell>
        </row>
        <row r="22">
          <cell r="A22" t="str">
            <v>Computer Consumables</v>
          </cell>
          <cell r="B22" t="str">
            <v>P &amp; L</v>
          </cell>
          <cell r="C22" t="str">
            <v>Computer Consumables</v>
          </cell>
        </row>
        <row r="23">
          <cell r="A23" t="str">
            <v>Courier &amp; Postage Charges</v>
          </cell>
          <cell r="B23" t="str">
            <v>P &amp; L</v>
          </cell>
          <cell r="C23" t="str">
            <v>Courier Charges</v>
          </cell>
        </row>
        <row r="24">
          <cell r="A24" t="str">
            <v>Computer Systems</v>
          </cell>
          <cell r="B24">
            <v>0</v>
          </cell>
        </row>
        <row r="25">
          <cell r="A25" t="str">
            <v>DB - Microprocessor</v>
          </cell>
          <cell r="B25">
            <v>0</v>
          </cell>
        </row>
        <row r="26">
          <cell r="A26" t="str">
            <v>Depreciation - Computer Softwares</v>
          </cell>
          <cell r="B26" t="str">
            <v>P &amp; L</v>
          </cell>
          <cell r="C26" t="str">
            <v>Depreciation</v>
          </cell>
        </row>
        <row r="27">
          <cell r="A27" t="str">
            <v>Depreciation - Computer Systems</v>
          </cell>
          <cell r="B27" t="str">
            <v>P &amp; L</v>
          </cell>
          <cell r="C27" t="str">
            <v>Depreciation</v>
          </cell>
        </row>
        <row r="28">
          <cell r="A28" t="str">
            <v>Depreciation -Electrical Installation</v>
          </cell>
          <cell r="B28" t="str">
            <v>P &amp; L</v>
          </cell>
          <cell r="C28" t="str">
            <v>Depreciation</v>
          </cell>
        </row>
        <row r="29">
          <cell r="A29" t="str">
            <v>Depreciation - Furniture &amp; Fixures</v>
          </cell>
          <cell r="B29" t="str">
            <v>P &amp; L</v>
          </cell>
          <cell r="C29" t="str">
            <v>Depreciation</v>
          </cell>
        </row>
        <row r="30">
          <cell r="A30" t="str">
            <v>Depreciation - Office Equipment</v>
          </cell>
          <cell r="B30" t="str">
            <v>P &amp; L</v>
          </cell>
          <cell r="C30" t="str">
            <v>Depreciation</v>
          </cell>
        </row>
        <row r="31">
          <cell r="A31" t="str">
            <v>Depreciation Reserve - Computer Softwares</v>
          </cell>
          <cell r="B31">
            <v>0</v>
          </cell>
          <cell r="C31" t="str">
            <v>FA</v>
          </cell>
        </row>
        <row r="32">
          <cell r="A32" t="str">
            <v>Depreciation Reserve - Computer Systems</v>
          </cell>
          <cell r="B32">
            <v>0</v>
          </cell>
          <cell r="C32" t="str">
            <v>FA</v>
          </cell>
        </row>
        <row r="33">
          <cell r="A33" t="str">
            <v>Depreciation Reserve-Electrical Installation</v>
          </cell>
          <cell r="B33">
            <v>0</v>
          </cell>
          <cell r="C33" t="str">
            <v>FA</v>
          </cell>
        </row>
        <row r="34">
          <cell r="A34" t="str">
            <v>Depreciation Reserve - Furniture &amp; Fixures</v>
          </cell>
          <cell r="B34">
            <v>0</v>
          </cell>
          <cell r="C34" t="str">
            <v>FA</v>
          </cell>
        </row>
        <row r="35">
          <cell r="A35" t="str">
            <v>Depreciation Reserve - Office Equipments</v>
          </cell>
          <cell r="B35">
            <v>0</v>
          </cell>
          <cell r="C35" t="str">
            <v>FA</v>
          </cell>
        </row>
        <row r="36">
          <cell r="A36" t="str">
            <v>Digital Techno Batteries</v>
          </cell>
          <cell r="B36">
            <v>0</v>
          </cell>
        </row>
        <row r="37">
          <cell r="A37" t="str">
            <v>DLP Projector</v>
          </cell>
          <cell r="B37">
            <v>0</v>
          </cell>
        </row>
        <row r="38">
          <cell r="A38" t="str">
            <v>Electrical Installation</v>
          </cell>
          <cell r="B38">
            <v>0</v>
          </cell>
        </row>
        <row r="39">
          <cell r="A39" t="str">
            <v>Electricity Charges-M.No-053-06482702</v>
          </cell>
          <cell r="B39" t="str">
            <v>P &amp; L</v>
          </cell>
          <cell r="C39" t="str">
            <v>Electricity Expenses</v>
          </cell>
        </row>
        <row r="40">
          <cell r="A40" t="str">
            <v>Electricity Charges-M.No-057-02167117</v>
          </cell>
          <cell r="B40" t="str">
            <v>P &amp; L</v>
          </cell>
          <cell r="C40" t="str">
            <v>Electricity Expenses</v>
          </cell>
        </row>
        <row r="41">
          <cell r="A41" t="str">
            <v>Equipment Rack</v>
          </cell>
          <cell r="B41">
            <v>0</v>
          </cell>
        </row>
        <row r="42">
          <cell r="A42" t="str">
            <v>Equity Share Capital</v>
          </cell>
          <cell r="B42" t="str">
            <v>BS</v>
          </cell>
          <cell r="C42" t="str">
            <v>Invested Capital</v>
          </cell>
        </row>
        <row r="43">
          <cell r="A43" t="str">
            <v>Excess Provision Written Off</v>
          </cell>
          <cell r="B43" t="str">
            <v>P &amp; L</v>
          </cell>
          <cell r="C43" t="str">
            <v>Excess provision return back</v>
          </cell>
        </row>
        <row r="44">
          <cell r="A44" t="str">
            <v>Exchange Gains/ Losses</v>
          </cell>
          <cell r="B44" t="str">
            <v>P &amp; L</v>
          </cell>
          <cell r="C44" t="str">
            <v>Exchange Gains/ Losses</v>
          </cell>
        </row>
        <row r="45">
          <cell r="A45" t="str">
            <v>Fringe Benefit Tax</v>
          </cell>
          <cell r="B45" t="str">
            <v>P &amp; L</v>
          </cell>
          <cell r="C45" t="str">
            <v>Fringe Benefit Tax</v>
          </cell>
        </row>
        <row r="46">
          <cell r="A46" t="str">
            <v>Furniture &amp; Fixtures</v>
          </cell>
          <cell r="B46">
            <v>0</v>
          </cell>
        </row>
        <row r="47">
          <cell r="A47" t="str">
            <v>Food Coupans</v>
          </cell>
          <cell r="B47" t="str">
            <v>P &amp; L</v>
          </cell>
          <cell r="C47" t="str">
            <v>Food Coupans</v>
          </cell>
        </row>
        <row r="48">
          <cell r="A48" t="str">
            <v>Gamcom Solutions Ltd (UK)</v>
          </cell>
          <cell r="B48" t="str">
            <v>BS</v>
          </cell>
          <cell r="C48" t="str">
            <v>Debtors - Parent Company</v>
          </cell>
        </row>
        <row r="49">
          <cell r="A49" t="str">
            <v>Gamcom Solution Ltd.(UK)-Exp.</v>
          </cell>
          <cell r="B49" t="str">
            <v>BS</v>
          </cell>
          <cell r="C49" t="str">
            <v>Gamcom Solution Ltd(UK)-Exp.</v>
          </cell>
        </row>
        <row r="50">
          <cell r="A50" t="str">
            <v>Gayas Enterprises-ANFPK5015K</v>
          </cell>
          <cell r="B50" t="str">
            <v>BS</v>
          </cell>
          <cell r="C50" t="str">
            <v>Other creditors</v>
          </cell>
        </row>
        <row r="51">
          <cell r="A51" t="str">
            <v>Godrej FRFC Drawer &amp; Defender Safe</v>
          </cell>
          <cell r="B51">
            <v>0</v>
          </cell>
        </row>
        <row r="52">
          <cell r="A52" t="str">
            <v>HSBC FD for Bank Guarantee No 105 413967 051</v>
          </cell>
          <cell r="B52" t="str">
            <v>BS</v>
          </cell>
          <cell r="C52" t="str">
            <v>Bank</v>
          </cell>
        </row>
        <row r="53">
          <cell r="A53" t="str">
            <v>HSBC Ltd C/A No 105 413967 001</v>
          </cell>
          <cell r="B53" t="str">
            <v>BS</v>
          </cell>
          <cell r="C53" t="str">
            <v>Bank</v>
          </cell>
        </row>
        <row r="54">
          <cell r="A54" t="str">
            <v>Internet Charges</v>
          </cell>
          <cell r="B54" t="str">
            <v>P &amp; L</v>
          </cell>
          <cell r="C54" t="str">
            <v>Internet domain expenses</v>
          </cell>
        </row>
        <row r="55">
          <cell r="A55" t="str">
            <v>Income Tax</v>
          </cell>
          <cell r="B55" t="str">
            <v>P &amp; L</v>
          </cell>
          <cell r="C55" t="str">
            <v>Income Tax</v>
          </cell>
        </row>
        <row r="56">
          <cell r="A56" t="str">
            <v>ISDN Terminal ASPILA System</v>
          </cell>
          <cell r="B56">
            <v>0</v>
          </cell>
        </row>
        <row r="57">
          <cell r="A57" t="str">
            <v>LCD Monitor</v>
          </cell>
          <cell r="B57">
            <v>0</v>
          </cell>
        </row>
        <row r="58">
          <cell r="A58" t="str">
            <v>Legal Expenses</v>
          </cell>
          <cell r="B58" t="str">
            <v>P &amp; L</v>
          </cell>
          <cell r="C58" t="str">
            <v>Legal Expenses</v>
          </cell>
        </row>
        <row r="59">
          <cell r="A59" t="str">
            <v>Leave Salary</v>
          </cell>
          <cell r="B59" t="str">
            <v>P &amp; L</v>
          </cell>
          <cell r="C59" t="str">
            <v>Leave Salary</v>
          </cell>
        </row>
        <row r="60">
          <cell r="A60" t="str">
            <v>Maintenance Charges(Telephone)</v>
          </cell>
          <cell r="B60" t="str">
            <v>P &amp; L</v>
          </cell>
          <cell r="C60" t="str">
            <v>Repairs &amp; Maintenance</v>
          </cell>
        </row>
        <row r="61">
          <cell r="A61" t="str">
            <v>Mobile Charges</v>
          </cell>
          <cell r="B61" t="str">
            <v>P &amp; L</v>
          </cell>
          <cell r="C61" t="str">
            <v>Mobile Charges</v>
          </cell>
        </row>
        <row r="62">
          <cell r="A62" t="str">
            <v>Mobile Deposit</v>
          </cell>
          <cell r="B62" t="str">
            <v>BS</v>
          </cell>
          <cell r="C62" t="str">
            <v>Bond Deposits/ Deposits</v>
          </cell>
        </row>
        <row r="63">
          <cell r="A63" t="str">
            <v>Office &amp; General Expenses</v>
          </cell>
          <cell r="B63" t="str">
            <v>P &amp; L</v>
          </cell>
          <cell r="C63" t="str">
            <v>Office &amp; General Expenses</v>
          </cell>
        </row>
        <row r="64">
          <cell r="A64" t="str">
            <v>Office Insurance</v>
          </cell>
          <cell r="B64" t="str">
            <v>P &amp; L</v>
          </cell>
          <cell r="C64" t="str">
            <v xml:space="preserve">Insurance </v>
          </cell>
        </row>
        <row r="65">
          <cell r="A65" t="str">
            <v>Office Maintenance Expenses</v>
          </cell>
          <cell r="B65" t="str">
            <v>P &amp; L</v>
          </cell>
          <cell r="C65" t="str">
            <v>Repairs &amp; Maintenance</v>
          </cell>
        </row>
        <row r="66">
          <cell r="A66" t="str">
            <v>Office Premise Deposit</v>
          </cell>
          <cell r="B66" t="str">
            <v>BS</v>
          </cell>
          <cell r="C66" t="str">
            <v>Bond Deposits/ Deposits</v>
          </cell>
        </row>
        <row r="67">
          <cell r="A67" t="str">
            <v>Office Repairs Expenses</v>
          </cell>
          <cell r="B67" t="str">
            <v>P &amp; L</v>
          </cell>
          <cell r="C67" t="str">
            <v>Repairs &amp; Maintenance</v>
          </cell>
        </row>
        <row r="68">
          <cell r="A68" t="str">
            <v>Office Security Guard Charges</v>
          </cell>
          <cell r="B68" t="str">
            <v>P &amp; L</v>
          </cell>
          <cell r="C68" t="str">
            <v>Security Charges</v>
          </cell>
        </row>
        <row r="69">
          <cell r="A69" t="str">
            <v>Payroll Process Fees</v>
          </cell>
          <cell r="B69" t="str">
            <v>P &amp; L</v>
          </cell>
          <cell r="C69" t="str">
            <v>Legal &amp; Professional Fees</v>
          </cell>
        </row>
        <row r="70">
          <cell r="A70" t="str">
            <v>PF Expenses</v>
          </cell>
          <cell r="B70" t="str">
            <v>P &amp; L</v>
          </cell>
          <cell r="C70" t="str">
            <v>Rates and Taxes</v>
          </cell>
        </row>
        <row r="71">
          <cell r="A71" t="str">
            <v>Pioneer</v>
          </cell>
          <cell r="B71" t="str">
            <v>BS</v>
          </cell>
          <cell r="C71" t="str">
            <v>Other creditors</v>
          </cell>
        </row>
        <row r="72">
          <cell r="A72" t="str">
            <v>Polycom Kit - Vedeo Conference System</v>
          </cell>
          <cell r="B72">
            <v>0</v>
          </cell>
        </row>
        <row r="73">
          <cell r="A73" t="str">
            <v>Printing &amp; Stationery</v>
          </cell>
          <cell r="B73" t="str">
            <v>P &amp; L</v>
          </cell>
          <cell r="C73" t="str">
            <v xml:space="preserve">Printing &amp; Stationery </v>
          </cell>
        </row>
        <row r="74">
          <cell r="A74" t="str">
            <v>Preference Share Capital</v>
          </cell>
          <cell r="B74" t="str">
            <v>BS</v>
          </cell>
          <cell r="C74" t="str">
            <v>Invested Capital</v>
          </cell>
        </row>
        <row r="75">
          <cell r="A75" t="str">
            <v>Prepaid Internet Charges</v>
          </cell>
          <cell r="B75" t="str">
            <v>BS</v>
          </cell>
          <cell r="C75" t="str">
            <v>Prepayments</v>
          </cell>
        </row>
        <row r="76">
          <cell r="A76" t="str">
            <v>Prepaid Maintenance Charges</v>
          </cell>
          <cell r="B76" t="str">
            <v>BS</v>
          </cell>
          <cell r="C76" t="str">
            <v>Prepayments</v>
          </cell>
        </row>
        <row r="77">
          <cell r="A77" t="str">
            <v>Prepaid Maintenance Charges-Telephone</v>
          </cell>
          <cell r="B77" t="str">
            <v>BS</v>
          </cell>
          <cell r="C77" t="str">
            <v>Prepayments</v>
          </cell>
        </row>
        <row r="78">
          <cell r="A78" t="str">
            <v>Prepaid Office Insurance</v>
          </cell>
          <cell r="B78" t="str">
            <v>BS</v>
          </cell>
          <cell r="C78" t="str">
            <v>Prepayments</v>
          </cell>
        </row>
        <row r="79">
          <cell r="A79" t="str">
            <v>Prepaid RESDEX &amp; Classified Postings</v>
          </cell>
          <cell r="B79" t="str">
            <v>BS</v>
          </cell>
          <cell r="C79" t="str">
            <v>Prepayments</v>
          </cell>
        </row>
        <row r="80">
          <cell r="A80" t="str">
            <v>Prepaid Local Loop Charges</v>
          </cell>
          <cell r="B80" t="str">
            <v>BS</v>
          </cell>
          <cell r="C80" t="str">
            <v>Prepayments</v>
          </cell>
        </row>
        <row r="81">
          <cell r="A81" t="str">
            <v>Prepaid STPI Charges</v>
          </cell>
          <cell r="B81" t="str">
            <v>BS</v>
          </cell>
          <cell r="C81" t="str">
            <v>Prepayments</v>
          </cell>
        </row>
        <row r="82">
          <cell r="A82" t="str">
            <v>Professional Fees</v>
          </cell>
          <cell r="B82" t="str">
            <v>P &amp; L</v>
          </cell>
          <cell r="C82" t="str">
            <v>Legal &amp; Professional Fees</v>
          </cell>
        </row>
        <row r="83">
          <cell r="A83" t="str">
            <v>Professional Tax Payable</v>
          </cell>
          <cell r="B83" t="str">
            <v>BS</v>
          </cell>
          <cell r="C83" t="str">
            <v>Duties &amp; Taxes</v>
          </cell>
        </row>
        <row r="84">
          <cell r="A84" t="str">
            <v>Profit &amp; Loss A/c</v>
          </cell>
          <cell r="B84" t="str">
            <v>P &amp; L</v>
          </cell>
          <cell r="C84" t="str">
            <v>Retained Earnings</v>
          </cell>
        </row>
        <row r="85">
          <cell r="A85" t="str">
            <v>Provident Fund -Employer</v>
          </cell>
          <cell r="B85" t="str">
            <v>P &amp; L</v>
          </cell>
          <cell r="C85" t="str">
            <v>Provident Fund-Employer</v>
          </cell>
        </row>
        <row r="86">
          <cell r="A86" t="str">
            <v>Provident Fund Payable</v>
          </cell>
          <cell r="B86" t="str">
            <v>BS</v>
          </cell>
          <cell r="C86" t="str">
            <v>Provident Fund payable</v>
          </cell>
        </row>
        <row r="87">
          <cell r="A87" t="str">
            <v>Provision for Auditors Remuneration</v>
          </cell>
          <cell r="B87" t="str">
            <v>BS</v>
          </cell>
          <cell r="C87" t="str">
            <v>Provision for expenses</v>
          </cell>
        </row>
        <row r="88">
          <cell r="A88" t="str">
            <v>Provision for Expenses</v>
          </cell>
          <cell r="B88" t="str">
            <v>BS</v>
          </cell>
          <cell r="C88" t="str">
            <v>Provision for expenses</v>
          </cell>
        </row>
        <row r="89">
          <cell r="A89" t="str">
            <v>Provision for Fringe Benefit Tax FY 2006-07</v>
          </cell>
          <cell r="B89" t="str">
            <v>BS</v>
          </cell>
          <cell r="C89" t="str">
            <v>Tax Provision</v>
          </cell>
        </row>
        <row r="90">
          <cell r="A90" t="str">
            <v>Provision for Fringe Benifit Tax-F.Y 2007-08</v>
          </cell>
          <cell r="B90" t="str">
            <v>BS</v>
          </cell>
          <cell r="C90" t="str">
            <v>Tax Provision</v>
          </cell>
        </row>
        <row r="91">
          <cell r="A91" t="str">
            <v>Provision for Income Tax FY 2006-07</v>
          </cell>
          <cell r="B91" t="str">
            <v>BS</v>
          </cell>
          <cell r="C91" t="str">
            <v>Tax Provision</v>
          </cell>
        </row>
        <row r="92">
          <cell r="A92" t="str">
            <v>Provision for Income Tax-F.Y 2007-08</v>
          </cell>
          <cell r="B92" t="str">
            <v>BS</v>
          </cell>
          <cell r="C92" t="str">
            <v>Tax Provision</v>
          </cell>
        </row>
        <row r="93">
          <cell r="A93" t="str">
            <v>Provision for Internet Charges</v>
          </cell>
          <cell r="B93" t="str">
            <v>BS</v>
          </cell>
          <cell r="C93" t="str">
            <v>Provision for expenses</v>
          </cell>
        </row>
        <row r="94">
          <cell r="A94" t="str">
            <v>Provision for Telephone Charges</v>
          </cell>
          <cell r="B94" t="str">
            <v>BS</v>
          </cell>
          <cell r="C94" t="str">
            <v>Provision for expenses</v>
          </cell>
        </row>
        <row r="95">
          <cell r="A95" t="str">
            <v>Provision for Leave Salary</v>
          </cell>
          <cell r="B95" t="str">
            <v>BS</v>
          </cell>
          <cell r="C95" t="str">
            <v>Provision for expenses</v>
          </cell>
        </row>
        <row r="96">
          <cell r="A96" t="str">
            <v>Provision for Mobile Charges</v>
          </cell>
          <cell r="B96" t="str">
            <v>BS</v>
          </cell>
          <cell r="C96" t="str">
            <v>Provision for expenses</v>
          </cell>
        </row>
        <row r="97">
          <cell r="A97" t="str">
            <v>Rent for Office Premise</v>
          </cell>
          <cell r="B97" t="str">
            <v>P &amp; L</v>
          </cell>
          <cell r="C97" t="str">
            <v>Office Rent</v>
          </cell>
        </row>
        <row r="98">
          <cell r="A98" t="str">
            <v>Retainership Fees</v>
          </cell>
          <cell r="B98" t="str">
            <v>P &amp; L</v>
          </cell>
          <cell r="C98" t="str">
            <v>Legal &amp; Professional Fees</v>
          </cell>
        </row>
        <row r="99">
          <cell r="A99" t="str">
            <v>Router Price Modem</v>
          </cell>
          <cell r="B99">
            <v>0</v>
          </cell>
        </row>
        <row r="100">
          <cell r="A100" t="str">
            <v>Salaries</v>
          </cell>
          <cell r="B100" t="str">
            <v>P &amp; L</v>
          </cell>
          <cell r="C100" t="str">
            <v>Salary</v>
          </cell>
        </row>
        <row r="101">
          <cell r="A101" t="str">
            <v>Salaries Payable</v>
          </cell>
          <cell r="B101" t="str">
            <v>BS</v>
          </cell>
          <cell r="C101" t="str">
            <v>Provision for expenses</v>
          </cell>
        </row>
        <row r="102">
          <cell r="A102" t="str">
            <v>Sales</v>
          </cell>
          <cell r="B102" t="str">
            <v>P &amp; L</v>
          </cell>
          <cell r="C102" t="str">
            <v>Sales</v>
          </cell>
        </row>
        <row r="103">
          <cell r="A103" t="str">
            <v>Samsung Ref Ra 20</v>
          </cell>
          <cell r="B103">
            <v>0</v>
          </cell>
        </row>
        <row r="104">
          <cell r="A104" t="str">
            <v>Security System</v>
          </cell>
          <cell r="B104">
            <v>0</v>
          </cell>
        </row>
        <row r="105">
          <cell r="A105" t="str">
            <v>Self Assesment FBT (FY 2006-07)</v>
          </cell>
          <cell r="B105" t="str">
            <v>BS</v>
          </cell>
          <cell r="C105" t="str">
            <v>Advance Tax (FBT,Income Tax)</v>
          </cell>
        </row>
        <row r="106">
          <cell r="A106" t="str">
            <v>Self Assessment-Income Tax-F.Y-2007-08</v>
          </cell>
          <cell r="B106" t="str">
            <v>BS</v>
          </cell>
          <cell r="C106" t="str">
            <v>Advance Tax (FBT,Income Tax)</v>
          </cell>
        </row>
        <row r="107">
          <cell r="A107" t="str">
            <v>Share Application Money</v>
          </cell>
          <cell r="B107" t="str">
            <v>BS</v>
          </cell>
          <cell r="C107" t="str">
            <v>Invested Capital</v>
          </cell>
        </row>
        <row r="108">
          <cell r="A108" t="str">
            <v>SKP Crossborder Consulting Pvt Ltd</v>
          </cell>
          <cell r="B108" t="str">
            <v>BS</v>
          </cell>
          <cell r="C108" t="str">
            <v>Professional Fees payable</v>
          </cell>
        </row>
        <row r="109">
          <cell r="A109" t="str">
            <v>Sonic Firewall</v>
          </cell>
          <cell r="B109">
            <v>0</v>
          </cell>
        </row>
        <row r="110">
          <cell r="A110" t="str">
            <v>Staff Recruitement Expenses</v>
          </cell>
          <cell r="B110" t="str">
            <v>P &amp; L</v>
          </cell>
          <cell r="C110" t="str">
            <v>Recruitment expenses</v>
          </cell>
        </row>
        <row r="111">
          <cell r="A111" t="str">
            <v>Staff Welfare Expenses</v>
          </cell>
          <cell r="B111" t="str">
            <v>P &amp; L</v>
          </cell>
          <cell r="C111" t="str">
            <v>Staff Welfare Exps</v>
          </cell>
        </row>
        <row r="112">
          <cell r="A112" t="str">
            <v>Statutory Audit Fees</v>
          </cell>
          <cell r="B112" t="str">
            <v>P &amp; L</v>
          </cell>
          <cell r="C112" t="str">
            <v>Legal &amp; Professional Fees</v>
          </cell>
        </row>
        <row r="113">
          <cell r="A113" t="str">
            <v>STPI Charges</v>
          </cell>
          <cell r="B113" t="str">
            <v>P &amp; L</v>
          </cell>
          <cell r="C113" t="str">
            <v>STPI Charges</v>
          </cell>
        </row>
        <row r="114">
          <cell r="A114" t="str">
            <v>Sudit K Parekh &amp; Co</v>
          </cell>
          <cell r="B114" t="str">
            <v>BS</v>
          </cell>
          <cell r="C114" t="str">
            <v>Professional Fees payable</v>
          </cell>
        </row>
        <row r="115">
          <cell r="A115" t="str">
            <v>Sunny Collection</v>
          </cell>
          <cell r="B115" t="str">
            <v>BS</v>
          </cell>
          <cell r="C115" t="str">
            <v>Other creditors</v>
          </cell>
        </row>
        <row r="116">
          <cell r="A116" t="str">
            <v>Tax Audit fees</v>
          </cell>
          <cell r="B116" t="str">
            <v>P &amp; L</v>
          </cell>
          <cell r="C116" t="str">
            <v>Legal &amp; Professional Fees</v>
          </cell>
        </row>
        <row r="117">
          <cell r="A117" t="str">
            <v>TDS on Contract</v>
          </cell>
          <cell r="B117" t="str">
            <v>BS</v>
          </cell>
          <cell r="C117" t="str">
            <v>Duties &amp; Taxes</v>
          </cell>
        </row>
        <row r="118">
          <cell r="A118" t="str">
            <v>TDS on Professional Fees</v>
          </cell>
          <cell r="B118" t="str">
            <v>BS</v>
          </cell>
          <cell r="C118" t="str">
            <v>Duties &amp; Taxes</v>
          </cell>
        </row>
        <row r="119">
          <cell r="A119" t="str">
            <v>TDS on Rent</v>
          </cell>
          <cell r="B119" t="str">
            <v>BS</v>
          </cell>
          <cell r="C119" t="str">
            <v>Duties &amp; Taxes</v>
          </cell>
        </row>
        <row r="120">
          <cell r="A120" t="str">
            <v>Local Conveyance</v>
          </cell>
          <cell r="B120" t="str">
            <v>P &amp; L</v>
          </cell>
          <cell r="C120" t="str">
            <v>Travelling and Conveyance</v>
          </cell>
        </row>
        <row r="121">
          <cell r="A121" t="str">
            <v>Telephone Charges</v>
          </cell>
          <cell r="B121" t="str">
            <v>P &amp; L</v>
          </cell>
          <cell r="C121" t="str">
            <v>Telephone &amp; Fax Expenses</v>
          </cell>
        </row>
        <row r="122">
          <cell r="A122" t="str">
            <v>Vaccum Cleaner</v>
          </cell>
          <cell r="B122">
            <v>0</v>
          </cell>
        </row>
        <row r="123">
          <cell r="A123" t="str">
            <v>VSNL Internet Charges Payable</v>
          </cell>
          <cell r="B123" t="str">
            <v>BS</v>
          </cell>
          <cell r="C123" t="str">
            <v>Other creditors</v>
          </cell>
        </row>
        <row r="124">
          <cell r="A124" t="str">
            <v>VSNL Internet Security Deposit</v>
          </cell>
          <cell r="B124" t="str">
            <v>BS</v>
          </cell>
          <cell r="C124" t="str">
            <v>Bond Deposits/ Deposits</v>
          </cell>
        </row>
        <row r="125">
          <cell r="A125" t="str">
            <v>Visa Charges</v>
          </cell>
          <cell r="B125" t="str">
            <v>P &amp; L</v>
          </cell>
          <cell r="C125" t="str">
            <v>Travelling and Conveyance</v>
          </cell>
        </row>
        <row r="126">
          <cell r="A126" t="str">
            <v>Zavaray Soli Poonawalla</v>
          </cell>
          <cell r="B126" t="str">
            <v>BS</v>
          </cell>
          <cell r="C126" t="str">
            <v>Other creditors</v>
          </cell>
        </row>
        <row r="127">
          <cell r="A127" t="str">
            <v>Bicycle</v>
          </cell>
          <cell r="B127" t="str">
            <v>BS</v>
          </cell>
        </row>
        <row r="128">
          <cell r="A128" t="str">
            <v>Domestic Travel</v>
          </cell>
          <cell r="B128" t="str">
            <v>P &amp; L</v>
          </cell>
          <cell r="C128" t="str">
            <v>Travelling and Conveyance</v>
          </cell>
        </row>
        <row r="129">
          <cell r="A129" t="str">
            <v>Foreign Travel-Ticket</v>
          </cell>
          <cell r="B129" t="str">
            <v>P &amp; L</v>
          </cell>
          <cell r="C129" t="str">
            <v>Travelling and Conveyance</v>
          </cell>
        </row>
        <row r="130">
          <cell r="A130" t="str">
            <v>J.B.Deshmukh Electricals</v>
          </cell>
          <cell r="B130" t="str">
            <v>BS</v>
          </cell>
          <cell r="C130" t="str">
            <v>Other creditors</v>
          </cell>
        </row>
        <row r="131">
          <cell r="A131" t="str">
            <v>Kumar Housing Corporation Ltd</v>
          </cell>
          <cell r="B131" t="str">
            <v>BS</v>
          </cell>
          <cell r="C131" t="str">
            <v>Other creditors</v>
          </cell>
        </row>
        <row r="132">
          <cell r="A132" t="str">
            <v>Maintenance Charges-A.C</v>
          </cell>
          <cell r="B132" t="str">
            <v>P &amp; L</v>
          </cell>
          <cell r="C132" t="str">
            <v>Repairs &amp; Maintenance</v>
          </cell>
        </row>
        <row r="133">
          <cell r="A133" t="str">
            <v>Maintenence Charges-UPS System</v>
          </cell>
          <cell r="B133" t="str">
            <v>P &amp; L</v>
          </cell>
          <cell r="C133" t="str">
            <v>Repairs &amp; Maintenance</v>
          </cell>
        </row>
        <row r="134">
          <cell r="A134" t="str">
            <v>Prepaid Maintenance Charges-A.C</v>
          </cell>
          <cell r="B134" t="str">
            <v>BS</v>
          </cell>
          <cell r="C134" t="str">
            <v>Prepayments</v>
          </cell>
        </row>
        <row r="135">
          <cell r="A135" t="str">
            <v>Prepaid Maintenence Charges-UPS</v>
          </cell>
          <cell r="B135" t="str">
            <v>BS</v>
          </cell>
          <cell r="C135" t="str">
            <v>Prepayments</v>
          </cell>
        </row>
        <row r="136">
          <cell r="A136" t="str">
            <v>Prior Period Expenses</v>
          </cell>
          <cell r="B136" t="str">
            <v>P &amp; L</v>
          </cell>
          <cell r="C136" t="str">
            <v>Prior Period Expenses</v>
          </cell>
        </row>
        <row r="137">
          <cell r="A137" t="str">
            <v>Table Fan</v>
          </cell>
          <cell r="B137">
            <v>0</v>
          </cell>
        </row>
        <row r="138">
          <cell r="A138" t="str">
            <v>Advance FBT F.Y.2008-09</v>
          </cell>
          <cell r="B138" t="str">
            <v>BS</v>
          </cell>
          <cell r="C138" t="str">
            <v>Advance Tax (FBT,Income Tax)</v>
          </cell>
        </row>
        <row r="139">
          <cell r="A139" t="str">
            <v>Advance-Income Tax F.Y.2008-09</v>
          </cell>
          <cell r="B139" t="str">
            <v>BS</v>
          </cell>
          <cell r="C139" t="str">
            <v>Advance Tax (FBT,Income Tax)</v>
          </cell>
        </row>
        <row r="140">
          <cell r="A140" t="str">
            <v>Axis Bank Ltd A/C No. 338010200004237</v>
          </cell>
          <cell r="B140" t="str">
            <v>BS</v>
          </cell>
          <cell r="C140" t="str">
            <v>Bank</v>
          </cell>
        </row>
        <row r="141">
          <cell r="A141" t="str">
            <v>Depreciation-Plant &amp; Machinery</v>
          </cell>
          <cell r="B141">
            <v>0</v>
          </cell>
        </row>
        <row r="142">
          <cell r="A142" t="str">
            <v>Depreciation Reserve-Plant &amp; Machinery</v>
          </cell>
          <cell r="B142">
            <v>0</v>
          </cell>
        </row>
        <row r="143">
          <cell r="A143" t="str">
            <v>MLWF Payable</v>
          </cell>
          <cell r="B143" t="str">
            <v>BS</v>
          </cell>
          <cell r="C143" t="str">
            <v>MLWF payable</v>
          </cell>
        </row>
        <row r="144">
          <cell r="A144" t="str">
            <v>Paper Shredder CC-005</v>
          </cell>
          <cell r="B144">
            <v>0</v>
          </cell>
        </row>
        <row r="145">
          <cell r="A145" t="str">
            <v>Profession Tax-Company</v>
          </cell>
          <cell r="B145" t="str">
            <v>P &amp; L</v>
          </cell>
          <cell r="C145" t="str">
            <v>Rates and Taxes</v>
          </cell>
        </row>
        <row r="146">
          <cell r="A146" t="str">
            <v>Shredder Machine-HC-CDP</v>
          </cell>
          <cell r="B146">
            <v>0</v>
          </cell>
        </row>
        <row r="147">
          <cell r="A147" t="str">
            <v>Depreciation-Office Equipment</v>
          </cell>
          <cell r="B147">
            <v>0</v>
          </cell>
          <cell r="C147" t="str">
            <v>Depreciation</v>
          </cell>
        </row>
        <row r="148">
          <cell r="A148" t="str">
            <v>Provision for -Internet Charges</v>
          </cell>
          <cell r="B148" t="str">
            <v>BS</v>
          </cell>
          <cell r="C148" t="str">
            <v>Provision for expenses</v>
          </cell>
        </row>
        <row r="149">
          <cell r="A149" t="str">
            <v>Staff Welfare Expenses-In House</v>
          </cell>
          <cell r="B149" t="str">
            <v>P &amp; L</v>
          </cell>
          <cell r="C149" t="str">
            <v>Staff Welfare Exps</v>
          </cell>
        </row>
        <row r="150">
          <cell r="A150" t="str">
            <v>Director's Exps</v>
          </cell>
          <cell r="B150" t="str">
            <v>P &amp; L</v>
          </cell>
          <cell r="C150" t="str">
            <v>Director's Expenses</v>
          </cell>
        </row>
        <row r="151">
          <cell r="A151" t="str">
            <v>Gratuity Payable</v>
          </cell>
          <cell r="B151" t="str">
            <v>BS</v>
          </cell>
          <cell r="C151" t="str">
            <v>Employees' expenses payable</v>
          </cell>
        </row>
        <row r="152">
          <cell r="A152" t="str">
            <v>Local Travelling</v>
          </cell>
          <cell r="B152" t="str">
            <v>P &amp; L</v>
          </cell>
          <cell r="C152" t="str">
            <v>Travelling and Conveyance</v>
          </cell>
        </row>
        <row r="153">
          <cell r="A153" t="str">
            <v>Lodging &amp; Boarding Expenses</v>
          </cell>
          <cell r="B153" t="str">
            <v>P &amp; L</v>
          </cell>
          <cell r="C153" t="str">
            <v xml:space="preserve">Lodging &amp; Boarding </v>
          </cell>
        </row>
        <row r="154">
          <cell r="A154" t="str">
            <v>MLWF Contribution</v>
          </cell>
          <cell r="B154">
            <v>0</v>
          </cell>
          <cell r="C154" t="str">
            <v>Rates and Taxes</v>
          </cell>
        </row>
        <row r="155">
          <cell r="A155" t="str">
            <v>Provision for Bonus</v>
          </cell>
          <cell r="B155" t="str">
            <v>BS</v>
          </cell>
          <cell r="C155" t="str">
            <v>Provision for expenses</v>
          </cell>
        </row>
        <row r="156">
          <cell r="A156" t="str">
            <v>Provision for Medical Reimbursement</v>
          </cell>
          <cell r="B156" t="str">
            <v>BS</v>
          </cell>
          <cell r="C156" t="str">
            <v>Provision for expenses</v>
          </cell>
        </row>
        <row r="157">
          <cell r="A157" t="str">
            <v>Repairs &amp; Maintenence-Guest House</v>
          </cell>
          <cell r="B157" t="str">
            <v>P &amp; L</v>
          </cell>
          <cell r="C157" t="str">
            <v>Repairs &amp; Maintenance</v>
          </cell>
        </row>
        <row r="158">
          <cell r="A158" t="str">
            <v>Salary Basic</v>
          </cell>
          <cell r="B158" t="str">
            <v>P &amp; L</v>
          </cell>
          <cell r="C158" t="str">
            <v>Salary</v>
          </cell>
        </row>
        <row r="159">
          <cell r="A159" t="str">
            <v>Salary Bonus</v>
          </cell>
          <cell r="B159" t="str">
            <v>P &amp; L</v>
          </cell>
          <cell r="C159" t="str">
            <v>Salary</v>
          </cell>
        </row>
        <row r="160">
          <cell r="A160" t="str">
            <v>Salary Child Education Allowance</v>
          </cell>
          <cell r="B160" t="str">
            <v>P &amp; L</v>
          </cell>
          <cell r="C160" t="str">
            <v>Salary</v>
          </cell>
        </row>
        <row r="161">
          <cell r="A161" t="str">
            <v>Salary Conveyance Allowance</v>
          </cell>
          <cell r="B161" t="str">
            <v>P &amp; L</v>
          </cell>
          <cell r="C161" t="str">
            <v>Salary</v>
          </cell>
        </row>
        <row r="162">
          <cell r="A162" t="str">
            <v>Salary HRA</v>
          </cell>
          <cell r="B162" t="str">
            <v>P &amp; L</v>
          </cell>
          <cell r="C162" t="str">
            <v>Salary</v>
          </cell>
        </row>
        <row r="163">
          <cell r="A163" t="str">
            <v>Salary LTA</v>
          </cell>
          <cell r="B163" t="str">
            <v>P &amp; L</v>
          </cell>
          <cell r="C163" t="str">
            <v>Salary</v>
          </cell>
        </row>
        <row r="164">
          <cell r="A164" t="str">
            <v>Salary Lunch Coupens</v>
          </cell>
          <cell r="B164" t="str">
            <v>P &amp; L</v>
          </cell>
          <cell r="C164" t="str">
            <v>Salary</v>
          </cell>
        </row>
        <row r="165">
          <cell r="A165" t="str">
            <v>Salary Medical Reimbursement</v>
          </cell>
          <cell r="B165" t="str">
            <v>P &amp; L</v>
          </cell>
          <cell r="C165" t="str">
            <v>Salary</v>
          </cell>
        </row>
        <row r="166">
          <cell r="A166" t="str">
            <v>Salary Special Allowance</v>
          </cell>
          <cell r="B166" t="str">
            <v>P &amp; L</v>
          </cell>
          <cell r="C166" t="str">
            <v>Salary</v>
          </cell>
        </row>
        <row r="167">
          <cell r="A167" t="str">
            <v>Staff Welfare - Out of Office</v>
          </cell>
          <cell r="B167" t="str">
            <v>P &amp; L</v>
          </cell>
          <cell r="C167" t="str">
            <v>Staff Welfare Exps</v>
          </cell>
        </row>
        <row r="168">
          <cell r="A168" t="str">
            <v>TDS on Salaries</v>
          </cell>
          <cell r="B168" t="str">
            <v>BS</v>
          </cell>
          <cell r="C168" t="str">
            <v>Duties &amp; Taxes</v>
          </cell>
        </row>
        <row r="169">
          <cell r="A169" t="str">
            <v>Travelling Exp.-Miscellaneous</v>
          </cell>
          <cell r="B169" t="str">
            <v>P &amp; L</v>
          </cell>
          <cell r="C169" t="str">
            <v>Travelling and Conveyance</v>
          </cell>
        </row>
        <row r="170">
          <cell r="A170" t="str">
            <v>White Board ATRW 120*180</v>
          </cell>
          <cell r="B170" t="str">
            <v>BS</v>
          </cell>
        </row>
        <row r="171">
          <cell r="A171" t="str">
            <v>Business Promotion Expenses</v>
          </cell>
          <cell r="B171" t="str">
            <v>P &amp; L</v>
          </cell>
          <cell r="C171" t="str">
            <v>Business Promotion Exps</v>
          </cell>
        </row>
        <row r="172">
          <cell r="A172" t="str">
            <v>Depreciation-Plant &amp; Machinery</v>
          </cell>
          <cell r="B172" t="str">
            <v>P &amp; L</v>
          </cell>
          <cell r="C172" t="str">
            <v>Depreciation</v>
          </cell>
        </row>
        <row r="173">
          <cell r="A173" t="str">
            <v>Bank Commission &amp; Charges</v>
          </cell>
          <cell r="B173" t="str">
            <v>P &amp; L</v>
          </cell>
          <cell r="C173" t="str">
            <v>Bank Charges</v>
          </cell>
        </row>
        <row r="174">
          <cell r="A174" t="str">
            <v>CRP Technologies India Pvt. Ltd.</v>
          </cell>
          <cell r="B174" t="str">
            <v>BS</v>
          </cell>
          <cell r="C174" t="str">
            <v>Other creditors</v>
          </cell>
        </row>
        <row r="175">
          <cell r="A175" t="str">
            <v>Daksh Solutions</v>
          </cell>
          <cell r="B175" t="str">
            <v>BS</v>
          </cell>
          <cell r="C175" t="str">
            <v>Other creditors</v>
          </cell>
        </row>
        <row r="176">
          <cell r="A176" t="str">
            <v>News Paper Expenses</v>
          </cell>
          <cell r="B176" t="str">
            <v>P &amp; L</v>
          </cell>
          <cell r="C176" t="str">
            <v>Office &amp; General Expenses</v>
          </cell>
        </row>
        <row r="177">
          <cell r="A177" t="str">
            <v>Snap Marketing Pvt Ltd</v>
          </cell>
          <cell r="B177" t="str">
            <v>BS</v>
          </cell>
          <cell r="C177" t="str">
            <v>Other creditors</v>
          </cell>
        </row>
        <row r="178">
          <cell r="A178" t="str">
            <v>Vodafone</v>
          </cell>
          <cell r="B178" t="str">
            <v>BS</v>
          </cell>
          <cell r="C178" t="str">
            <v>Other creditors</v>
          </cell>
        </row>
        <row r="179">
          <cell r="A179" t="str">
            <v>MAT Credit Entitlement (Asset)</v>
          </cell>
          <cell r="B179" t="str">
            <v>BS</v>
          </cell>
          <cell r="C179" t="str">
            <v>Minimum Alternative tax</v>
          </cell>
        </row>
        <row r="180">
          <cell r="A180" t="str">
            <v>Y Pathak &amp; Co.</v>
          </cell>
          <cell r="B180" t="str">
            <v>BS</v>
          </cell>
          <cell r="C180" t="str">
            <v>Other creditors</v>
          </cell>
        </row>
        <row r="181">
          <cell r="A181" t="str">
            <v>Odyssey Tours &amp; Travels</v>
          </cell>
          <cell r="B181" t="str">
            <v>BS</v>
          </cell>
          <cell r="C181" t="str">
            <v>Other creditors</v>
          </cell>
        </row>
        <row r="182">
          <cell r="A182" t="str">
            <v>Festival Expenses</v>
          </cell>
          <cell r="B182" t="str">
            <v>P &amp; L</v>
          </cell>
          <cell r="C182" t="str">
            <v>Gifts &amp; Prizes</v>
          </cell>
        </row>
        <row r="183">
          <cell r="A183" t="str">
            <v>Kumar Housing Corporation Ltd A/c No:126512 Dena</v>
          </cell>
          <cell r="B183" t="str">
            <v>BS</v>
          </cell>
          <cell r="C183" t="str">
            <v>Other creditors</v>
          </cell>
        </row>
        <row r="184">
          <cell r="A184" t="str">
            <v>Pafex</v>
          </cell>
          <cell r="B184" t="str">
            <v>BS</v>
          </cell>
          <cell r="C184" t="str">
            <v>Other creditors</v>
          </cell>
        </row>
        <row r="185">
          <cell r="A185" t="str">
            <v>Provision for Electricty</v>
          </cell>
          <cell r="B185" t="str">
            <v>BS</v>
          </cell>
          <cell r="C185" t="str">
            <v>Provision for expenses</v>
          </cell>
        </row>
        <row r="186">
          <cell r="A186" t="str">
            <v>Computer &amp; Equipment Repairs</v>
          </cell>
          <cell r="B186" t="str">
            <v>P &amp; L</v>
          </cell>
          <cell r="C186" t="str">
            <v>Computer Consumables</v>
          </cell>
        </row>
        <row r="187">
          <cell r="A187" t="str">
            <v>Sayali Patil</v>
          </cell>
          <cell r="B187" t="str">
            <v>BS</v>
          </cell>
          <cell r="C187" t="str">
            <v>Other creditors</v>
          </cell>
        </row>
        <row r="188">
          <cell r="A188" t="str">
            <v>Interest on TDS</v>
          </cell>
          <cell r="B188" t="str">
            <v>P &amp; L</v>
          </cell>
          <cell r="C188" t="str">
            <v>Office &amp; General Expenses</v>
          </cell>
        </row>
        <row r="189">
          <cell r="A189" t="str">
            <v>Mobile Handset Nokia 2626</v>
          </cell>
          <cell r="B189" t="str">
            <v>BS</v>
          </cell>
        </row>
        <row r="190">
          <cell r="A190" t="str">
            <v>Rates &amp; Taxes</v>
          </cell>
          <cell r="B190">
            <v>0</v>
          </cell>
          <cell r="C190" t="str">
            <v>Rates and Taxes</v>
          </cell>
        </row>
        <row r="191">
          <cell r="A191" t="str">
            <v>Repairs &amp; Maintainance</v>
          </cell>
          <cell r="B191" t="str">
            <v>P &amp; L</v>
          </cell>
          <cell r="C191" t="str">
            <v>Repairs &amp; Maintenance</v>
          </cell>
        </row>
        <row r="192">
          <cell r="A192" t="str">
            <v>Staff Welfare Expenses - Out House</v>
          </cell>
          <cell r="B192" t="str">
            <v>P &amp; L</v>
          </cell>
          <cell r="C192" t="str">
            <v>Staff Welfare Exps</v>
          </cell>
        </row>
        <row r="193">
          <cell r="A193" t="str">
            <v>DD Travel Services</v>
          </cell>
          <cell r="B193" t="str">
            <v>BS</v>
          </cell>
          <cell r="C193" t="str">
            <v>Other creditors</v>
          </cell>
        </row>
        <row r="194">
          <cell r="A194" t="str">
            <v>Domestic Travel - Ticket - Fare</v>
          </cell>
          <cell r="B194" t="str">
            <v>P &amp; L</v>
          </cell>
          <cell r="C194" t="str">
            <v>Travelling and Conveyance</v>
          </cell>
        </row>
        <row r="195">
          <cell r="A195" t="str">
            <v>Salary - Joining Bonus</v>
          </cell>
          <cell r="B195" t="str">
            <v>P &amp; L</v>
          </cell>
          <cell r="C195" t="str">
            <v>Salary</v>
          </cell>
        </row>
        <row r="196">
          <cell r="A196" t="str">
            <v>Sonic Firewall - H/S</v>
          </cell>
          <cell r="B196">
            <v>0</v>
          </cell>
        </row>
        <row r="197">
          <cell r="A197" t="str">
            <v>Pushpam Enterprise</v>
          </cell>
          <cell r="B197" t="str">
            <v>BS</v>
          </cell>
          <cell r="C197" t="str">
            <v>Other creditors</v>
          </cell>
        </row>
        <row r="198">
          <cell r="A198" t="str">
            <v>Ravindra S Kulkarni</v>
          </cell>
          <cell r="B198" t="str">
            <v>BS</v>
          </cell>
          <cell r="C198" t="str">
            <v>Other creditors</v>
          </cell>
        </row>
        <row r="199">
          <cell r="A199" t="str">
            <v>Domestic Travel - Conveyance</v>
          </cell>
          <cell r="B199" t="str">
            <v>P &amp; L</v>
          </cell>
          <cell r="C199" t="str">
            <v>Travelling and Conveyance</v>
          </cell>
        </row>
        <row r="200">
          <cell r="A200" t="str">
            <v>Corp One Promotional Clothing &amp; Accessories Pvt Ltd</v>
          </cell>
          <cell r="B200" t="str">
            <v>BS</v>
          </cell>
          <cell r="C200" t="str">
            <v>Other creditors</v>
          </cell>
        </row>
        <row r="201">
          <cell r="A201" t="str">
            <v>Adv Bhupesh Varsani</v>
          </cell>
          <cell r="B201" t="str">
            <v>BS</v>
          </cell>
          <cell r="C201" t="str">
            <v>Other creditors</v>
          </cell>
        </row>
        <row r="202">
          <cell r="A202" t="str">
            <v>DB Power Electronics Pvt.Ltd</v>
          </cell>
          <cell r="B202" t="str">
            <v>BS</v>
          </cell>
          <cell r="C202" t="str">
            <v>Other creditors</v>
          </cell>
        </row>
        <row r="203">
          <cell r="A203" t="str">
            <v>Excess Provision Written Back</v>
          </cell>
          <cell r="B203" t="str">
            <v>P &amp; L</v>
          </cell>
          <cell r="C203" t="str">
            <v>Excess provision return back</v>
          </cell>
        </row>
        <row r="204">
          <cell r="A204" t="str">
            <v>Microwave</v>
          </cell>
          <cell r="B204">
            <v>0</v>
          </cell>
        </row>
        <row r="205">
          <cell r="A205" t="str">
            <v>Reliance Communications</v>
          </cell>
          <cell r="B205" t="str">
            <v>BS</v>
          </cell>
          <cell r="C205" t="str">
            <v>Other creditors</v>
          </cell>
        </row>
        <row r="206">
          <cell r="A206" t="str">
            <v>Staff Welfare-Out House</v>
          </cell>
          <cell r="B206" t="str">
            <v>P &amp; L</v>
          </cell>
          <cell r="C206" t="str">
            <v>Staff Welfare Exps</v>
          </cell>
        </row>
        <row r="207">
          <cell r="A207" t="str">
            <v>Transfer Pricing Fees</v>
          </cell>
          <cell r="B207" t="str">
            <v>P &amp; L</v>
          </cell>
          <cell r="C207" t="str">
            <v>Legal &amp; Professional Fees</v>
          </cell>
        </row>
        <row r="208">
          <cell r="A208" t="str">
            <v>Provision for Fringe Benifit Tax-F.Y 2008-09</v>
          </cell>
          <cell r="B208" t="str">
            <v>BS</v>
          </cell>
          <cell r="C208" t="str">
            <v>Tax Provision</v>
          </cell>
        </row>
        <row r="209">
          <cell r="A209" t="str">
            <v>Provision for Income Tax-F.Y 2008-09</v>
          </cell>
          <cell r="B209" t="str">
            <v>BS</v>
          </cell>
          <cell r="C209" t="str">
            <v>Tax Provision</v>
          </cell>
        </row>
        <row r="210">
          <cell r="A210" t="str">
            <v>Fringe Benefit Tax Certification Fees</v>
          </cell>
          <cell r="B210" t="str">
            <v>P &amp; L</v>
          </cell>
          <cell r="C210" t="str">
            <v>Legal &amp; Professional Fees</v>
          </cell>
        </row>
        <row r="211">
          <cell r="A211" t="str">
            <v>5011 Principal Sale</v>
          </cell>
          <cell r="B211" t="str">
            <v>P &amp; L</v>
          </cell>
          <cell r="C211" t="str">
            <v>Sales</v>
          </cell>
        </row>
        <row r="212">
          <cell r="A212" t="str">
            <v>7011 Lunch Coupons</v>
          </cell>
          <cell r="B212" t="str">
            <v>P &amp; L</v>
          </cell>
          <cell r="C212" t="str">
            <v>Salary</v>
          </cell>
        </row>
        <row r="213">
          <cell r="A213" t="str">
            <v>7011 Provident Fund -Employer</v>
          </cell>
          <cell r="B213" t="str">
            <v>P &amp; L</v>
          </cell>
          <cell r="C213" t="str">
            <v>Salary</v>
          </cell>
        </row>
        <row r="214">
          <cell r="A214" t="str">
            <v>7011 Salary Basic</v>
          </cell>
          <cell r="B214" t="str">
            <v>P &amp; L</v>
          </cell>
          <cell r="C214" t="str">
            <v>Salary</v>
          </cell>
        </row>
        <row r="215">
          <cell r="A215" t="str">
            <v>7011 Salary Child Education Allowance</v>
          </cell>
          <cell r="B215" t="str">
            <v>P &amp; L</v>
          </cell>
          <cell r="C215" t="str">
            <v>Salary</v>
          </cell>
        </row>
        <row r="216">
          <cell r="A216" t="str">
            <v>7011 Salary Conveyance Allowance</v>
          </cell>
          <cell r="B216" t="str">
            <v>P &amp; L</v>
          </cell>
          <cell r="C216" t="str">
            <v>Salary</v>
          </cell>
        </row>
        <row r="217">
          <cell r="A217" t="str">
            <v>7011 Salary HRA</v>
          </cell>
          <cell r="B217" t="str">
            <v>P &amp; L</v>
          </cell>
          <cell r="C217" t="str">
            <v>Salary</v>
          </cell>
        </row>
        <row r="218">
          <cell r="A218" t="str">
            <v>7011 Salary LTA</v>
          </cell>
          <cell r="B218" t="str">
            <v>P &amp; L</v>
          </cell>
          <cell r="C218" t="str">
            <v>Salary</v>
          </cell>
        </row>
        <row r="219">
          <cell r="A219" t="str">
            <v>7011 Salary Medical Reimbursement</v>
          </cell>
          <cell r="B219" t="str">
            <v>P &amp; L</v>
          </cell>
          <cell r="C219" t="str">
            <v>Salary</v>
          </cell>
        </row>
        <row r="220">
          <cell r="A220" t="str">
            <v>7011 Salary Special Allowance</v>
          </cell>
          <cell r="B220" t="str">
            <v>P &amp; L</v>
          </cell>
          <cell r="C220" t="str">
            <v>Salary</v>
          </cell>
        </row>
        <row r="221">
          <cell r="A221" t="str">
            <v>7013 Staff Welfare Expenses-In House</v>
          </cell>
          <cell r="B221" t="str">
            <v>P &amp; L</v>
          </cell>
          <cell r="C221" t="str">
            <v>Staff Welfare Exps</v>
          </cell>
        </row>
        <row r="222">
          <cell r="A222" t="str">
            <v>7013 Staff Welfare-Out House</v>
          </cell>
          <cell r="B222" t="str">
            <v>P &amp; L</v>
          </cell>
          <cell r="C222" t="str">
            <v>Staff Welfare Exps</v>
          </cell>
        </row>
        <row r="223">
          <cell r="A223" t="str">
            <v>7014 Other Recruitment Charges</v>
          </cell>
          <cell r="B223" t="str">
            <v>P &amp; L</v>
          </cell>
          <cell r="C223" t="str">
            <v>Recruitment expenses</v>
          </cell>
        </row>
        <row r="224">
          <cell r="A224" t="str">
            <v>7021 Electricity Charges-M.No-053-06482702</v>
          </cell>
          <cell r="B224" t="str">
            <v>P &amp; L</v>
          </cell>
          <cell r="C224" t="str">
            <v>Electricity Expenses</v>
          </cell>
        </row>
        <row r="225">
          <cell r="A225" t="str">
            <v>7021 Electricity Charges-M.No-057-02167117</v>
          </cell>
          <cell r="B225" t="str">
            <v>P &amp; L</v>
          </cell>
          <cell r="C225" t="str">
            <v>Electricity Expenses</v>
          </cell>
        </row>
        <row r="226">
          <cell r="A226" t="str">
            <v>7033 Annual Maintenance Charges</v>
          </cell>
          <cell r="B226" t="str">
            <v>P &amp; L</v>
          </cell>
          <cell r="C226" t="str">
            <v>Repairs &amp; Maintenance</v>
          </cell>
        </row>
        <row r="227">
          <cell r="A227" t="str">
            <v>7033 Computer Consumables</v>
          </cell>
          <cell r="B227" t="str">
            <v>P &amp; L</v>
          </cell>
          <cell r="C227" t="str">
            <v>Repairs &amp; Maintenance</v>
          </cell>
        </row>
        <row r="228">
          <cell r="A228" t="str">
            <v>7033 Office Maintenance Expenses</v>
          </cell>
          <cell r="B228" t="str">
            <v>P &amp; L</v>
          </cell>
          <cell r="C228" t="str">
            <v>Repairs &amp; Maintenance</v>
          </cell>
        </row>
        <row r="229">
          <cell r="A229" t="str">
            <v>7041 Rent Office</v>
          </cell>
          <cell r="B229" t="str">
            <v>P &amp; L</v>
          </cell>
          <cell r="C229" t="str">
            <v>Office Rent</v>
          </cell>
        </row>
        <row r="230">
          <cell r="A230" t="str">
            <v>7052 Domestic Travel - Ticket - Fare</v>
          </cell>
          <cell r="B230" t="str">
            <v>P &amp; L</v>
          </cell>
          <cell r="C230" t="str">
            <v>Travelling and Conveyance</v>
          </cell>
        </row>
        <row r="231">
          <cell r="A231" t="str">
            <v>7053 Conveyance</v>
          </cell>
          <cell r="B231" t="str">
            <v>P &amp; L</v>
          </cell>
          <cell r="C231" t="str">
            <v>Travelling and Conveyance</v>
          </cell>
        </row>
        <row r="232">
          <cell r="A232" t="str">
            <v>7061 Income Tax and FBT Compliances</v>
          </cell>
          <cell r="B232" t="str">
            <v>P &amp; L</v>
          </cell>
          <cell r="C232" t="str">
            <v>Legal &amp; Professional Fees</v>
          </cell>
        </row>
        <row r="233">
          <cell r="A233" t="str">
            <v>7072 Accounting  Fees</v>
          </cell>
          <cell r="B233" t="str">
            <v>P &amp; L</v>
          </cell>
          <cell r="C233" t="str">
            <v>Legal &amp; Professional Fees</v>
          </cell>
        </row>
        <row r="234">
          <cell r="A234" t="str">
            <v>7072 Payroll Fees</v>
          </cell>
          <cell r="B234" t="str">
            <v>P &amp; L</v>
          </cell>
          <cell r="C234" t="str">
            <v>Legal &amp; Professional Fees</v>
          </cell>
        </row>
        <row r="235">
          <cell r="A235" t="str">
            <v>7072 Regulatory Compliance</v>
          </cell>
          <cell r="B235" t="str">
            <v>P &amp; L</v>
          </cell>
          <cell r="C235" t="str">
            <v>Legal &amp; Professional Fees</v>
          </cell>
        </row>
        <row r="236">
          <cell r="A236" t="str">
            <v>7081 Internet Charges</v>
          </cell>
          <cell r="B236" t="str">
            <v>P &amp; L</v>
          </cell>
          <cell r="C236" t="str">
            <v>Internet domain expenses</v>
          </cell>
        </row>
        <row r="237">
          <cell r="A237" t="str">
            <v>7081 Mobile Charges</v>
          </cell>
          <cell r="B237" t="str">
            <v>P &amp; L</v>
          </cell>
          <cell r="C237" t="str">
            <v>Mobile Charges</v>
          </cell>
        </row>
        <row r="238">
          <cell r="A238" t="str">
            <v>7081 Telephone Charges</v>
          </cell>
          <cell r="B238" t="str">
            <v>P &amp; L</v>
          </cell>
          <cell r="C238" t="str">
            <v>Telephone &amp; Fax Expenses</v>
          </cell>
        </row>
        <row r="239">
          <cell r="A239" t="str">
            <v>7091 Depreciation - Computer Equipment</v>
          </cell>
          <cell r="B239" t="str">
            <v>P &amp; L</v>
          </cell>
          <cell r="C239" t="str">
            <v>Depreciation</v>
          </cell>
        </row>
        <row r="240">
          <cell r="A240" t="str">
            <v>7091 Depreciation - Computer Softwares</v>
          </cell>
          <cell r="B240" t="str">
            <v>P &amp; L</v>
          </cell>
          <cell r="C240" t="str">
            <v>Depreciation</v>
          </cell>
        </row>
        <row r="241">
          <cell r="A241" t="str">
            <v>7091 Depreciation - Electrical Fittings</v>
          </cell>
          <cell r="B241" t="str">
            <v>P &amp; L</v>
          </cell>
          <cell r="C241" t="str">
            <v>Depreciation</v>
          </cell>
        </row>
        <row r="242">
          <cell r="A242" t="str">
            <v>7091 Depreciation - Furniture &amp; Fixtures</v>
          </cell>
          <cell r="B242" t="str">
            <v>P &amp; L</v>
          </cell>
          <cell r="C242" t="str">
            <v>Depreciation</v>
          </cell>
        </row>
        <row r="243">
          <cell r="A243" t="str">
            <v>7091 Depreciation - Office Equipment</v>
          </cell>
          <cell r="B243" t="str">
            <v>P &amp; L</v>
          </cell>
          <cell r="C243" t="str">
            <v>Depreciation</v>
          </cell>
        </row>
        <row r="244">
          <cell r="A244" t="str">
            <v>7091 Depreciation-Plant &amp; Machinery</v>
          </cell>
          <cell r="B244" t="str">
            <v>P &amp; L</v>
          </cell>
          <cell r="C244" t="str">
            <v>Depreciation</v>
          </cell>
        </row>
        <row r="245">
          <cell r="A245" t="str">
            <v>7141 Foreign Exchange Loss/(Gain)</v>
          </cell>
          <cell r="B245" t="str">
            <v>P &amp; L</v>
          </cell>
          <cell r="C245" t="str">
            <v>Exchange Gains/ Losses</v>
          </cell>
        </row>
        <row r="246">
          <cell r="A246" t="str">
            <v>7181 Prior Period Expenses</v>
          </cell>
          <cell r="B246" t="str">
            <v>P &amp; L</v>
          </cell>
          <cell r="C246" t="str">
            <v>Prior Period Expenses</v>
          </cell>
        </row>
        <row r="247">
          <cell r="A247" t="str">
            <v>7251 Bank Charges</v>
          </cell>
          <cell r="B247" t="str">
            <v>P &amp; L</v>
          </cell>
          <cell r="C247" t="str">
            <v>Bank Charges</v>
          </cell>
        </row>
        <row r="248">
          <cell r="A248" t="str">
            <v>7251 Books &amp; Periodicals</v>
          </cell>
          <cell r="B248" t="str">
            <v>P &amp; L</v>
          </cell>
          <cell r="C248" t="str">
            <v>Books &amp; Periodicals</v>
          </cell>
        </row>
        <row r="249">
          <cell r="A249" t="str">
            <v>7251 Insurance</v>
          </cell>
          <cell r="B249" t="str">
            <v>P &amp; L</v>
          </cell>
          <cell r="C249" t="str">
            <v xml:space="preserve">Insurance </v>
          </cell>
        </row>
        <row r="250">
          <cell r="A250" t="str">
            <v>7251 Office Expenses</v>
          </cell>
          <cell r="B250" t="str">
            <v>P &amp; L</v>
          </cell>
          <cell r="C250" t="str">
            <v>Office &amp; General Expenses</v>
          </cell>
        </row>
        <row r="251">
          <cell r="A251" t="str">
            <v>7251 Postage &amp; Courier Expenses</v>
          </cell>
          <cell r="B251" t="str">
            <v>P &amp; L</v>
          </cell>
          <cell r="C251" t="str">
            <v>Courier Charges</v>
          </cell>
        </row>
        <row r="252">
          <cell r="A252" t="str">
            <v>7251 Printing &amp; Stationery</v>
          </cell>
          <cell r="B252" t="str">
            <v>P &amp; L</v>
          </cell>
          <cell r="C252" t="str">
            <v xml:space="preserve">Printing &amp; Stationery </v>
          </cell>
        </row>
        <row r="253">
          <cell r="A253" t="str">
            <v>Adv-Shailesh</v>
          </cell>
          <cell r="B253" t="str">
            <v>BS</v>
          </cell>
          <cell r="C253" t="str">
            <v>Other creditors</v>
          </cell>
        </row>
        <row r="254">
          <cell r="A254" t="str">
            <v>Keshav Bahddur</v>
          </cell>
          <cell r="B254" t="str">
            <v>BS</v>
          </cell>
          <cell r="C254" t="str">
            <v>Other creditors</v>
          </cell>
        </row>
        <row r="255">
          <cell r="A255" t="str">
            <v>7042 STPI Charges</v>
          </cell>
          <cell r="B255" t="str">
            <v>P &amp; L</v>
          </cell>
          <cell r="C255" t="str">
            <v>STPI Charges</v>
          </cell>
        </row>
      </sheetData>
      <sheetData sheetId="16"/>
      <sheetData sheetId="17"/>
      <sheetData sheetId="18"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Interest"/>
      <sheetName val="Commission"/>
      <sheetName val="Professional Fees"/>
      <sheetName val="Technical Fees"/>
      <sheetName val="Contractors"/>
      <sheetName val="Sub contractors"/>
      <sheetName val="Salaries"/>
      <sheetName val="ACC"/>
      <sheetName val="Exihibit 2A"/>
      <sheetName val="Index"/>
      <sheetName val="Trial Balance"/>
      <sheetName val="Mapping"/>
      <sheetName val="Tables"/>
      <sheetName val="P&amp;L"/>
      <sheetName val="Fruit - Year 2006"/>
      <sheetName val="Pendings"/>
      <sheetName val="Professional_Fees"/>
      <sheetName val="Technical_Fees"/>
      <sheetName val="Sub_contractors"/>
      <sheetName val="Exihibit_2A"/>
      <sheetName val="Trial_Balance"/>
      <sheetName val="Fruit_-_Year_2006"/>
      <sheetName val="Control"/>
      <sheetName val="Trial Balance Tally"/>
      <sheetName val="MARCH"/>
      <sheetName val="SEP "/>
      <sheetName val="Meipl 40(a) 2005-06"/>
    </sheetNames>
    <sheetDataSet>
      <sheetData sheetId="0" refreshError="1">
        <row r="1">
          <cell r="A1" t="str">
            <v>MGI Coutier Exotech Indusrtries Private Limited</v>
          </cell>
        </row>
        <row r="2">
          <cell r="A2" t="str">
            <v>Financial Year: 2005-06</v>
          </cell>
        </row>
        <row r="3">
          <cell r="A3" t="str">
            <v>Details of disallowances under section 40(a) of the Income-tax act 1961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SR_Summary"/>
      <sheetName val="MSR Tot_Prdn"/>
      <sheetName val="MSR Cum_Prdn"/>
      <sheetName val="MSR AirLines-Biz WEST"/>
      <sheetName val="Frt Partner-Biz WEST"/>
      <sheetName val="Bud_Vs_Act"/>
      <sheetName val="Brach_Date Summary"/>
      <sheetName val="IntFrtAgt-Biz"/>
      <sheetName val="Airline Biz"/>
      <sheetName val="MPR"/>
      <sheetName val="Act &amp; Bud"/>
      <sheetName val="Int Frt Agts"/>
      <sheetName val="Exp_Trend"/>
      <sheetName val="IMP_Trend"/>
      <sheetName val="D-Link"/>
      <sheetName val="Karthik"/>
      <sheetName val="Nov-01 (2)"/>
      <sheetName val="Sheet4"/>
      <sheetName val="MPR-02"/>
      <sheetName val="Sheet1"/>
      <sheetName val="Sheet3"/>
      <sheetName val="All India"/>
      <sheetName val="MSR-Import"/>
      <sheetName val="MSR-Export"/>
      <sheetName val="Bud_BomBrchwise"/>
      <sheetName val="XX7"/>
      <sheetName val="XX6"/>
      <sheetName val="XX5"/>
      <sheetName val="XX4"/>
      <sheetName val="XX3"/>
      <sheetName val="XX2"/>
      <sheetName val="XX1"/>
      <sheetName val="XX0"/>
      <sheetName val="XXX"/>
      <sheetName val="Nov-01"/>
      <sheetName val="Master"/>
      <sheetName val="塅䕃⹌"/>
    </sheetNames>
    <sheetDataSet>
      <sheetData sheetId="0" refreshError="1">
        <row r="2">
          <cell r="D2" t="str">
            <v>Sea</v>
          </cell>
          <cell r="P2">
            <v>36892</v>
          </cell>
        </row>
        <row r="3">
          <cell r="D3" t="str">
            <v>Air</v>
          </cell>
          <cell r="P3">
            <v>36923</v>
          </cell>
        </row>
        <row r="4">
          <cell r="P4">
            <v>36951</v>
          </cell>
        </row>
        <row r="5">
          <cell r="P5">
            <v>36982</v>
          </cell>
        </row>
        <row r="6">
          <cell r="P6">
            <v>37012</v>
          </cell>
        </row>
        <row r="7">
          <cell r="P7">
            <v>37043</v>
          </cell>
        </row>
        <row r="8">
          <cell r="P8">
            <v>37073</v>
          </cell>
        </row>
        <row r="9">
          <cell r="P9">
            <v>37104</v>
          </cell>
        </row>
        <row r="10">
          <cell r="P10">
            <v>37135</v>
          </cell>
        </row>
        <row r="11">
          <cell r="P11">
            <v>37165</v>
          </cell>
        </row>
        <row r="12">
          <cell r="P12">
            <v>37196</v>
          </cell>
        </row>
        <row r="13">
          <cell r="P13">
            <v>37226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sheetName val="0A"/>
      <sheetName val="1"/>
      <sheetName val="2"/>
      <sheetName val="3"/>
      <sheetName val="4"/>
      <sheetName val="old#5"/>
      <sheetName val="5"/>
      <sheetName val="old#7"/>
      <sheetName val="P&amp;L 2005"/>
      <sheetName val="6"/>
      <sheetName val="old#9"/>
      <sheetName val="7"/>
      <sheetName val="8"/>
      <sheetName val="9"/>
      <sheetName val="10"/>
      <sheetName val="11"/>
      <sheetName val="12"/>
      <sheetName val="13"/>
      <sheetName val="14"/>
      <sheetName val="15"/>
      <sheetName val="old#15"/>
      <sheetName val="old#16"/>
      <sheetName val="old#17"/>
      <sheetName val="old#18"/>
      <sheetName val="16"/>
      <sheetName val="17"/>
      <sheetName val="18"/>
      <sheetName val="old#19"/>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38"/>
      <sheetName val="39-40"/>
      <sheetName val="41-42"/>
      <sheetName val="43-44"/>
      <sheetName val="45-46"/>
      <sheetName val="47-48"/>
      <sheetName val="Support"/>
      <sheetName val="Data"/>
      <sheetName val="Sheet1"/>
      <sheetName val="Hd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C1" t="str">
            <v>March</v>
          </cell>
          <cell r="D1">
            <v>2005</v>
          </cell>
        </row>
      </sheetData>
      <sheetData sheetId="54" refreshError="1"/>
      <sheetData sheetId="55" refreshError="1"/>
      <sheetData sheetId="5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BS"/>
      <sheetName val="PL"/>
      <sheetName val="Sh1&amp;2"/>
      <sheetName val="Sh3"/>
      <sheetName val="Sh4"/>
      <sheetName val="sh5"/>
      <sheetName val="sh6"/>
      <sheetName val="sh7"/>
      <sheetName val="sh8"/>
      <sheetName val="profile"/>
      <sheetName val="Notes"/>
      <sheetName val="ProviforTax"/>
      <sheetName val="DeprnTax"/>
      <sheetName val="DefTax"/>
      <sheetName val="MAPS"/>
      <sheetName val="BVFS BS 03-04"/>
      <sheetName val="ACC"/>
      <sheetName val="Exihibit 2A"/>
      <sheetName val="consolidated"/>
    </sheetNames>
    <sheetDataSet>
      <sheetData sheetId="0" refreshError="1">
        <row r="2">
          <cell r="C2" t="str">
            <v>B.V.FEED SUPPLEMENTS MANUFACTURING COMPANY LIMITED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9 Defects "/>
      <sheetName val="2000 OEM Def (as analyzed)"/>
      <sheetName val="2001 OEM Def (as analyzed) "/>
      <sheetName val="2000 E-T Def (as analyzed)"/>
      <sheetName val="2001 E-T Def (as analyzed)  "/>
      <sheetName val="Stacked Bar"/>
      <sheetName val="RALPH2"/>
      <sheetName val="2001 OEM Def (by build date)"/>
      <sheetName val="2001 E-T Def (by build date)"/>
      <sheetName val="Combined Graphs"/>
      <sheetName val="OEM PPM by Build"/>
      <sheetName val="E-T PPM by Build Month"/>
      <sheetName val="E-T NTF PPM by Build Month"/>
      <sheetName val="Engine Test Project Summary"/>
      <sheetName val="CDC E-T RPM"/>
      <sheetName val="Engine Test 6mo"/>
      <sheetName val="Engine Test 1yr"/>
      <sheetName val="OEM Project Summary"/>
      <sheetName val="CDC OEM RPM"/>
      <sheetName val="CDC Complaint"/>
      <sheetName val="No Start Analysis"/>
      <sheetName val="Inspection Matrix"/>
      <sheetName val="NTF Analysis"/>
      <sheetName val="Int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BS"/>
      <sheetName val="Details PL"/>
      <sheetName val="Sales Summary"/>
      <sheetName val="RM Consumption Schedule 11"/>
      <sheetName val="TB 01-05-03"/>
      <sheetName val="Card nos."/>
      <sheetName val="Support"/>
    </sheetNames>
    <sheetDataSet>
      <sheetData sheetId="0" refreshError="1">
        <row r="3">
          <cell r="A3" t="str">
            <v>1) Details of Current Account Bank balances ( Schedule 6 )</v>
          </cell>
        </row>
        <row r="4">
          <cell r="A4">
            <v>1</v>
          </cell>
          <cell r="B4" t="str">
            <v>SBI - Air Cargo Complex Br., Mumbai</v>
          </cell>
          <cell r="G4">
            <v>19025</v>
          </cell>
          <cell r="H4">
            <v>9550</v>
          </cell>
        </row>
        <row r="5">
          <cell r="A5">
            <v>2</v>
          </cell>
          <cell r="B5" t="str">
            <v>HDFC Bank Ltd., Pune</v>
          </cell>
          <cell r="G5">
            <v>19027</v>
          </cell>
          <cell r="H5">
            <v>15000</v>
          </cell>
        </row>
        <row r="6">
          <cell r="A6">
            <v>3</v>
          </cell>
          <cell r="B6" t="str">
            <v>State Bank of India, Jamshedpur</v>
          </cell>
          <cell r="G6">
            <v>19035</v>
          </cell>
          <cell r="H6">
            <v>49500</v>
          </cell>
        </row>
        <row r="7">
          <cell r="A7">
            <v>4</v>
          </cell>
          <cell r="B7" t="str">
            <v>Hongkong &amp; Shanghai Bank, Mumbai</v>
          </cell>
          <cell r="G7">
            <v>19040</v>
          </cell>
          <cell r="H7">
            <v>27266</v>
          </cell>
        </row>
        <row r="8">
          <cell r="A8">
            <v>5</v>
          </cell>
          <cell r="B8" t="str">
            <v>SB of Indore, Dewas ( incl. cheques in hand Rs. Nil )</v>
          </cell>
          <cell r="G8">
            <v>40200</v>
          </cell>
          <cell r="H8">
            <v>21888400</v>
          </cell>
        </row>
        <row r="9">
          <cell r="G9" t="str">
            <v>TOTAL</v>
          </cell>
          <cell r="H9">
            <v>21989716</v>
          </cell>
        </row>
        <row r="11">
          <cell r="A11" t="str">
            <v>2) Details of Deposits ( Schedule 7 )</v>
          </cell>
        </row>
        <row r="12">
          <cell r="A12">
            <v>1</v>
          </cell>
          <cell r="B12" t="str">
            <v>Deposit with Custom Authorities</v>
          </cell>
          <cell r="G12">
            <v>10210</v>
          </cell>
          <cell r="H12">
            <v>4975867</v>
          </cell>
        </row>
        <row r="13">
          <cell r="A13">
            <v>2</v>
          </cell>
          <cell r="B13" t="str">
            <v>Deposit Others</v>
          </cell>
          <cell r="G13">
            <v>10240</v>
          </cell>
          <cell r="H13">
            <v>2801063</v>
          </cell>
        </row>
        <row r="14">
          <cell r="G14" t="str">
            <v>TOTAL</v>
          </cell>
          <cell r="H14">
            <v>7776930</v>
          </cell>
        </row>
        <row r="16">
          <cell r="A16" t="str">
            <v xml:space="preserve">3) Details of other Advances Recoverable in cash or in kind or for </v>
          </cell>
        </row>
        <row r="17">
          <cell r="A17" t="str">
            <v xml:space="preserve"> value to be received ( Schedule 7)</v>
          </cell>
        </row>
        <row r="18">
          <cell r="A18">
            <v>1</v>
          </cell>
          <cell r="B18" t="str">
            <v>Advance to Supplier - Tooling (less amortised Rs.1,615,840/-)</v>
          </cell>
          <cell r="G18">
            <v>10300</v>
          </cell>
          <cell r="H18">
            <v>3066800</v>
          </cell>
        </row>
        <row r="19">
          <cell r="A19">
            <v>2</v>
          </cell>
          <cell r="B19" t="str">
            <v>Advance to employees</v>
          </cell>
          <cell r="G19">
            <v>10320</v>
          </cell>
          <cell r="H19">
            <v>192000</v>
          </cell>
        </row>
        <row r="20">
          <cell r="A20">
            <v>3</v>
          </cell>
          <cell r="B20" t="str">
            <v>Advances Others</v>
          </cell>
          <cell r="G20">
            <v>10330</v>
          </cell>
          <cell r="H20">
            <v>25000</v>
          </cell>
        </row>
        <row r="21">
          <cell r="A21">
            <v>4</v>
          </cell>
          <cell r="B21" t="str">
            <v>Prepaid insurance</v>
          </cell>
          <cell r="G21">
            <v>10530</v>
          </cell>
          <cell r="H21">
            <v>1530628</v>
          </cell>
        </row>
        <row r="22">
          <cell r="A22">
            <v>5</v>
          </cell>
          <cell r="B22" t="str">
            <v>Prepaid Expenses</v>
          </cell>
          <cell r="G22">
            <v>10600</v>
          </cell>
          <cell r="H22">
            <v>44570</v>
          </cell>
        </row>
        <row r="23">
          <cell r="A23">
            <v>6</v>
          </cell>
          <cell r="B23" t="str">
            <v>PLA</v>
          </cell>
          <cell r="G23">
            <v>11000</v>
          </cell>
          <cell r="H23">
            <v>1924414</v>
          </cell>
        </row>
        <row r="24">
          <cell r="A24">
            <v>7</v>
          </cell>
          <cell r="B24" t="str">
            <v>Modvat RG 23 A</v>
          </cell>
          <cell r="G24">
            <v>11010</v>
          </cell>
          <cell r="H24">
            <v>954582</v>
          </cell>
        </row>
        <row r="25">
          <cell r="A25">
            <v>8</v>
          </cell>
          <cell r="B25" t="str">
            <v>Modvat RG 23 C</v>
          </cell>
          <cell r="G25">
            <v>11020</v>
          </cell>
          <cell r="H25">
            <v>723939</v>
          </cell>
        </row>
        <row r="26">
          <cell r="A26">
            <v>9</v>
          </cell>
          <cell r="B26" t="str">
            <v>Modvat Receivable</v>
          </cell>
          <cell r="G26">
            <v>11050</v>
          </cell>
          <cell r="H26">
            <v>628878</v>
          </cell>
        </row>
        <row r="27">
          <cell r="A27">
            <v>10</v>
          </cell>
          <cell r="B27" t="str">
            <v>Duty  Drawback Receivable</v>
          </cell>
          <cell r="G27">
            <v>10910</v>
          </cell>
          <cell r="H27">
            <v>673790</v>
          </cell>
        </row>
        <row r="28">
          <cell r="A28">
            <v>11</v>
          </cell>
          <cell r="B28" t="str">
            <v>Advance Licence</v>
          </cell>
          <cell r="G28">
            <v>10920</v>
          </cell>
          <cell r="H28">
            <v>11940</v>
          </cell>
        </row>
        <row r="29">
          <cell r="A29">
            <v>12</v>
          </cell>
          <cell r="B29" t="str">
            <v>Medical Loan</v>
          </cell>
          <cell r="G29">
            <v>10410</v>
          </cell>
          <cell r="H29">
            <v>40820</v>
          </cell>
        </row>
        <row r="30">
          <cell r="A30">
            <v>13</v>
          </cell>
          <cell r="B30" t="str">
            <v>Emergency Loan</v>
          </cell>
          <cell r="G30">
            <v>10420</v>
          </cell>
          <cell r="H30">
            <v>156991</v>
          </cell>
        </row>
        <row r="31">
          <cell r="A31">
            <v>14</v>
          </cell>
          <cell r="B31" t="str">
            <v>Vehicle Loan</v>
          </cell>
          <cell r="G31">
            <v>10400</v>
          </cell>
          <cell r="H31">
            <v>1466176</v>
          </cell>
        </row>
        <row r="32">
          <cell r="A32">
            <v>15</v>
          </cell>
          <cell r="B32" t="str">
            <v>Debit Balances in Sundry Creditors (less cutom duty paid on GIT)</v>
          </cell>
          <cell r="H32">
            <v>1701420</v>
          </cell>
        </row>
        <row r="33">
          <cell r="A33">
            <v>16</v>
          </cell>
          <cell r="B33" t="str">
            <v>Y. E. 31-03-99 Income Tax</v>
          </cell>
          <cell r="G33">
            <v>10820</v>
          </cell>
          <cell r="H33">
            <v>18440</v>
          </cell>
        </row>
        <row r="34">
          <cell r="A34">
            <v>17</v>
          </cell>
          <cell r="B34" t="str">
            <v>Y. E. 31-03-01 Income Tax</v>
          </cell>
          <cell r="G34">
            <v>10822</v>
          </cell>
          <cell r="H34">
            <v>11072</v>
          </cell>
        </row>
        <row r="35">
          <cell r="A35">
            <v>18</v>
          </cell>
          <cell r="B35" t="str">
            <v>Y. E. 31-03-02 Sales Tax</v>
          </cell>
          <cell r="G35">
            <v>10830</v>
          </cell>
          <cell r="H35">
            <v>19421</v>
          </cell>
        </row>
        <row r="36">
          <cell r="A36">
            <v>19</v>
          </cell>
          <cell r="B36" t="str">
            <v>Insurance Claims / Refunds</v>
          </cell>
          <cell r="G36">
            <v>10900</v>
          </cell>
          <cell r="H36">
            <v>120557</v>
          </cell>
        </row>
        <row r="37">
          <cell r="A37">
            <v>20</v>
          </cell>
          <cell r="B37" t="str">
            <v>Interest receivable on Fixed Deposit</v>
          </cell>
          <cell r="G37">
            <v>10731</v>
          </cell>
          <cell r="H37">
            <v>1152022</v>
          </cell>
        </row>
        <row r="38">
          <cell r="A38">
            <v>21</v>
          </cell>
          <cell r="B38" t="str">
            <v>Central Sales Tax Payable</v>
          </cell>
          <cell r="G38">
            <v>50200</v>
          </cell>
          <cell r="H38">
            <v>765039</v>
          </cell>
        </row>
        <row r="39">
          <cell r="G39" t="str">
            <v>TOTAL</v>
          </cell>
          <cell r="H39">
            <v>15228499</v>
          </cell>
        </row>
        <row r="42">
          <cell r="A42" t="str">
            <v>4) Details of Other Liabilities ( Schedule 8 )</v>
          </cell>
        </row>
        <row r="43">
          <cell r="A43">
            <v>1</v>
          </cell>
          <cell r="B43" t="str">
            <v>TDS Payable - Others</v>
          </cell>
          <cell r="G43">
            <v>50130</v>
          </cell>
          <cell r="H43">
            <v>3503954</v>
          </cell>
        </row>
        <row r="44">
          <cell r="A44">
            <v>2</v>
          </cell>
          <cell r="B44" t="str">
            <v>TDS Payable - Salaries</v>
          </cell>
          <cell r="G44">
            <v>50100</v>
          </cell>
          <cell r="H44">
            <v>0</v>
          </cell>
        </row>
        <row r="45">
          <cell r="A45">
            <v>3</v>
          </cell>
          <cell r="B45" t="str">
            <v>Wages Payable</v>
          </cell>
          <cell r="G45">
            <v>50400</v>
          </cell>
          <cell r="H45">
            <v>0</v>
          </cell>
        </row>
        <row r="46">
          <cell r="A46">
            <v>4</v>
          </cell>
          <cell r="B46" t="str">
            <v>Retention money</v>
          </cell>
          <cell r="G46">
            <v>40600</v>
          </cell>
          <cell r="H46">
            <v>55000</v>
          </cell>
        </row>
        <row r="47">
          <cell r="A47">
            <v>5</v>
          </cell>
          <cell r="B47" t="str">
            <v>Security Deposit</v>
          </cell>
          <cell r="G47">
            <v>40500</v>
          </cell>
          <cell r="H47">
            <v>0</v>
          </cell>
        </row>
        <row r="48">
          <cell r="A48">
            <v>6</v>
          </cell>
          <cell r="B48" t="str">
            <v>PF payable - Employer and Employee</v>
          </cell>
          <cell r="G48">
            <v>50300</v>
          </cell>
          <cell r="H48">
            <v>90010</v>
          </cell>
        </row>
        <row r="49">
          <cell r="A49">
            <v>7</v>
          </cell>
          <cell r="B49" t="str">
            <v>ESIC payable - Employer and Employee</v>
          </cell>
          <cell r="G49">
            <v>50310</v>
          </cell>
          <cell r="H49">
            <v>14933</v>
          </cell>
        </row>
        <row r="50">
          <cell r="A50">
            <v>8</v>
          </cell>
          <cell r="B50" t="str">
            <v xml:space="preserve">Contractor's PF and ESIC </v>
          </cell>
          <cell r="G50">
            <v>50320</v>
          </cell>
          <cell r="H50">
            <v>1638</v>
          </cell>
        </row>
        <row r="51">
          <cell r="G51" t="str">
            <v>TOTAL</v>
          </cell>
          <cell r="H51">
            <v>3665535</v>
          </cell>
        </row>
        <row r="53">
          <cell r="A53" t="str">
            <v xml:space="preserve">5) Provision for taxation  (Schedule 8) </v>
          </cell>
          <cell r="G53">
            <v>50700</v>
          </cell>
          <cell r="H53">
            <v>2316582</v>
          </cell>
        </row>
        <row r="56">
          <cell r="A56" t="str">
            <v>6) Provisions for Staff Welfare Scheme ( Schedule 8 )</v>
          </cell>
        </row>
        <row r="57">
          <cell r="A57">
            <v>1</v>
          </cell>
          <cell r="B57" t="str">
            <v>Gratuity</v>
          </cell>
          <cell r="H57">
            <v>298307</v>
          </cell>
        </row>
        <row r="58">
          <cell r="A58">
            <v>2</v>
          </cell>
          <cell r="B58" t="str">
            <v>Leave Encashment</v>
          </cell>
          <cell r="H58">
            <v>257106</v>
          </cell>
        </row>
        <row r="59">
          <cell r="G59" t="str">
            <v>TOTAL</v>
          </cell>
          <cell r="H59">
            <v>555413</v>
          </cell>
        </row>
      </sheetData>
      <sheetData sheetId="1" refreshError="1"/>
      <sheetData sheetId="2" refreshError="1"/>
      <sheetData sheetId="3" refreshError="1"/>
      <sheetData sheetId="4" refreshError="1"/>
      <sheetData sheetId="5" refreshError="1"/>
      <sheetData sheetId="6"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433.416929166669" createdVersion="4" refreshedVersion="4" minRefreshableVersion="3" recordCount="1930">
  <cacheSource type="worksheet">
    <worksheetSource name="Table1"/>
  </cacheSource>
  <cacheFields count="3">
    <cacheField name="Particulars " numFmtId="0">
      <sharedItems/>
    </cacheField>
    <cacheField name="Grouping " numFmtId="0">
      <sharedItems count="81">
        <s v="7.4 'Balance with government authorities - Goods &amp; Services Tax Input Credit Receivable"/>
        <s v="Tangible assets"/>
        <s v="5.2 TRADE PAYABLES"/>
        <s v="7.2 Other trade receivables  - considered good"/>
        <s v="8.2 Creditors No Longer Payable "/>
        <s v="5.3 Interest accrued and not due on borrowings"/>
        <s v="6.4 Security deposits"/>
        <s v="7.5 Interest accrued on fixed deposits"/>
        <s v="Intangible assets"/>
        <s v="7.3 (A) Balance with banks:"/>
        <s v="5.3 Advance from customers"/>
        <s v="7.4 'Prepaid expenses"/>
        <s v="7.4 'Loans and advances to employees"/>
        <s v="6.4 Advance Income Tax"/>
        <s v="9.5 Business promotion and advertisement expenses"/>
        <s v="7.4 Advance to vendors "/>
        <s v="9.5 Professional fees  "/>
        <s v="5.3 Statutory Remittances (Contribution to PF and ESIC, withholding taxes etc.)"/>
        <s v="9.3 Salaries and bonus "/>
        <s v="9.5 Auditor's Remuneration (Refer note 9.6)"/>
        <s v="5.3 Current maturities of long-term debt ( refer note 4.1 (a) for security details)"/>
        <s v="5.1 Cash credit facility"/>
        <s v="9.4 Other finance costs"/>
        <s v="9.1A Purchase of raw materials"/>
        <s v="8.2 Miscellaneous Income"/>
        <s v="Preference Share capital"/>
        <s v="Equity Share Capital"/>
        <s v="7.3 (A) Cash on hand"/>
        <s v="5.1 Loans from financial institutions (Refer note 2 below)"/>
        <s v="8.1 Potatoes"/>
        <s v="9.1B Purchase of traded goods"/>
        <s v="9.5 Miscellaneous expenses  "/>
        <s v="9.5 Cold storage rent"/>
        <s v="9.5 Commission on purchases"/>
        <s v="9.5 Consumable Purchase "/>
        <e v="#N/A"/>
        <s v="9.5 Labour charges"/>
        <s v="8.1 Cut potato"/>
        <s v="6.4 Capital advance"/>
        <s v="Depreciation and amortization expenses"/>
        <s v="9.5 Transport expenses"/>
        <s v="9.5 Power and fuel"/>
        <s v="9.3 Contribution to provident and other funds (refer note 14 (a))"/>
        <s v="7.3 (A) 'In other deposit accounts_x000a_     - original maturity of 3 months or less"/>
        <s v="6.5 Bank deposits with more than 12 months maturity held as security against bank overdraft refer Note 5.1"/>
        <s v="7.3 (B) Fixed Deposit held as margin money "/>
        <s v="7.3 (B) '(i) In other deposit accounts _x000a_    - Original maturity more than 3 months "/>
        <s v="9.3 Staff welfare expenses"/>
        <s v="8.2 Net gain on foreign currency translation and transactions"/>
        <s v="6.2 Investment in Gold Coins"/>
        <s v="9.5 Packing and grading charges"/>
        <s v="9.3 Gratuity Expenses"/>
        <s v="9.5 Rent"/>
        <s v="9.5 Insurance"/>
        <s v="9.4 Interest expense"/>
        <s v="8.2 - Fixed deposits"/>
        <s v="9.5 Rates and taxes"/>
        <s v="8.2 - Security deposits"/>
        <s v="9.5 Communication cost"/>
        <s v="6.2 Investment in ABC Pvt. Ltd"/>
        <s v="5.1 Loans and advances from related parties (Refer note 3 below)"/>
        <s v="4.1 Term loan from Bank ( refer note (a) below)"/>
        <s v="9.5 Travelling and conveyance"/>
        <s v="6.2 Investment in National Saving certificates"/>
        <s v="3.2 Securities Premium Account"/>
        <s v="Surplus in the statement of profit and loss"/>
        <s v="Less: Provision for doubtful debts"/>
        <s v="9.5 Provision for doubtful debts"/>
        <s v="4.2 Provision for employee benefits"/>
        <s v="9.5 Repairs and maintenance - Others"/>
        <s v="8.1 Duty Drawback &amp; Other Export Incentives "/>
        <s v="6.2 XYZ Pvt Ltd"/>
        <s v="4.1 Optional Convertible Debentures @ 10% Coupon "/>
        <s v="5.3 Interest accrued and due on borrowings"/>
        <s v="Inter Branch Set off "/>
        <s v="8.1 Sales of Services "/>
        <s v="8.1 Engineering"/>
        <s v="9.5 Bad debts"/>
        <s v="Opening Stock "/>
        <s v="closing stock "/>
        <s v="5.3 Interest accrued on trade payables"/>
      </sharedItems>
    </cacheField>
    <cacheField name="Sub grouping " numFmtId="0">
      <sharedItems containsBlank="1" containsMixedTypes="1" containsNumber="1" containsInteger="1" minValue="0" maxValue="0" count="8">
        <m/>
        <n v="0"/>
        <s v="Sundry Creditors "/>
        <s v="Payable to Employees "/>
        <s v="loans and advance to Employees"/>
        <s v="Other Payables "/>
        <s v="Loans and advances to employees"/>
        <s v="Advance to vendors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30">
  <r>
    <s v="194I FY 17-18"/>
    <x v="0"/>
    <x v="0"/>
  </r>
  <r>
    <s v="3.5 KVA UPS with Backup"/>
    <x v="1"/>
    <x v="1"/>
  </r>
  <r>
    <s v="XXXXX"/>
    <x v="2"/>
    <x v="2"/>
  </r>
  <r>
    <s v="XXXXX"/>
    <x v="3"/>
    <x v="1"/>
  </r>
  <r>
    <s v="XXXXX"/>
    <x v="3"/>
    <x v="1"/>
  </r>
  <r>
    <s v="XXXXX"/>
    <x v="3"/>
    <x v="1"/>
  </r>
  <r>
    <s v="XXXXX"/>
    <x v="3"/>
    <x v="1"/>
  </r>
  <r>
    <s v="Accounts Written Off"/>
    <x v="4"/>
    <x v="1"/>
  </r>
  <r>
    <s v="Accrued Interest on Car Loan"/>
    <x v="5"/>
    <x v="1"/>
  </r>
  <r>
    <s v="ACCRUED INTEREST ON DELAR DEPOSIT"/>
    <x v="6"/>
    <x v="1"/>
  </r>
  <r>
    <s v="Accrued Interest on FDs"/>
    <x v="7"/>
    <x v="1"/>
  </r>
  <r>
    <s v="Accumulated Amortization of Assets_x000d__x000a_"/>
    <x v="1"/>
    <x v="1"/>
  </r>
  <r>
    <s v="ACCUMULATED DEPRECIATION FOR AEROPHONICS PROJECT"/>
    <x v="1"/>
    <x v="1"/>
  </r>
  <r>
    <s v="ACCUMULATED DEPRECIATION FOR COMPUTER SOFTWARE"/>
    <x v="8"/>
    <x v="1"/>
  </r>
  <r>
    <s v="ACCUMULATED DEPRECIATION FOR OFFICE EQUIPMENT"/>
    <x v="1"/>
    <x v="1"/>
  </r>
  <r>
    <s v="Accumulated Depreciation for Shed"/>
    <x v="1"/>
    <x v="1"/>
  </r>
  <r>
    <s v="Accumulated Depreciation on Building"/>
    <x v="1"/>
    <x v="1"/>
  </r>
  <r>
    <s v="ACCUMULATED DEPRECIATION ON CAR"/>
    <x v="1"/>
    <x v="1"/>
  </r>
  <r>
    <s v="ACCUMULATED DEPRECIATION ON END USER DEVICES"/>
    <x v="1"/>
    <x v="1"/>
  </r>
  <r>
    <s v="Accumulated Depreciation Reserve for Furniture"/>
    <x v="1"/>
    <x v="1"/>
  </r>
  <r>
    <s v="Accumulated Depreciation Reserve for Plant and Mach"/>
    <x v="1"/>
    <x v="1"/>
  </r>
  <r>
    <s v="Axis Bank XX USD "/>
    <x v="9"/>
    <x v="0"/>
  </r>
  <r>
    <s v="XXXXX"/>
    <x v="3"/>
    <x v="1"/>
  </r>
  <r>
    <s v="XXXXX"/>
    <x v="2"/>
    <x v="2"/>
  </r>
  <r>
    <s v="XXXXX"/>
    <x v="10"/>
    <x v="1"/>
  </r>
  <r>
    <s v="XXXXX"/>
    <x v="10"/>
    <x v="1"/>
  </r>
  <r>
    <s v="XXXXX"/>
    <x v="10"/>
    <x v="1"/>
  </r>
  <r>
    <s v="XXXXX"/>
    <x v="10"/>
    <x v="1"/>
  </r>
  <r>
    <s v="Advance Rent For Hubli Shop  Gala No"/>
    <x v="11"/>
    <x v="1"/>
  </r>
  <r>
    <s v="Advance Salary to Chintamanti"/>
    <x v="12"/>
    <x v="1"/>
  </r>
  <r>
    <s v="Advance Salary To Employee"/>
    <x v="12"/>
    <x v="1"/>
  </r>
  <r>
    <s v="Advance Tax A Y 2017-18"/>
    <x v="13"/>
    <x v="0"/>
  </r>
  <r>
    <s v="Advance To Kamal Sharma"/>
    <x v="12"/>
    <x v="1"/>
  </r>
  <r>
    <s v="Adv EPC Industries Ltd"/>
    <x v="6"/>
    <x v="1"/>
  </r>
  <r>
    <s v="Advertisement Exp. A/C"/>
    <x v="14"/>
    <x v="1"/>
  </r>
  <r>
    <s v="Aerophonic Project"/>
    <x v="1"/>
    <x v="1"/>
  </r>
  <r>
    <s v="XXXXX"/>
    <x v="3"/>
    <x v="1"/>
  </r>
  <r>
    <s v="XXXXX"/>
    <x v="3"/>
    <x v="1"/>
  </r>
  <r>
    <s v="XXXXX"/>
    <x v="2"/>
    <x v="2"/>
  </r>
  <r>
    <s v="XXXXX"/>
    <x v="15"/>
    <x v="1"/>
  </r>
  <r>
    <s v="XXXXX"/>
    <x v="2"/>
    <x v="1"/>
  </r>
  <r>
    <s v="XXXXX"/>
    <x v="2"/>
    <x v="2"/>
  </r>
  <r>
    <s v="XXXXX"/>
    <x v="2"/>
    <x v="2"/>
  </r>
  <r>
    <s v="XXXXX"/>
    <x v="3"/>
    <x v="1"/>
  </r>
  <r>
    <s v="XXXXX"/>
    <x v="2"/>
    <x v="2"/>
  </r>
  <r>
    <s v="XXXXX"/>
    <x v="15"/>
    <x v="1"/>
  </r>
  <r>
    <s v="XXXXX"/>
    <x v="3"/>
    <x v="1"/>
  </r>
  <r>
    <s v="XXXXX"/>
    <x v="3"/>
    <x v="1"/>
  </r>
  <r>
    <s v="XXXXX"/>
    <x v="15"/>
    <x v="1"/>
  </r>
  <r>
    <s v="XXXXX"/>
    <x v="2"/>
    <x v="2"/>
  </r>
  <r>
    <s v="XXXXX"/>
    <x v="2"/>
    <x v="2"/>
  </r>
  <r>
    <s v="XXXXX"/>
    <x v="2"/>
    <x v="2"/>
  </r>
  <r>
    <s v="AMC CHARGES"/>
    <x v="16"/>
    <x v="1"/>
  </r>
  <r>
    <s v="XXXXX"/>
    <x v="2"/>
    <x v="2"/>
  </r>
  <r>
    <s v="XXXXX"/>
    <x v="2"/>
    <x v="2"/>
  </r>
  <r>
    <s v="XXXXX"/>
    <x v="2"/>
    <x v="3"/>
  </r>
  <r>
    <s v="XXXXX"/>
    <x v="2"/>
    <x v="3"/>
  </r>
  <r>
    <s v="XXXXX"/>
    <x v="3"/>
    <x v="1"/>
  </r>
  <r>
    <s v="XXXXX"/>
    <x v="2"/>
    <x v="1"/>
  </r>
  <r>
    <s v="XXXXX"/>
    <x v="2"/>
    <x v="2"/>
  </r>
  <r>
    <s v="XXXXX"/>
    <x v="2"/>
    <x v="2"/>
  </r>
  <r>
    <s v="XXXXX"/>
    <x v="2"/>
    <x v="2"/>
  </r>
  <r>
    <s v="XXXXX"/>
    <x v="3"/>
    <x v="1"/>
  </r>
  <r>
    <s v="XXXXX"/>
    <x v="15"/>
    <x v="1"/>
  </r>
  <r>
    <s v="XXXXX"/>
    <x v="3"/>
    <x v="1"/>
  </r>
  <r>
    <s v="XXXXX"/>
    <x v="2"/>
    <x v="3"/>
  </r>
  <r>
    <s v="XXXXX"/>
    <x v="2"/>
    <x v="3"/>
  </r>
  <r>
    <s v="XXXXX"/>
    <x v="2"/>
    <x v="2"/>
  </r>
  <r>
    <s v="XXXXX"/>
    <x v="3"/>
    <x v="1"/>
  </r>
  <r>
    <s v="XXXXX"/>
    <x v="2"/>
    <x v="3"/>
  </r>
  <r>
    <s v="Ankit Maheshwari"/>
    <x v="12"/>
    <x v="4"/>
  </r>
  <r>
    <s v="ANKUL S GEDAM :- MP"/>
    <x v="12"/>
    <x v="1"/>
  </r>
  <r>
    <s v="XXXXX"/>
    <x v="15"/>
    <x v="1"/>
  </r>
  <r>
    <s v="XXXXX"/>
    <x v="3"/>
    <x v="1"/>
  </r>
  <r>
    <s v="XXXXX"/>
    <x v="2"/>
    <x v="2"/>
  </r>
  <r>
    <s v="XXXXX"/>
    <x v="2"/>
    <x v="2"/>
  </r>
  <r>
    <s v="XXXXX"/>
    <x v="3"/>
    <x v="1"/>
  </r>
  <r>
    <s v="XXXXX"/>
    <x v="2"/>
    <x v="2"/>
  </r>
  <r>
    <s v="XXXXX"/>
    <x v="3"/>
    <x v="1"/>
  </r>
  <r>
    <s v="APMC- DHARWAD"/>
    <x v="17"/>
    <x v="1"/>
  </r>
  <r>
    <s v="XXXXX"/>
    <x v="15"/>
    <x v="1"/>
  </r>
  <r>
    <s v="APMC FEES COLLECTED CHAKAN"/>
    <x v="0"/>
    <x v="0"/>
  </r>
  <r>
    <s v="XXXXX"/>
    <x v="15"/>
    <x v="1"/>
  </r>
  <r>
    <s v="XXXXX"/>
    <x v="15"/>
    <x v="1"/>
  </r>
  <r>
    <s v="APMC Market Dharwad"/>
    <x v="6"/>
    <x v="1"/>
  </r>
  <r>
    <s v="XXXXX"/>
    <x v="3"/>
    <x v="1"/>
  </r>
  <r>
    <s v="XXXXX"/>
    <x v="15"/>
    <x v="1"/>
  </r>
  <r>
    <s v="XXXXX"/>
    <x v="3"/>
    <x v="1"/>
  </r>
  <r>
    <s v="XXXXX"/>
    <x v="2"/>
    <x v="2"/>
  </r>
  <r>
    <s v="Arrers Salary"/>
    <x v="18"/>
    <x v="1"/>
  </r>
  <r>
    <s v="XXXXX"/>
    <x v="2"/>
    <x v="2"/>
  </r>
  <r>
    <s v="XXXXX"/>
    <x v="2"/>
    <x v="2"/>
  </r>
  <r>
    <s v="XXXXX"/>
    <x v="3"/>
    <x v="1"/>
  </r>
  <r>
    <s v="XXXXX"/>
    <x v="3"/>
    <x v="1"/>
  </r>
  <r>
    <s v="XXXXX"/>
    <x v="3"/>
    <x v="1"/>
  </r>
  <r>
    <s v="XXXXX"/>
    <x v="3"/>
    <x v="1"/>
  </r>
  <r>
    <s v="XXXXX"/>
    <x v="2"/>
    <x v="1"/>
  </r>
  <r>
    <s v="XXXXX"/>
    <x v="2"/>
    <x v="2"/>
  </r>
  <r>
    <s v="XXXXX"/>
    <x v="3"/>
    <x v="1"/>
  </r>
  <r>
    <s v="XXXXX"/>
    <x v="3"/>
    <x v="1"/>
  </r>
  <r>
    <s v="XXXXX"/>
    <x v="2"/>
    <x v="2"/>
  </r>
  <r>
    <s v="XXXXX"/>
    <x v="2"/>
    <x v="2"/>
  </r>
  <r>
    <s v="XXXXX"/>
    <x v="3"/>
    <x v="1"/>
  </r>
  <r>
    <s v="AUDIT FEES"/>
    <x v="19"/>
    <x v="1"/>
  </r>
  <r>
    <s v="XXXXX"/>
    <x v="2"/>
    <x v="5"/>
  </r>
  <r>
    <s v="XXXXX"/>
    <x v="3"/>
    <x v="1"/>
  </r>
  <r>
    <s v="XXXXX"/>
    <x v="3"/>
    <x v="1"/>
  </r>
  <r>
    <s v="XXXXX"/>
    <x v="3"/>
    <x v="1"/>
  </r>
  <r>
    <s v="XXXXX"/>
    <x v="2"/>
    <x v="2"/>
  </r>
  <r>
    <s v="XXXXX"/>
    <x v="2"/>
    <x v="2"/>
  </r>
  <r>
    <s v="XXXXX"/>
    <x v="3"/>
    <x v="1"/>
  </r>
  <r>
    <s v="Avinash Suresh Rale - Exp A/c"/>
    <x v="12"/>
    <x v="1"/>
  </r>
  <r>
    <s v="XXXXX"/>
    <x v="3"/>
    <x v="1"/>
  </r>
  <r>
    <s v="Axis Bank BengaluruXX"/>
    <x v="9"/>
    <x v="1"/>
  </r>
  <r>
    <s v="AXIS BANK CAR LOAN A/C  XX"/>
    <x v="20"/>
    <x v="1"/>
  </r>
  <r>
    <s v="AXIS BANK CAR LOAN A/C XX"/>
    <x v="20"/>
    <x v="1"/>
  </r>
  <r>
    <s v="Axis Bank Chakan Br, CA XX"/>
    <x v="9"/>
    <x v="1"/>
  </r>
  <r>
    <s v="Axis Bank, Chakan Br., CC A/c XX"/>
    <x v="21"/>
    <x v="0"/>
  </r>
  <r>
    <s v="Axis Bank Euro XX"/>
    <x v="9"/>
    <x v="1"/>
  </r>
  <r>
    <s v="AXIS BANK LTD XX"/>
    <x v="9"/>
    <x v="1"/>
  </r>
  <r>
    <s v="AXIS BANK WAGON R LOAN A/CXX"/>
    <x v="20"/>
    <x v="1"/>
  </r>
  <r>
    <s v="AXIS BANK WAGON R LOAN A/C XX"/>
    <x v="20"/>
    <x v="1"/>
  </r>
  <r>
    <s v="XXXXX"/>
    <x v="3"/>
    <x v="1"/>
  </r>
  <r>
    <s v="XXXXX"/>
    <x v="2"/>
    <x v="2"/>
  </r>
  <r>
    <s v="XXXXX"/>
    <x v="3"/>
    <x v="1"/>
  </r>
  <r>
    <s v="XXXXX"/>
    <x v="15"/>
    <x v="1"/>
  </r>
  <r>
    <s v="XXXXX"/>
    <x v="3"/>
    <x v="1"/>
  </r>
  <r>
    <s v="XXXXX"/>
    <x v="3"/>
    <x v="1"/>
  </r>
  <r>
    <s v="XXXXX"/>
    <x v="2"/>
    <x v="2"/>
  </r>
  <r>
    <s v="XXXXX"/>
    <x v="2"/>
    <x v="2"/>
  </r>
  <r>
    <s v="XXXXX"/>
    <x v="2"/>
    <x v="2"/>
  </r>
  <r>
    <s v="XXXXX"/>
    <x v="3"/>
    <x v="1"/>
  </r>
  <r>
    <s v="XXXXX"/>
    <x v="2"/>
    <x v="2"/>
  </r>
  <r>
    <s v="XXXXX"/>
    <x v="2"/>
    <x v="2"/>
  </r>
  <r>
    <s v="XXXXX"/>
    <x v="2"/>
    <x v="2"/>
  </r>
  <r>
    <s v="XXXXX"/>
    <x v="2"/>
    <x v="2"/>
  </r>
  <r>
    <s v="XXXXX"/>
    <x v="2"/>
    <x v="2"/>
  </r>
  <r>
    <s v="XXXXX"/>
    <x v="2"/>
    <x v="2"/>
  </r>
  <r>
    <s v="XXXXX"/>
    <x v="3"/>
    <x v="1"/>
  </r>
  <r>
    <s v="Bank Charges Exp."/>
    <x v="22"/>
    <x v="1"/>
  </r>
  <r>
    <s v="Bank of Baroda, CA XX"/>
    <x v="9"/>
    <x v="1"/>
  </r>
  <r>
    <s v="Bank of India, Vafgaon Br, XX"/>
    <x v="9"/>
    <x v="1"/>
  </r>
  <r>
    <s v="XXXXX"/>
    <x v="2"/>
    <x v="2"/>
  </r>
  <r>
    <s v="XXXXX"/>
    <x v="2"/>
    <x v="2"/>
  </r>
  <r>
    <s v="XXXXX"/>
    <x v="3"/>
    <x v="1"/>
  </r>
  <r>
    <s v="XXXXX"/>
    <x v="3"/>
    <x v="1"/>
  </r>
  <r>
    <s v="XXXXX"/>
    <x v="3"/>
    <x v="1"/>
  </r>
  <r>
    <s v="XXXXX"/>
    <x v="15"/>
    <x v="1"/>
  </r>
  <r>
    <s v="XXXXX"/>
    <x v="2"/>
    <x v="3"/>
  </r>
  <r>
    <s v="Basic Pay"/>
    <x v="18"/>
    <x v="1"/>
  </r>
  <r>
    <s v="XXXXX"/>
    <x v="3"/>
    <x v="1"/>
  </r>
  <r>
    <s v="BATCH PEELER FOR FRIES PROJECT"/>
    <x v="1"/>
    <x v="1"/>
  </r>
  <r>
    <s v="Bed &amp; Diwan Mp"/>
    <x v="1"/>
    <x v="1"/>
  </r>
  <r>
    <s v="XXXXX"/>
    <x v="3"/>
    <x v="1"/>
  </r>
  <r>
    <s v="XXXXX"/>
    <x v="2"/>
    <x v="2"/>
  </r>
  <r>
    <s v="XXXXX"/>
    <x v="2"/>
    <x v="2"/>
  </r>
  <r>
    <s v="XXXXX"/>
    <x v="3"/>
    <x v="1"/>
  </r>
  <r>
    <s v="XXXXX"/>
    <x v="3"/>
    <x v="1"/>
  </r>
  <r>
    <s v="XXXXX"/>
    <x v="3"/>
    <x v="1"/>
  </r>
  <r>
    <s v="XXXXX"/>
    <x v="3"/>
    <x v="1"/>
  </r>
  <r>
    <s v="XXXXX"/>
    <x v="3"/>
    <x v="1"/>
  </r>
  <r>
    <s v="XXXXX"/>
    <x v="2"/>
    <x v="2"/>
  </r>
  <r>
    <s v="XXXXX"/>
    <x v="2"/>
    <x v="2"/>
  </r>
  <r>
    <s v="XXXXX"/>
    <x v="3"/>
    <x v="1"/>
  </r>
  <r>
    <s v="XXXXX"/>
    <x v="3"/>
    <x v="1"/>
  </r>
  <r>
    <s v="XXXXX"/>
    <x v="3"/>
    <x v="1"/>
  </r>
  <r>
    <s v="XXXXX"/>
    <x v="3"/>
    <x v="1"/>
  </r>
  <r>
    <s v="XXXXX"/>
    <x v="3"/>
    <x v="1"/>
  </r>
  <r>
    <s v="XXXXX"/>
    <x v="3"/>
    <x v="1"/>
  </r>
  <r>
    <s v="XXXXX"/>
    <x v="2"/>
    <x v="2"/>
  </r>
  <r>
    <s v="XXXXX"/>
    <x v="3"/>
    <x v="1"/>
  </r>
  <r>
    <s v="XXXXX"/>
    <x v="2"/>
    <x v="2"/>
  </r>
  <r>
    <s v="XXXXX"/>
    <x v="2"/>
    <x v="2"/>
  </r>
  <r>
    <s v="Bonus"/>
    <x v="18"/>
    <x v="1"/>
  </r>
  <r>
    <s v="BOSCH GBM 13-2 ROTARY DRILL 2 SPEED"/>
    <x v="1"/>
    <x v="1"/>
  </r>
  <r>
    <s v="Bosch Gco 24000 14&quot; Chop Saw"/>
    <x v="1"/>
    <x v="1"/>
  </r>
  <r>
    <s v="BOSCH GWS 20-180 2000W 7&quot; GRINDER"/>
    <x v="1"/>
    <x v="1"/>
  </r>
  <r>
    <s v="Bosch GWS 21U SANDER"/>
    <x v="1"/>
    <x v="1"/>
  </r>
  <r>
    <s v="BOSCH GWS 6-100 4&quot; GRINDER"/>
    <x v="1"/>
    <x v="1"/>
  </r>
  <r>
    <s v="XXXXX"/>
    <x v="2"/>
    <x v="2"/>
  </r>
  <r>
    <s v="BRANCH TRANSFER"/>
    <x v="23"/>
    <x v="1"/>
  </r>
  <r>
    <s v="XXXXX"/>
    <x v="3"/>
    <x v="1"/>
  </r>
  <r>
    <s v="XXXXX"/>
    <x v="2"/>
    <x v="2"/>
  </r>
  <r>
    <s v="XXXXX"/>
    <x v="2"/>
    <x v="2"/>
  </r>
  <r>
    <s v="Buddy Arc 400i 3 Phase Welding Machine"/>
    <x v="1"/>
    <x v="1"/>
  </r>
  <r>
    <s v="Buddy Feed 402 Wire Feeder"/>
    <x v="1"/>
    <x v="1"/>
  </r>
  <r>
    <s v="Buddy Mig 500i Welding Machine"/>
    <x v="1"/>
    <x v="1"/>
  </r>
  <r>
    <s v="Buddy Tig 160 Single Phase:-  Bhosari"/>
    <x v="1"/>
    <x v="1"/>
  </r>
  <r>
    <s v="XXXXX"/>
    <x v="3"/>
    <x v="1"/>
  </r>
  <r>
    <s v="XXXXX"/>
    <x v="3"/>
    <x v="1"/>
  </r>
  <r>
    <s v="Cancellation of Sauda"/>
    <x v="24"/>
    <x v="1"/>
  </r>
  <r>
    <s v="Capital Aspada Investment Com."/>
    <x v="25"/>
    <x v="1"/>
  </r>
  <r>
    <s v="CAPITAL- ASPADA INVESTMENT COM. (E)"/>
    <x v="26"/>
    <x v="1"/>
  </r>
  <r>
    <s v="CAPITAL- ASPADA INVESTMENT COM. (P)"/>
    <x v="25"/>
    <x v="1"/>
  </r>
  <r>
    <s v="CAPITAL-Balasaheb D Kale"/>
    <x v="26"/>
    <x v="1"/>
  </r>
  <r>
    <s v="CAPITAL-Ganesh Murlidhar Pawar"/>
    <x v="26"/>
    <x v="1"/>
  </r>
  <r>
    <s v="CAPITAL-Gaur Shipra Hemant"/>
    <x v="26"/>
    <x v="1"/>
  </r>
  <r>
    <s v="CAPITAL-Hemant Gaur"/>
    <x v="26"/>
    <x v="1"/>
  </r>
  <r>
    <s v="CAPITAL-Kaustubh Gawade"/>
    <x v="26"/>
    <x v="1"/>
  </r>
  <r>
    <s v="CAPITAL-LOK CAPITAL II LLC (E)"/>
    <x v="26"/>
    <x v="1"/>
  </r>
  <r>
    <s v="CAPITAL-LOK CAPITAL II LLC (PS)"/>
    <x v="25"/>
    <x v="1"/>
  </r>
  <r>
    <s v="CAPITAL-Murlidhar Genu Pawar"/>
    <x v="26"/>
    <x v="1"/>
  </r>
  <r>
    <s v="CAPITAL-Ram Baban Todkar"/>
    <x v="26"/>
    <x v="1"/>
  </r>
  <r>
    <s v="CAPITAL-Shashikant Chimaji Bhalerao"/>
    <x v="26"/>
    <x v="1"/>
  </r>
  <r>
    <s v="CAPITAL SIDBI Trustee Company Ltd A/c Samridhi Fund"/>
    <x v="26"/>
    <x v="1"/>
  </r>
  <r>
    <s v="CAPITAL-Song Investment Advisory (E)"/>
    <x v="26"/>
    <x v="1"/>
  </r>
  <r>
    <s v="CAPITAL-Song Investment Advisory (P)"/>
    <x v="25"/>
    <x v="1"/>
  </r>
  <r>
    <s v="CAPITAL-Suresh Katagannevas"/>
    <x v="26"/>
    <x v="1"/>
  </r>
  <r>
    <s v="Cash at Dharwad 17-18"/>
    <x v="27"/>
    <x v="1"/>
  </r>
  <r>
    <s v="Cash at Pune"/>
    <x v="27"/>
    <x v="1"/>
  </r>
  <r>
    <s v="Cash Collection of Cut Potato"/>
    <x v="27"/>
    <x v="1"/>
  </r>
  <r>
    <s v="ABC Pvt Ltd"/>
    <x v="28"/>
    <x v="1"/>
  </r>
  <r>
    <s v="XXXXX"/>
    <x v="3"/>
    <x v="1"/>
  </r>
  <r>
    <s v="XXXXX"/>
    <x v="3"/>
    <x v="1"/>
  </r>
  <r>
    <s v="XXXXX"/>
    <x v="15"/>
    <x v="1"/>
  </r>
  <r>
    <s v="CC TV CAMERA"/>
    <x v="1"/>
    <x v="1"/>
  </r>
  <r>
    <s v="CGP SALES OUT OF KA STATES"/>
    <x v="29"/>
    <x v="1"/>
  </r>
  <r>
    <s v="CGST"/>
    <x v="0"/>
    <x v="0"/>
  </r>
  <r>
    <s v="XXXXX"/>
    <x v="30"/>
    <x v="1"/>
  </r>
  <r>
    <s v="XXXXX"/>
    <x v="2"/>
    <x v="2"/>
  </r>
  <r>
    <s v="XXXXX"/>
    <x v="3"/>
    <x v="1"/>
  </r>
  <r>
    <s v="XXXXX"/>
    <x v="10"/>
    <x v="1"/>
  </r>
  <r>
    <s v="XXXXX"/>
    <x v="3"/>
    <x v="1"/>
  </r>
  <r>
    <s v="XXXXX"/>
    <x v="2"/>
    <x v="2"/>
  </r>
  <r>
    <s v="XXXXX"/>
    <x v="3"/>
    <x v="1"/>
  </r>
  <r>
    <s v="XXXXX"/>
    <x v="3"/>
    <x v="1"/>
  </r>
  <r>
    <s v="XXXXX"/>
    <x v="2"/>
    <x v="2"/>
  </r>
  <r>
    <s v="XXXXX"/>
    <x v="3"/>
    <x v="1"/>
  </r>
  <r>
    <s v="Chintamani Labour Charegs Account"/>
    <x v="12"/>
    <x v="6"/>
  </r>
  <r>
    <s v="XXXXX"/>
    <x v="15"/>
    <x v="1"/>
  </r>
  <r>
    <s v="XXXXX"/>
    <x v="3"/>
    <x v="1"/>
  </r>
  <r>
    <s v="XXXXX"/>
    <x v="10"/>
    <x v="1"/>
  </r>
  <r>
    <s v="XXXXX"/>
    <x v="15"/>
    <x v="1"/>
  </r>
  <r>
    <s v="XXXXX"/>
    <x v="2"/>
    <x v="2"/>
  </r>
  <r>
    <s v="XXXXX"/>
    <x v="3"/>
    <x v="1"/>
  </r>
  <r>
    <s v="XXXXX"/>
    <x v="2"/>
    <x v="2"/>
  </r>
  <r>
    <s v="CIPC EXPENSES AT COLD STORE"/>
    <x v="31"/>
    <x v="1"/>
  </r>
  <r>
    <s v="XXXXX"/>
    <x v="3"/>
    <x v="1"/>
  </r>
  <r>
    <s v="Cold Store Rent Cgp 17-18"/>
    <x v="32"/>
    <x v="1"/>
  </r>
  <r>
    <s v="Cold Store Rent Tuber 2017-18"/>
    <x v="32"/>
    <x v="1"/>
  </r>
  <r>
    <s v="Commission on Potato Purchase"/>
    <x v="33"/>
    <x v="0"/>
  </r>
  <r>
    <s v="Commission Paid A/c"/>
    <x v="33"/>
    <x v="0"/>
  </r>
  <r>
    <s v="Compten Fan"/>
    <x v="1"/>
    <x v="1"/>
  </r>
  <r>
    <s v="Computer &amp; Accessories"/>
    <x v="31"/>
    <x v="1"/>
  </r>
  <r>
    <s v="Computer at Bhosari"/>
    <x v="1"/>
    <x v="1"/>
  </r>
  <r>
    <s v="Computer at Chakan"/>
    <x v="1"/>
    <x v="1"/>
  </r>
  <r>
    <s v="Computer at Manchar"/>
    <x v="1"/>
    <x v="1"/>
  </r>
  <r>
    <s v="Computer for Fries Project"/>
    <x v="1"/>
    <x v="1"/>
  </r>
  <r>
    <s v="Consultancy Charges"/>
    <x v="31"/>
    <x v="1"/>
  </r>
  <r>
    <s v="Consumable Purchase"/>
    <x v="34"/>
    <x v="1"/>
  </r>
  <r>
    <s v="Conveyance ALLOWANCE"/>
    <x v="18"/>
    <x v="1"/>
  </r>
  <r>
    <s v="Cooking Oil Tester"/>
    <x v="1"/>
    <x v="1"/>
  </r>
  <r>
    <s v="XXXXX"/>
    <x v="3"/>
    <x v="1"/>
  </r>
  <r>
    <s v="Courier Charges"/>
    <x v="31"/>
    <x v="1"/>
  </r>
  <r>
    <s v="XXXXX"/>
    <x v="15"/>
    <x v="1"/>
  </r>
  <r>
    <s v="XXXXX"/>
    <x v="3"/>
    <x v="1"/>
  </r>
  <r>
    <s v="Cross Currency Account"/>
    <x v="35"/>
    <x v="1"/>
  </r>
  <r>
    <s v="Cross Cut Knief Spindle Assy 7 Article No 5000"/>
    <x v="1"/>
    <x v="1"/>
  </r>
  <r>
    <s v="XXXXX"/>
    <x v="15"/>
    <x v="1"/>
  </r>
  <r>
    <s v="CULTIVATION EXP FOR CORPORATE FARM"/>
    <x v="36"/>
    <x v="1"/>
  </r>
  <r>
    <s v="CUSTOMS DUTY"/>
    <x v="0"/>
    <x v="0"/>
  </r>
  <r>
    <s v="XXXXX"/>
    <x v="30"/>
    <x v="1"/>
  </r>
  <r>
    <s v="Cut Potato Sale"/>
    <x v="37"/>
    <x v="1"/>
  </r>
  <r>
    <s v="XXXXX"/>
    <x v="10"/>
    <x v="1"/>
  </r>
  <r>
    <s v="XXXXX"/>
    <x v="3"/>
    <x v="1"/>
  </r>
  <r>
    <s v="XXXXX"/>
    <x v="2"/>
    <x v="2"/>
  </r>
  <r>
    <s v="XXXXX"/>
    <x v="2"/>
    <x v="2"/>
  </r>
  <r>
    <s v="XXXXX"/>
    <x v="3"/>
    <x v="1"/>
  </r>
  <r>
    <s v="XXXXX"/>
    <x v="2"/>
    <x v="2"/>
  </r>
  <r>
    <s v="DATA LOGGER EL USB-2-LCD"/>
    <x v="1"/>
    <x v="1"/>
  </r>
  <r>
    <s v="DATTATRAY D. SUTAR"/>
    <x v="12"/>
    <x v="1"/>
  </r>
  <r>
    <s v="XXXXX"/>
    <x v="2"/>
    <x v="2"/>
  </r>
  <r>
    <s v="XXXXX"/>
    <x v="3"/>
    <x v="1"/>
  </r>
  <r>
    <s v="Day Allow"/>
    <x v="18"/>
    <x v="1"/>
  </r>
  <r>
    <s v="XXXXX"/>
    <x v="2"/>
    <x v="1"/>
  </r>
  <r>
    <s v="Deduction for Quality Exp"/>
    <x v="31"/>
    <x v="1"/>
  </r>
  <r>
    <s v="XXXXX"/>
    <x v="3"/>
    <x v="1"/>
  </r>
  <r>
    <s v="XXXXX"/>
    <x v="3"/>
    <x v="1"/>
  </r>
  <r>
    <s v="XXXXX"/>
    <x v="2"/>
    <x v="2"/>
  </r>
  <r>
    <s v="DEHALMING CHARGES FOR CORPORATE FARM"/>
    <x v="36"/>
    <x v="1"/>
  </r>
  <r>
    <s v="XXXXX"/>
    <x v="15"/>
    <x v="1"/>
  </r>
  <r>
    <s v="Deposit for Corporate Office-Yerawad"/>
    <x v="6"/>
    <x v="1"/>
  </r>
  <r>
    <s v="Deposit for LPG Connection @ SHel Pimpalgaon"/>
    <x v="6"/>
    <x v="1"/>
  </r>
  <r>
    <s v="Deposit for Ludhiyana Office"/>
    <x v="6"/>
    <x v="1"/>
  </r>
  <r>
    <s v="Deposit For Shelpipalgaon Facility"/>
    <x v="6"/>
    <x v="1"/>
  </r>
  <r>
    <s v="Deposit for Shop Cum Godwon at Moshi APMC"/>
    <x v="38"/>
    <x v="1"/>
  </r>
  <r>
    <s v="Deposit for Shop Number 6 Chakan"/>
    <x v="6"/>
    <x v="1"/>
  </r>
  <r>
    <s v="DEPOSIT FOR UJJAIN OFFICE"/>
    <x v="6"/>
    <x v="1"/>
  </r>
  <r>
    <s v="Deposit in Adventure Agri Impex"/>
    <x v="6"/>
    <x v="1"/>
  </r>
  <r>
    <s v="Deposit in APMC Market Dharwad"/>
    <x v="6"/>
    <x v="1"/>
  </r>
  <r>
    <s v="Deposit in BASF India Ltd"/>
    <x v="6"/>
    <x v="1"/>
  </r>
  <r>
    <s v="Deposit in Biostadt India Ltd."/>
    <x v="6"/>
    <x v="1"/>
  </r>
  <r>
    <s v="Deposit in B S N L Broadband Connection"/>
    <x v="6"/>
    <x v="1"/>
  </r>
  <r>
    <s v="Deposit in Corborundum Universal Ltd"/>
    <x v="6"/>
    <x v="1"/>
  </r>
  <r>
    <s v="Deposit in Coromandel International Ltd."/>
    <x v="6"/>
    <x v="1"/>
  </r>
  <r>
    <s v="Deposit in E P C Industrie Limited"/>
    <x v="6"/>
    <x v="1"/>
  </r>
  <r>
    <s v="DEPOSIT IN GODREJ AGROVET LTD."/>
    <x v="6"/>
    <x v="1"/>
  </r>
  <r>
    <s v="Deposit in JAIN IRRIGATION SYSTEMS PVT. LTD."/>
    <x v="6"/>
    <x v="1"/>
  </r>
  <r>
    <s v="Deposit in Known You Seed"/>
    <x v="6"/>
    <x v="1"/>
  </r>
  <r>
    <s v="Deposit in Mahindra Shubhlabh Services Ltd. Pune"/>
    <x v="6"/>
    <x v="1"/>
  </r>
  <r>
    <s v="Deposit in Mangalore Chemicals &amp; Fertilisers Ltd"/>
    <x v="6"/>
    <x v="1"/>
  </r>
  <r>
    <s v="Deposit in Maruti Fertichem Ltd."/>
    <x v="6"/>
    <x v="1"/>
  </r>
  <r>
    <s v="Deposit in Mother Dairy F.&amp;V Pvt Ltd"/>
    <x v="6"/>
    <x v="1"/>
  </r>
  <r>
    <s v="Deposit in Nagarjuna Agrichem Ltd"/>
    <x v="6"/>
    <x v="1"/>
  </r>
  <r>
    <s v="Deposit in Nagarjun Fertilizers &amp; Chemicals Ltd"/>
    <x v="6"/>
    <x v="1"/>
  </r>
  <r>
    <s v="Deposit in NIPHT"/>
    <x v="6"/>
    <x v="1"/>
  </r>
  <r>
    <s v="Deposit in Rama Krishi Rasayan"/>
    <x v="6"/>
    <x v="1"/>
  </r>
  <r>
    <s v="Deposit in Shop Rent Dharwad"/>
    <x v="6"/>
    <x v="1"/>
  </r>
  <r>
    <s v="Deposit in Shree Ram Seeds &amp; Chemicals"/>
    <x v="6"/>
    <x v="1"/>
  </r>
  <r>
    <s v="Deposit in Tin Security Deposit"/>
    <x v="6"/>
    <x v="1"/>
  </r>
  <r>
    <s v="Deposit in United Phosphorous Ltd. (Agri Chem)"/>
    <x v="6"/>
    <x v="1"/>
  </r>
  <r>
    <s v="Deposit in Vishakha Irrigation"/>
    <x v="6"/>
    <x v="1"/>
  </r>
  <r>
    <s v="Deposit Krushi Upaj Mandi Samiti Indore"/>
    <x v="6"/>
    <x v="1"/>
  </r>
  <r>
    <s v="DEPOSIT-VAT REGISTRATION"/>
    <x v="6"/>
    <x v="1"/>
  </r>
  <r>
    <s v="Deposit with KLYAN APMC"/>
    <x v="6"/>
    <x v="1"/>
  </r>
  <r>
    <s v="Depreciation on Plant and Machinery"/>
    <x v="39"/>
    <x v="1"/>
  </r>
  <r>
    <s v="Desktop for Indore"/>
    <x v="1"/>
    <x v="1"/>
  </r>
  <r>
    <s v="DESKTOP FOR SHOP NO 6 CHAKAN"/>
    <x v="1"/>
    <x v="1"/>
  </r>
  <r>
    <s v="DESKTOP NO 3 FINANCE"/>
    <x v="1"/>
    <x v="1"/>
  </r>
  <r>
    <s v="DESKTOP NO 4 FINANCE"/>
    <x v="1"/>
    <x v="1"/>
  </r>
  <r>
    <s v="DESKTOP NO 5 FOR FINANCE"/>
    <x v="1"/>
    <x v="1"/>
  </r>
  <r>
    <s v="Detention Charges"/>
    <x v="40"/>
    <x v="1"/>
  </r>
  <r>
    <s v="XXXXX"/>
    <x v="3"/>
    <x v="1"/>
  </r>
  <r>
    <s v="XXXXX"/>
    <x v="2"/>
    <x v="2"/>
  </r>
  <r>
    <s v="XXXXX"/>
    <x v="2"/>
    <x v="2"/>
  </r>
  <r>
    <s v="XXXXX"/>
    <x v="2"/>
    <x v="2"/>
  </r>
  <r>
    <s v="XXXXX"/>
    <x v="3"/>
    <x v="1"/>
  </r>
  <r>
    <s v="XXXXX"/>
    <x v="3"/>
    <x v="1"/>
  </r>
  <r>
    <s v="XXXXX"/>
    <x v="3"/>
    <x v="1"/>
  </r>
  <r>
    <s v="XXXXX"/>
    <x v="10"/>
    <x v="1"/>
  </r>
  <r>
    <s v="XXXXX"/>
    <x v="3"/>
    <x v="1"/>
  </r>
  <r>
    <s v="XXXXX"/>
    <x v="3"/>
    <x v="1"/>
  </r>
  <r>
    <s v="XXXXX"/>
    <x v="3"/>
    <x v="1"/>
  </r>
  <r>
    <s v="XXXXX"/>
    <x v="2"/>
    <x v="2"/>
  </r>
  <r>
    <s v="XXXXX"/>
    <x v="3"/>
    <x v="1"/>
  </r>
  <r>
    <s v="XXXXX"/>
    <x v="3"/>
    <x v="1"/>
  </r>
  <r>
    <s v="XXXXX"/>
    <x v="2"/>
    <x v="3"/>
  </r>
  <r>
    <s v="XXXXX"/>
    <x v="3"/>
    <x v="1"/>
  </r>
  <r>
    <s v="XXXXX"/>
    <x v="2"/>
    <x v="2"/>
  </r>
  <r>
    <s v="XXXXX"/>
    <x v="2"/>
    <x v="2"/>
  </r>
  <r>
    <s v="XXXXX"/>
    <x v="2"/>
    <x v="2"/>
  </r>
  <r>
    <s v="XXXXX"/>
    <x v="2"/>
    <x v="2"/>
  </r>
  <r>
    <s v="XXXXX"/>
    <x v="3"/>
    <x v="1"/>
  </r>
  <r>
    <s v="XXXXX"/>
    <x v="2"/>
    <x v="2"/>
  </r>
  <r>
    <s v="XXXXX"/>
    <x v="2"/>
    <x v="2"/>
  </r>
  <r>
    <s v="XXXXX"/>
    <x v="2"/>
    <x v="2"/>
  </r>
  <r>
    <s v="XXXXX"/>
    <x v="2"/>
    <x v="2"/>
  </r>
  <r>
    <s v="XXXXX"/>
    <x v="3"/>
    <x v="1"/>
  </r>
  <r>
    <s v="XXXXX"/>
    <x v="2"/>
    <x v="3"/>
  </r>
  <r>
    <s v="XXXXX"/>
    <x v="2"/>
    <x v="3"/>
  </r>
  <r>
    <s v="Directors Remuneration"/>
    <x v="18"/>
    <x v="1"/>
  </r>
  <r>
    <s v="Discount"/>
    <x v="31"/>
    <x v="1"/>
  </r>
  <r>
    <s v="Discount Given"/>
    <x v="31"/>
    <x v="1"/>
  </r>
  <r>
    <s v="XXXXX"/>
    <x v="30"/>
    <x v="1"/>
  </r>
  <r>
    <s v="XXXXX"/>
    <x v="3"/>
    <x v="1"/>
  </r>
  <r>
    <s v="Dream Yoga Black/R Two Wheeler"/>
    <x v="1"/>
    <x v="1"/>
  </r>
  <r>
    <s v="XXXXX"/>
    <x v="2"/>
    <x v="2"/>
  </r>
  <r>
    <s v="XXXXX"/>
    <x v="15"/>
    <x v="1"/>
  </r>
  <r>
    <s v="XXXXX"/>
    <x v="2"/>
    <x v="2"/>
  </r>
  <r>
    <s v="Eknath Ravji Walunj - Exp A/c"/>
    <x v="12"/>
    <x v="1"/>
  </r>
  <r>
    <s v="XXXXX"/>
    <x v="10"/>
    <x v="1"/>
  </r>
  <r>
    <s v="ELECTREX EBC 40 BLOWER"/>
    <x v="1"/>
    <x v="1"/>
  </r>
  <r>
    <s v="Electricity Charegs"/>
    <x v="41"/>
    <x v="1"/>
  </r>
  <r>
    <s v="Electricity Charges for Shelpimpalgaon"/>
    <x v="41"/>
    <x v="1"/>
  </r>
  <r>
    <s v="XXXXX"/>
    <x v="2"/>
    <x v="5"/>
  </r>
  <r>
    <s v="Electricity Expenses Born by SV FOR Shelpimplegaon"/>
    <x v="11"/>
    <x v="1"/>
  </r>
  <r>
    <s v="Electricity Exp for Corporate Farm"/>
    <x v="41"/>
    <x v="1"/>
  </r>
  <r>
    <s v="XXXXX"/>
    <x v="2"/>
    <x v="2"/>
  </r>
  <r>
    <s v="Employees PF CONTRIBUTION @ 12%"/>
    <x v="17"/>
    <x v="1"/>
  </r>
  <r>
    <s v="EMPLOYER EPF @3.67%"/>
    <x v="42"/>
    <x v="1"/>
  </r>
  <r>
    <s v="EMPLOYER EPS @ 8.33%"/>
    <x v="42"/>
    <x v="1"/>
  </r>
  <r>
    <s v="End User  Devices"/>
    <x v="1"/>
    <x v="1"/>
  </r>
  <r>
    <s v="Epson L565 Multifunction Inktank Printer"/>
    <x v="1"/>
    <x v="1"/>
  </r>
  <r>
    <s v="ESIC"/>
    <x v="42"/>
    <x v="1"/>
  </r>
  <r>
    <s v="Esic Contribution"/>
    <x v="0"/>
    <x v="0"/>
  </r>
  <r>
    <s v="XXXXX"/>
    <x v="3"/>
    <x v="1"/>
  </r>
  <r>
    <s v="EUROPEAN SNACKS ASSOCIATION"/>
    <x v="35"/>
    <x v="1"/>
  </r>
  <r>
    <s v="XXXXX"/>
    <x v="2"/>
    <x v="3"/>
  </r>
  <r>
    <s v="XXXXX"/>
    <x v="2"/>
    <x v="3"/>
  </r>
  <r>
    <s v="XXXXX"/>
    <x v="2"/>
    <x v="2"/>
  </r>
  <r>
    <s v="XXXXX"/>
    <x v="2"/>
    <x v="2"/>
  </r>
  <r>
    <s v="XXXXX"/>
    <x v="3"/>
    <x v="1"/>
  </r>
  <r>
    <s v="Factory Building at Pratapgarh"/>
    <x v="1"/>
    <x v="1"/>
  </r>
  <r>
    <s v="FAM - Belgium"/>
    <x v="35"/>
    <x v="1"/>
  </r>
  <r>
    <s v="Fans for Bhosari"/>
    <x v="1"/>
    <x v="1"/>
  </r>
  <r>
    <s v="FD No 688092015344"/>
    <x v="43"/>
    <x v="1"/>
  </r>
  <r>
    <s v="FD No XX WITH KOTAK"/>
    <x v="44"/>
    <x v="0"/>
  </r>
  <r>
    <s v="FDR - AXIS BANK #XX"/>
    <x v="44"/>
    <x v="0"/>
  </r>
  <r>
    <s v="FDR - AXIS BANK #XX"/>
    <x v="45"/>
    <x v="1"/>
  </r>
  <r>
    <s v="FDR - AXIS BANK #XX"/>
    <x v="44"/>
    <x v="0"/>
  </r>
  <r>
    <s v="FDR - AXIS BANK #XX"/>
    <x v="43"/>
    <x v="0"/>
  </r>
  <r>
    <s v="FDR - AXIS BANK XX"/>
    <x v="44"/>
    <x v="0"/>
  </r>
  <r>
    <s v="Fd with Kotak Fd No. 7012677183"/>
    <x v="45"/>
    <x v="1"/>
  </r>
  <r>
    <s v="Feed Spindle with 30  Feed Stars"/>
    <x v="1"/>
    <x v="1"/>
  </r>
  <r>
    <s v="FERTILISER AND PESTICIDE EXP FOR CORPORATE FARM"/>
    <x v="34"/>
    <x v="1"/>
  </r>
  <r>
    <s v="XXXXX"/>
    <x v="10"/>
    <x v="1"/>
  </r>
  <r>
    <s v="FIXED DEPOSIT AGAINST B.G."/>
    <x v="46"/>
    <x v="0"/>
  </r>
  <r>
    <s v="Food Expenses Reimburesement"/>
    <x v="47"/>
    <x v="1"/>
  </r>
  <r>
    <s v="XXXXX"/>
    <x v="15"/>
    <x v="1"/>
  </r>
  <r>
    <s v="Foreign Exchange Gain Loss"/>
    <x v="48"/>
    <x v="1"/>
  </r>
  <r>
    <s v="Freezer Model No CF 100"/>
    <x v="1"/>
    <x v="1"/>
  </r>
  <r>
    <s v="FREIGHT INWARD"/>
    <x v="40"/>
    <x v="1"/>
  </r>
  <r>
    <s v="FREIGHT OUTWARD"/>
    <x v="40"/>
    <x v="1"/>
  </r>
  <r>
    <s v="FRIER MACHINERY FOR FRENCH FRICE"/>
    <x v="1"/>
    <x v="1"/>
  </r>
  <r>
    <s v="Fry Master Oil Filteration Machine (Pf-50-230)"/>
    <x v="1"/>
    <x v="1"/>
  </r>
  <r>
    <s v="XXXXX"/>
    <x v="3"/>
    <x v="1"/>
  </r>
  <r>
    <s v="XXXXX"/>
    <x v="3"/>
    <x v="1"/>
  </r>
  <r>
    <s v="Furniture &amp; Fitting"/>
    <x v="1"/>
    <x v="1"/>
  </r>
  <r>
    <s v="Furniture for Bhosari"/>
    <x v="1"/>
    <x v="1"/>
  </r>
  <r>
    <s v="XXXXX"/>
    <x v="3"/>
    <x v="1"/>
  </r>
  <r>
    <s v="XXXXX"/>
    <x v="2"/>
    <x v="2"/>
  </r>
  <r>
    <s v="XXXXX"/>
    <x v="3"/>
    <x v="1"/>
  </r>
  <r>
    <s v="XXXXX"/>
    <x v="3"/>
    <x v="1"/>
  </r>
  <r>
    <s v="XXXXX"/>
    <x v="2"/>
    <x v="2"/>
  </r>
  <r>
    <s v="XXXXX"/>
    <x v="3"/>
    <x v="1"/>
  </r>
  <r>
    <s v="XXXXX"/>
    <x v="3"/>
    <x v="1"/>
  </r>
  <r>
    <s v="XXXXX"/>
    <x v="2"/>
    <x v="3"/>
  </r>
  <r>
    <s v="Ganesh Murlidhar Pawar Happay Card"/>
    <x v="12"/>
    <x v="1"/>
  </r>
  <r>
    <s v="XXXXX"/>
    <x v="2"/>
    <x v="3"/>
  </r>
  <r>
    <s v="XXXXX"/>
    <x v="3"/>
    <x v="1"/>
  </r>
  <r>
    <s v="XXXXX"/>
    <x v="2"/>
    <x v="2"/>
  </r>
  <r>
    <s v="XXXXX"/>
    <x v="2"/>
    <x v="2"/>
  </r>
  <r>
    <s v="XXXXX"/>
    <x v="15"/>
    <x v="1"/>
  </r>
  <r>
    <s v="XXXXX"/>
    <x v="2"/>
    <x v="2"/>
  </r>
  <r>
    <s v="XXXXX"/>
    <x v="2"/>
    <x v="2"/>
  </r>
  <r>
    <s v="XXXXX"/>
    <x v="2"/>
    <x v="2"/>
  </r>
  <r>
    <s v="General / Sundry Expenses"/>
    <x v="40"/>
    <x v="1"/>
  </r>
  <r>
    <s v="Generator for Aerophonics Project"/>
    <x v="1"/>
    <x v="1"/>
  </r>
  <r>
    <s v="XXXXX"/>
    <x v="3"/>
    <x v="1"/>
  </r>
  <r>
    <s v="XXXXX"/>
    <x v="3"/>
    <x v="1"/>
  </r>
  <r>
    <s v="XXXXX"/>
    <x v="2"/>
    <x v="3"/>
  </r>
  <r>
    <s v="XXXXX"/>
    <x v="3"/>
    <x v="1"/>
  </r>
  <r>
    <s v="XXXXX"/>
    <x v="2"/>
    <x v="2"/>
  </r>
  <r>
    <s v="XXXXX"/>
    <x v="2"/>
    <x v="2"/>
  </r>
  <r>
    <s v="XXXXX"/>
    <x v="10"/>
    <x v="1"/>
  </r>
  <r>
    <s v="XXXXX"/>
    <x v="3"/>
    <x v="1"/>
  </r>
  <r>
    <s v="XXXXX"/>
    <x v="3"/>
    <x v="1"/>
  </r>
  <r>
    <s v="XXXXX"/>
    <x v="3"/>
    <x v="1"/>
  </r>
  <r>
    <s v="XXXXX"/>
    <x v="3"/>
    <x v="1"/>
  </r>
  <r>
    <s v="Gold Coin"/>
    <x v="49"/>
    <x v="1"/>
  </r>
  <r>
    <s v="XXXXX"/>
    <x v="3"/>
    <x v="1"/>
  </r>
  <r>
    <s v="XXXXX"/>
    <x v="3"/>
    <x v="1"/>
  </r>
  <r>
    <s v="XXXXX"/>
    <x v="3"/>
    <x v="1"/>
  </r>
  <r>
    <s v="XXXXX"/>
    <x v="2"/>
    <x v="2"/>
  </r>
  <r>
    <s v="XXXXX"/>
    <x v="3"/>
    <x v="1"/>
  </r>
  <r>
    <s v="Grading Charges"/>
    <x v="50"/>
    <x v="1"/>
  </r>
  <r>
    <s v="Grading Charges at Cold Store"/>
    <x v="50"/>
    <x v="1"/>
  </r>
  <r>
    <s v="Grading Charges for Corporate Farm"/>
    <x v="50"/>
    <x v="1"/>
  </r>
  <r>
    <s v="Grading Charges for Stock Tuber"/>
    <x v="50"/>
    <x v="1"/>
  </r>
  <r>
    <s v="GRADING CHARGES TUBER 2017-18"/>
    <x v="50"/>
    <x v="1"/>
  </r>
  <r>
    <s v="Gratuity Expenses"/>
    <x v="51"/>
    <x v="1"/>
  </r>
  <r>
    <s v="XXXXX"/>
    <x v="3"/>
    <x v="1"/>
  </r>
  <r>
    <s v="Guest House Exp."/>
    <x v="31"/>
    <x v="1"/>
  </r>
  <r>
    <s v="Guest House Rent - Viman Nagar, Pune"/>
    <x v="52"/>
    <x v="1"/>
  </r>
  <r>
    <s v="GUEST HOUSE SEC DEP. RAM TIRTH / ANJULA TIRTH"/>
    <x v="6"/>
    <x v="1"/>
  </r>
  <r>
    <s v="XXXXX"/>
    <x v="2"/>
    <x v="2"/>
  </r>
  <r>
    <s v="XXXXX"/>
    <x v="2"/>
    <x v="2"/>
  </r>
  <r>
    <s v="XXXXX"/>
    <x v="2"/>
    <x v="2"/>
  </r>
  <r>
    <s v="XXXXX"/>
    <x v="3"/>
    <x v="1"/>
  </r>
  <r>
    <s v="XXXXX"/>
    <x v="2"/>
    <x v="2"/>
  </r>
  <r>
    <s v="XXXXX"/>
    <x v="2"/>
    <x v="2"/>
  </r>
  <r>
    <s v="XXXXX"/>
    <x v="2"/>
    <x v="2"/>
  </r>
  <r>
    <s v="XXXXX"/>
    <x v="15"/>
    <x v="1"/>
  </r>
  <r>
    <s v="XXXXX"/>
    <x v="2"/>
    <x v="2"/>
  </r>
  <r>
    <s v="XXXXX"/>
    <x v="2"/>
    <x v="2"/>
  </r>
  <r>
    <s v="XXXXX"/>
    <x v="2"/>
    <x v="2"/>
  </r>
  <r>
    <s v="XXXXX"/>
    <x v="2"/>
    <x v="2"/>
  </r>
  <r>
    <s v="XXXXX"/>
    <x v="3"/>
    <x v="1"/>
  </r>
  <r>
    <s v="XXXXX"/>
    <x v="2"/>
    <x v="2"/>
  </r>
  <r>
    <s v="XXXXX"/>
    <x v="3"/>
    <x v="1"/>
  </r>
  <r>
    <s v="XXXXX"/>
    <x v="15"/>
    <x v="1"/>
  </r>
  <r>
    <s v="Hamali Exp. A/c"/>
    <x v="36"/>
    <x v="1"/>
  </r>
  <r>
    <s v="Hamali Exp Cgp 17-18"/>
    <x v="36"/>
    <x v="1"/>
  </r>
  <r>
    <s v="HAMALI EXP FOR TUBER"/>
    <x v="31"/>
    <x v="1"/>
  </r>
  <r>
    <s v="XXXXX"/>
    <x v="3"/>
    <x v="1"/>
  </r>
  <r>
    <s v="XXXXX"/>
    <x v="3"/>
    <x v="1"/>
  </r>
  <r>
    <s v="XXXXX"/>
    <x v="3"/>
    <x v="1"/>
  </r>
  <r>
    <s v="Happy Employee Expenses Maintainance System"/>
    <x v="12"/>
    <x v="1"/>
  </r>
  <r>
    <s v="XXXXX"/>
    <x v="2"/>
    <x v="2"/>
  </r>
  <r>
    <s v="XXXXX"/>
    <x v="2"/>
    <x v="2"/>
  </r>
  <r>
    <s v="XXXXX"/>
    <x v="2"/>
    <x v="2"/>
  </r>
  <r>
    <s v="XXXXX"/>
    <x v="2"/>
    <x v="2"/>
  </r>
  <r>
    <s v="XXXXX"/>
    <x v="2"/>
    <x v="2"/>
  </r>
  <r>
    <s v="XXXXX"/>
    <x v="3"/>
    <x v="1"/>
  </r>
  <r>
    <s v="XXXXX"/>
    <x v="3"/>
    <x v="1"/>
  </r>
  <r>
    <s v="XXXXX"/>
    <x v="2"/>
    <x v="2"/>
  </r>
  <r>
    <s v="XXXXX"/>
    <x v="2"/>
    <x v="2"/>
  </r>
  <r>
    <s v="XXXXX"/>
    <x v="3"/>
    <x v="1"/>
  </r>
  <r>
    <s v="XXXXX"/>
    <x v="2"/>
    <x v="2"/>
  </r>
  <r>
    <s v="XXXXX"/>
    <x v="2"/>
    <x v="2"/>
  </r>
  <r>
    <s v="XXXXX"/>
    <x v="2"/>
    <x v="2"/>
  </r>
  <r>
    <s v="XXXXX"/>
    <x v="3"/>
    <x v="1"/>
  </r>
  <r>
    <s v="HARVESTING CHARGES FOR CORPORATE FARM"/>
    <x v="36"/>
    <x v="1"/>
  </r>
  <r>
    <s v="XXXXX"/>
    <x v="2"/>
    <x v="2"/>
  </r>
  <r>
    <s v="XXXXX"/>
    <x v="2"/>
    <x v="2"/>
  </r>
  <r>
    <s v="XXXXX"/>
    <x v="2"/>
    <x v="2"/>
  </r>
  <r>
    <s v="XXXXX"/>
    <x v="2"/>
    <x v="2"/>
  </r>
  <r>
    <s v="Heep Cost for Corporate Farm"/>
    <x v="36"/>
    <x v="1"/>
  </r>
  <r>
    <s v="XXXXX"/>
    <x v="3"/>
    <x v="1"/>
  </r>
  <r>
    <s v="Hemant Chavan Exp Fries"/>
    <x v="12"/>
    <x v="1"/>
  </r>
  <r>
    <s v="Hemant Gaur - Expenses A/c"/>
    <x v="12"/>
    <x v="1"/>
  </r>
  <r>
    <s v="XXXXX"/>
    <x v="3"/>
    <x v="1"/>
  </r>
  <r>
    <s v="XXXXX"/>
    <x v="15"/>
    <x v="1"/>
  </r>
  <r>
    <s v="XXXXX"/>
    <x v="3"/>
    <x v="1"/>
  </r>
  <r>
    <s v="XXXXX"/>
    <x v="2"/>
    <x v="3"/>
  </r>
  <r>
    <s v="Home Equipments at Guest House, Viman Nagar"/>
    <x v="1"/>
    <x v="1"/>
  </r>
  <r>
    <s v="XXXXX"/>
    <x v="15"/>
    <x v="1"/>
  </r>
  <r>
    <s v="Hot Air Oven Lab Type"/>
    <x v="1"/>
    <x v="1"/>
  </r>
  <r>
    <s v="XXXXX"/>
    <x v="3"/>
    <x v="1"/>
  </r>
  <r>
    <s v="XXXXX"/>
    <x v="3"/>
    <x v="1"/>
  </r>
  <r>
    <s v="XXXXX"/>
    <x v="3"/>
    <x v="1"/>
  </r>
  <r>
    <s v="XXXXX"/>
    <x v="3"/>
    <x v="1"/>
  </r>
  <r>
    <s v="XXXXX"/>
    <x v="10"/>
    <x v="1"/>
  </r>
  <r>
    <s v="XXXXX"/>
    <x v="3"/>
    <x v="1"/>
  </r>
  <r>
    <s v="XXXXX"/>
    <x v="3"/>
    <x v="1"/>
  </r>
  <r>
    <s v="XXXXX"/>
    <x v="3"/>
    <x v="1"/>
  </r>
  <r>
    <s v="House Keeping Charges (Corp.Off)"/>
    <x v="47"/>
    <x v="1"/>
  </r>
  <r>
    <s v="House Rent Allowance"/>
    <x v="18"/>
    <x v="1"/>
  </r>
  <r>
    <s v="HP LASER JET PRO MFP M 128 PRINTER"/>
    <x v="1"/>
    <x v="1"/>
  </r>
  <r>
    <s v="XXXXX"/>
    <x v="10"/>
    <x v="1"/>
  </r>
  <r>
    <s v="Htc Rh-Temp-DATA LOGGER"/>
    <x v="1"/>
    <x v="1"/>
  </r>
  <r>
    <s v="XXXXX"/>
    <x v="3"/>
    <x v="1"/>
  </r>
  <r>
    <s v="XXXXX"/>
    <x v="3"/>
    <x v="1"/>
  </r>
  <r>
    <s v="XXXXX"/>
    <x v="15"/>
    <x v="1"/>
  </r>
  <r>
    <s v="XXXXX"/>
    <x v="15"/>
    <x v="1"/>
  </r>
  <r>
    <s v="IGST"/>
    <x v="0"/>
    <x v="0"/>
  </r>
  <r>
    <s v="XXXXX"/>
    <x v="3"/>
    <x v="1"/>
  </r>
  <r>
    <s v="XXXXX"/>
    <x v="2"/>
    <x v="2"/>
  </r>
  <r>
    <s v="XXXXX"/>
    <x v="3"/>
    <x v="1"/>
  </r>
  <r>
    <s v="XXXXX"/>
    <x v="3"/>
    <x v="1"/>
  </r>
  <r>
    <s v="ING VYSYA C/A XX"/>
    <x v="9"/>
    <x v="1"/>
  </r>
  <r>
    <s v="Insurance Charges"/>
    <x v="53"/>
    <x v="1"/>
  </r>
  <r>
    <s v="INTEREST ACCRUED AND DUE ON BORROWINGS"/>
    <x v="5"/>
    <x v="1"/>
  </r>
  <r>
    <s v="Interest Expenses on WHR Financing"/>
    <x v="54"/>
    <x v="1"/>
  </r>
  <r>
    <s v="INTEREST ON CAR LOAN"/>
    <x v="54"/>
    <x v="1"/>
  </r>
  <r>
    <s v="Interest On Cash Credit A/c."/>
    <x v="54"/>
    <x v="1"/>
  </r>
  <r>
    <s v="Interest on FD AXIS 914040033115955"/>
    <x v="55"/>
    <x v="1"/>
  </r>
  <r>
    <s v="INTEREST ON FD/OD  INDUSIN"/>
    <x v="54"/>
    <x v="1"/>
  </r>
  <r>
    <s v="Interest on Fixed Deposit"/>
    <x v="55"/>
    <x v="1"/>
  </r>
  <r>
    <s v="INTEREST ON GST"/>
    <x v="56"/>
    <x v="1"/>
  </r>
  <r>
    <s v="Interest on OCD @ 10%"/>
    <x v="54"/>
    <x v="1"/>
  </r>
  <r>
    <s v="Interest on TDS"/>
    <x v="56"/>
    <x v="1"/>
  </r>
  <r>
    <s v="Interest on Unsecured Loan"/>
    <x v="54"/>
    <x v="1"/>
  </r>
  <r>
    <s v="Interest on Whr Financing- Tuber"/>
    <x v="54"/>
    <x v="1"/>
  </r>
  <r>
    <s v="Interest Paid on EPC Facility"/>
    <x v="54"/>
    <x v="1"/>
  </r>
  <r>
    <s v="Interest Penalty on TDS"/>
    <x v="56"/>
    <x v="1"/>
  </r>
  <r>
    <s v="Interest Received on  Dealar Deposit"/>
    <x v="57"/>
    <x v="1"/>
  </r>
  <r>
    <s v="Internet Charges"/>
    <x v="58"/>
    <x v="1"/>
  </r>
  <r>
    <s v="Int on FD : Axis 911040023861311"/>
    <x v="55"/>
    <x v="1"/>
  </r>
  <r>
    <s v="Int on FD : Axis 911040040207929"/>
    <x v="55"/>
    <x v="1"/>
  </r>
  <r>
    <s v="Int on FD : Axis 912040044429377"/>
    <x v="55"/>
    <x v="1"/>
  </r>
  <r>
    <s v="Int on FD : Axis 913040023739171"/>
    <x v="55"/>
    <x v="1"/>
  </r>
  <r>
    <s v="Int On FD 688092016035"/>
    <x v="55"/>
    <x v="1"/>
  </r>
  <r>
    <s v="Investment in Mooij India Pvt Ltd"/>
    <x v="59"/>
    <x v="1"/>
  </r>
  <r>
    <s v="Inward Transport Cgp for Stock 2018-19"/>
    <x v="40"/>
    <x v="1"/>
  </r>
  <r>
    <s v="Inward Transport Tuber for Stock 2018-19"/>
    <x v="40"/>
    <x v="1"/>
  </r>
  <r>
    <s v="XXXXX"/>
    <x v="2"/>
    <x v="2"/>
  </r>
  <r>
    <s v="XXXXX"/>
    <x v="3"/>
    <x v="1"/>
  </r>
  <r>
    <s v="XXXXX"/>
    <x v="3"/>
    <x v="1"/>
  </r>
  <r>
    <s v="XXXXX"/>
    <x v="2"/>
    <x v="2"/>
  </r>
  <r>
    <s v="XXXXX"/>
    <x v="3"/>
    <x v="1"/>
  </r>
  <r>
    <s v="XXXXX"/>
    <x v="3"/>
    <x v="1"/>
  </r>
  <r>
    <s v="XXXXX"/>
    <x v="3"/>
    <x v="1"/>
  </r>
  <r>
    <s v="XXXXX"/>
    <x v="3"/>
    <x v="1"/>
  </r>
  <r>
    <s v="XXXXX"/>
    <x v="3"/>
    <x v="1"/>
  </r>
  <r>
    <s v="XXXXX"/>
    <x v="3"/>
    <x v="1"/>
  </r>
  <r>
    <s v="XXXXX"/>
    <x v="2"/>
    <x v="2"/>
  </r>
  <r>
    <s v="XXXXX"/>
    <x v="2"/>
    <x v="2"/>
  </r>
  <r>
    <s v="XXXXX"/>
    <x v="2"/>
    <x v="2"/>
  </r>
  <r>
    <s v="XXXXX"/>
    <x v="2"/>
    <x v="2"/>
  </r>
  <r>
    <s v="XXXXX"/>
    <x v="2"/>
    <x v="2"/>
  </r>
  <r>
    <s v="XXXXX"/>
    <x v="2"/>
    <x v="2"/>
  </r>
  <r>
    <s v="XXXXX"/>
    <x v="15"/>
    <x v="1"/>
  </r>
  <r>
    <s v="XXXXX"/>
    <x v="2"/>
    <x v="2"/>
  </r>
  <r>
    <s v="XXXXX"/>
    <x v="2"/>
    <x v="2"/>
  </r>
  <r>
    <s v="XXXXX"/>
    <x v="2"/>
    <x v="2"/>
  </r>
  <r>
    <s v="XXXXX"/>
    <x v="2"/>
    <x v="2"/>
  </r>
  <r>
    <s v="XXXXX"/>
    <x v="2"/>
    <x v="2"/>
  </r>
  <r>
    <s v="XXXXX"/>
    <x v="2"/>
    <x v="2"/>
  </r>
  <r>
    <s v="XXXXX"/>
    <x v="3"/>
    <x v="1"/>
  </r>
  <r>
    <s v="XXXXX"/>
    <x v="2"/>
    <x v="2"/>
  </r>
  <r>
    <s v="XXXXX"/>
    <x v="2"/>
    <x v="2"/>
  </r>
  <r>
    <s v="XXXXX"/>
    <x v="2"/>
    <x v="2"/>
  </r>
  <r>
    <s v="XXXXX"/>
    <x v="2"/>
    <x v="2"/>
  </r>
  <r>
    <s v="XXXXX"/>
    <x v="2"/>
    <x v="2"/>
  </r>
  <r>
    <s v="XXXXX"/>
    <x v="2"/>
    <x v="2"/>
  </r>
  <r>
    <s v="XXXXX"/>
    <x v="2"/>
    <x v="2"/>
  </r>
  <r>
    <s v="XXXXX"/>
    <x v="3"/>
    <x v="1"/>
  </r>
  <r>
    <s v="XXXXX"/>
    <x v="3"/>
    <x v="1"/>
  </r>
  <r>
    <s v="XXXXX"/>
    <x v="15"/>
    <x v="1"/>
  </r>
  <r>
    <s v="XXXXX"/>
    <x v="3"/>
    <x v="1"/>
  </r>
  <r>
    <s v="XXXXX"/>
    <x v="2"/>
    <x v="2"/>
  </r>
  <r>
    <s v="XXXXX"/>
    <x v="2"/>
    <x v="2"/>
  </r>
  <r>
    <s v="XXXXX"/>
    <x v="2"/>
    <x v="2"/>
  </r>
  <r>
    <s v="XXXXX"/>
    <x v="3"/>
    <x v="1"/>
  </r>
  <r>
    <s v="XXXXX"/>
    <x v="3"/>
    <x v="1"/>
  </r>
  <r>
    <s v="XXXXX"/>
    <x v="3"/>
    <x v="1"/>
  </r>
  <r>
    <s v="XXXXX"/>
    <x v="3"/>
    <x v="1"/>
  </r>
  <r>
    <s v="Kajal Kumari"/>
    <x v="12"/>
    <x v="1"/>
  </r>
  <r>
    <s v="XXXXX"/>
    <x v="3"/>
    <x v="1"/>
  </r>
  <r>
    <s v="XXXXX"/>
    <x v="15"/>
    <x v="1"/>
  </r>
  <r>
    <s v="Kalyan Shop No. 48"/>
    <x v="1"/>
    <x v="1"/>
  </r>
  <r>
    <s v="Kalyan Shop No.49"/>
    <x v="1"/>
    <x v="1"/>
  </r>
  <r>
    <s v="XXXXX"/>
    <x v="2"/>
    <x v="3"/>
  </r>
  <r>
    <s v="XXXXX"/>
    <x v="2"/>
    <x v="2"/>
  </r>
  <r>
    <s v="Kamleshkumar Gupta"/>
    <x v="12"/>
    <x v="1"/>
  </r>
  <r>
    <s v="XXXXX"/>
    <x v="3"/>
    <x v="1"/>
  </r>
  <r>
    <s v="XXXXX"/>
    <x v="2"/>
    <x v="2"/>
  </r>
  <r>
    <s v="XXXXX"/>
    <x v="3"/>
    <x v="1"/>
  </r>
  <r>
    <s v="XXXXX"/>
    <x v="15"/>
    <x v="1"/>
  </r>
  <r>
    <s v="XXXXX"/>
    <x v="2"/>
    <x v="2"/>
  </r>
  <r>
    <s v="XXXXX"/>
    <x v="2"/>
    <x v="2"/>
  </r>
  <r>
    <s v="XXXXX"/>
    <x v="2"/>
    <x v="2"/>
  </r>
  <r>
    <s v="XXXXX"/>
    <x v="3"/>
    <x v="1"/>
  </r>
  <r>
    <s v="XXXXX"/>
    <x v="2"/>
    <x v="2"/>
  </r>
  <r>
    <s v="XXXXX"/>
    <x v="3"/>
    <x v="1"/>
  </r>
  <r>
    <s v="XXXXX"/>
    <x v="2"/>
    <x v="2"/>
  </r>
  <r>
    <s v="Karnataka Profession Tax"/>
    <x v="17"/>
    <x v="1"/>
  </r>
  <r>
    <s v="KARNATAKA - VAT DEPOSIT"/>
    <x v="6"/>
    <x v="1"/>
  </r>
  <r>
    <s v="XXXXX"/>
    <x v="3"/>
    <x v="1"/>
  </r>
  <r>
    <s v="Kaushik Malpani Exp A/c"/>
    <x v="12"/>
    <x v="6"/>
  </r>
  <r>
    <s v="A"/>
    <x v="60"/>
    <x v="1"/>
  </r>
  <r>
    <s v="XXXXX"/>
    <x v="15"/>
    <x v="1"/>
  </r>
  <r>
    <s v="XXXXX"/>
    <x v="15"/>
    <x v="1"/>
  </r>
  <r>
    <s v="XXXXX"/>
    <x v="2"/>
    <x v="2"/>
  </r>
  <r>
    <s v="XXXXX"/>
    <x v="2"/>
    <x v="2"/>
  </r>
  <r>
    <s v="XXXXX"/>
    <x v="2"/>
    <x v="2"/>
  </r>
  <r>
    <s v="XXXXX"/>
    <x v="2"/>
    <x v="2"/>
  </r>
  <r>
    <s v="XXXXX"/>
    <x v="3"/>
    <x v="1"/>
  </r>
  <r>
    <s v="XXXXX"/>
    <x v="3"/>
    <x v="1"/>
  </r>
  <r>
    <s v="XXXXX"/>
    <x v="3"/>
    <x v="1"/>
  </r>
  <r>
    <s v="XXXXX"/>
    <x v="3"/>
    <x v="1"/>
  </r>
  <r>
    <s v="XXXXX"/>
    <x v="3"/>
    <x v="1"/>
  </r>
  <r>
    <s v="XXXXX"/>
    <x v="15"/>
    <x v="1"/>
  </r>
  <r>
    <s v="XXXXX"/>
    <x v="15"/>
    <x v="1"/>
  </r>
  <r>
    <s v="Klyan Shop M94"/>
    <x v="1"/>
    <x v="1"/>
  </r>
  <r>
    <s v="XXXXX"/>
    <x v="3"/>
    <x v="1"/>
  </r>
  <r>
    <s v="XXXXX"/>
    <x v="3"/>
    <x v="1"/>
  </r>
  <r>
    <s v="XXXXX"/>
    <x v="2"/>
    <x v="2"/>
  </r>
  <r>
    <s v="Kotak Bank  FD XX"/>
    <x v="45"/>
    <x v="1"/>
  </r>
  <r>
    <s v="KOTAK BANK LTD XX"/>
    <x v="9"/>
    <x v="1"/>
  </r>
  <r>
    <s v="Kotak Mahindra Bank Ltd A/c No. XX"/>
    <x v="9"/>
    <x v="1"/>
  </r>
  <r>
    <s v="Kotak Mahindra Prime Ltd Vehicle Loan A/c No XX"/>
    <x v="61"/>
    <x v="1"/>
  </r>
  <r>
    <s v="KPT HD 1290 SANDER"/>
    <x v="1"/>
    <x v="1"/>
  </r>
  <r>
    <s v="XXXXX"/>
    <x v="3"/>
    <x v="1"/>
  </r>
  <r>
    <s v="KRISHNAKUMAR YADAV Happay Card Exp"/>
    <x v="12"/>
    <x v="1"/>
  </r>
  <r>
    <s v="XXXXX"/>
    <x v="15"/>
    <x v="1"/>
  </r>
  <r>
    <s v="Kuldeep Kumar/UP Employee"/>
    <x v="12"/>
    <x v="6"/>
  </r>
  <r>
    <s v="XXXXX"/>
    <x v="2"/>
    <x v="2"/>
  </r>
  <r>
    <s v="XXXXX"/>
    <x v="3"/>
    <x v="1"/>
  </r>
  <r>
    <s v="XXXXX"/>
    <x v="2"/>
    <x v="2"/>
  </r>
  <r>
    <s v="XXXXX"/>
    <x v="2"/>
    <x v="2"/>
  </r>
  <r>
    <s v="XXXXX"/>
    <x v="3"/>
    <x v="1"/>
  </r>
  <r>
    <s v="Labour and Other"/>
    <x v="36"/>
    <x v="1"/>
  </r>
  <r>
    <s v="Labour Charges for Cgp Stock"/>
    <x v="36"/>
    <x v="1"/>
  </r>
  <r>
    <s v="LABOUR CHARGES FOR CORPORATE FARM"/>
    <x v="36"/>
    <x v="1"/>
  </r>
  <r>
    <s v="Labour Charges for Seed Stock"/>
    <x v="36"/>
    <x v="1"/>
  </r>
  <r>
    <s v="Labour Charges Tuber 2017-18"/>
    <x v="31"/>
    <x v="1"/>
  </r>
  <r>
    <s v="LAB SET UP EXP.A/C"/>
    <x v="31"/>
    <x v="1"/>
  </r>
  <r>
    <s v="XXXXX"/>
    <x v="3"/>
    <x v="1"/>
  </r>
  <r>
    <s v="XXXXX"/>
    <x v="2"/>
    <x v="2"/>
  </r>
  <r>
    <s v="XXXXX"/>
    <x v="3"/>
    <x v="1"/>
  </r>
  <r>
    <s v="XXXXX"/>
    <x v="2"/>
    <x v="2"/>
  </r>
  <r>
    <s v="XXXXX"/>
    <x v="2"/>
    <x v="2"/>
  </r>
  <r>
    <s v="LAND AT PETH"/>
    <x v="1"/>
    <x v="1"/>
  </r>
  <r>
    <s v="LAND AT VADGAON KANDALI"/>
    <x v="1"/>
    <x v="1"/>
  </r>
  <r>
    <s v="Laptop Engineering  (Raghunandan)"/>
    <x v="1"/>
    <x v="1"/>
  </r>
  <r>
    <s v="LAPTOP ENGINEERING Veermani"/>
    <x v="1"/>
    <x v="1"/>
  </r>
  <r>
    <s v="Laptop For Business Head (HEMANT SIR)"/>
    <x v="1"/>
    <x v="1"/>
  </r>
  <r>
    <s v="Laptop for Chilled Fries Division"/>
    <x v="1"/>
    <x v="1"/>
  </r>
  <r>
    <s v="Laptop for Engineering Anushri"/>
    <x v="1"/>
    <x v="1"/>
  </r>
  <r>
    <s v="Laptop for Engineering (Faraz)"/>
    <x v="1"/>
    <x v="1"/>
  </r>
  <r>
    <s v="Laptop For Engineering Team"/>
    <x v="1"/>
    <x v="1"/>
  </r>
  <r>
    <s v="Laptop for Engineering Team Tarun"/>
    <x v="1"/>
    <x v="1"/>
  </r>
  <r>
    <s v="LAPTOP FOR ENGINEERING VISHAL JOSHI"/>
    <x v="1"/>
    <x v="1"/>
  </r>
  <r>
    <s v="Laptop for Finance Team"/>
    <x v="1"/>
    <x v="1"/>
  </r>
  <r>
    <s v="Laptop For Finance Team (Vallabh)"/>
    <x v="1"/>
    <x v="1"/>
  </r>
  <r>
    <s v="LAPTOP FOR GANESH SIR"/>
    <x v="1"/>
    <x v="1"/>
  </r>
  <r>
    <s v="Laptop for Logistics Dept"/>
    <x v="1"/>
    <x v="1"/>
  </r>
  <r>
    <s v="LAPTOP FOR - RICHA VERMA"/>
    <x v="1"/>
    <x v="1"/>
  </r>
  <r>
    <s v="Laptop for Saket"/>
    <x v="1"/>
    <x v="1"/>
  </r>
  <r>
    <s v="LAPTOP FOR SALES MGR CGP"/>
    <x v="1"/>
    <x v="1"/>
  </r>
  <r>
    <s v="Laptop  Purchased for Engg Sarvanan"/>
    <x v="1"/>
    <x v="1"/>
  </r>
  <r>
    <s v="XXXXX"/>
    <x v="3"/>
    <x v="1"/>
  </r>
  <r>
    <s v="XXXXX"/>
    <x v="2"/>
    <x v="2"/>
  </r>
  <r>
    <s v="XXXXX"/>
    <x v="2"/>
    <x v="2"/>
  </r>
  <r>
    <s v="XXXXX"/>
    <x v="2"/>
    <x v="2"/>
  </r>
  <r>
    <s v="Leased Land at Pratapgarh UP"/>
    <x v="1"/>
    <x v="1"/>
  </r>
  <r>
    <s v="Legal Expenses A/c"/>
    <x v="16"/>
    <x v="1"/>
  </r>
  <r>
    <s v="Levi Charges"/>
    <x v="31"/>
    <x v="1"/>
  </r>
  <r>
    <s v="LG F8091MDL WASHING MACHINE"/>
    <x v="1"/>
    <x v="1"/>
  </r>
  <r>
    <s v="LICENCE DEPOSIT"/>
    <x v="6"/>
    <x v="1"/>
  </r>
  <r>
    <s v="LOADING CHARGES FOR CORPORATE FARM"/>
    <x v="36"/>
    <x v="1"/>
  </r>
  <r>
    <s v="Loading &amp; Unloading Charges"/>
    <x v="36"/>
    <x v="1"/>
  </r>
  <r>
    <s v="LOADING UNLOADING CHARGES 17-18 SEASON TUBER"/>
    <x v="36"/>
    <x v="1"/>
  </r>
  <r>
    <s v="Local Conveyance Charges"/>
    <x v="62"/>
    <x v="1"/>
  </r>
  <r>
    <s v="XXXXX"/>
    <x v="3"/>
    <x v="1"/>
  </r>
  <r>
    <s v="Lodging &amp; Boarding Charges"/>
    <x v="62"/>
    <x v="1"/>
  </r>
  <r>
    <s v="XXXXX"/>
    <x v="3"/>
    <x v="1"/>
  </r>
  <r>
    <s v="Lutron Salt Meter"/>
    <x v="1"/>
    <x v="1"/>
  </r>
  <r>
    <s v="XXXXX"/>
    <x v="2"/>
    <x v="2"/>
  </r>
  <r>
    <s v="XXXXX"/>
    <x v="2"/>
    <x v="2"/>
  </r>
  <r>
    <s v="XXXXX"/>
    <x v="2"/>
    <x v="3"/>
  </r>
  <r>
    <s v="XXXXX"/>
    <x v="15"/>
    <x v="1"/>
  </r>
  <r>
    <s v="XXXXX"/>
    <x v="2"/>
    <x v="2"/>
  </r>
  <r>
    <s v="XXXXX"/>
    <x v="3"/>
    <x v="1"/>
  </r>
  <r>
    <s v="XXXXX"/>
    <x v="15"/>
    <x v="1"/>
  </r>
  <r>
    <s v="XXXXX"/>
    <x v="2"/>
    <x v="2"/>
  </r>
  <r>
    <s v="XXXXX"/>
    <x v="3"/>
    <x v="1"/>
  </r>
  <r>
    <s v="XXXXX"/>
    <x v="2"/>
    <x v="2"/>
  </r>
  <r>
    <s v="XXXXX"/>
    <x v="2"/>
    <x v="2"/>
  </r>
  <r>
    <s v="XXXXX"/>
    <x v="2"/>
    <x v="2"/>
  </r>
  <r>
    <s v="XXXXX"/>
    <x v="2"/>
    <x v="2"/>
  </r>
  <r>
    <s v="MAHINDRA BOLERO PICK UP-VEHICLE"/>
    <x v="1"/>
    <x v="1"/>
  </r>
  <r>
    <s v="Mahindra Engine Generator"/>
    <x v="1"/>
    <x v="1"/>
  </r>
  <r>
    <s v="XXXXX"/>
    <x v="3"/>
    <x v="1"/>
  </r>
  <r>
    <s v="XXXXX"/>
    <x v="2"/>
    <x v="2"/>
  </r>
  <r>
    <s v="XXXXX"/>
    <x v="2"/>
    <x v="2"/>
  </r>
  <r>
    <s v="XXXXX"/>
    <x v="2"/>
    <x v="2"/>
  </r>
  <r>
    <s v="XXXXX"/>
    <x v="2"/>
    <x v="2"/>
  </r>
  <r>
    <s v="XXXXX"/>
    <x v="15"/>
    <x v="1"/>
  </r>
  <r>
    <s v="XXXXX"/>
    <x v="2"/>
    <x v="2"/>
  </r>
  <r>
    <s v="XXXXX"/>
    <x v="3"/>
    <x v="1"/>
  </r>
  <r>
    <s v="XXXXX"/>
    <x v="3"/>
    <x v="1"/>
  </r>
  <r>
    <s v="XXXXX"/>
    <x v="3"/>
    <x v="1"/>
  </r>
  <r>
    <s v="XXXXX"/>
    <x v="2"/>
    <x v="2"/>
  </r>
  <r>
    <s v="XXXXX"/>
    <x v="2"/>
    <x v="2"/>
  </r>
  <r>
    <s v="XXXXX"/>
    <x v="3"/>
    <x v="1"/>
  </r>
  <r>
    <s v="XXXXX"/>
    <x v="3"/>
    <x v="1"/>
  </r>
  <r>
    <s v="XXXXX"/>
    <x v="2"/>
    <x v="2"/>
  </r>
  <r>
    <s v="XXXXX"/>
    <x v="2"/>
    <x v="2"/>
  </r>
  <r>
    <s v="XXXXX"/>
    <x v="15"/>
    <x v="1"/>
  </r>
  <r>
    <s v="XXXXX"/>
    <x v="2"/>
    <x v="2"/>
  </r>
  <r>
    <s v="XXXXX"/>
    <x v="2"/>
    <x v="2"/>
  </r>
  <r>
    <s v="XXXXX"/>
    <x v="2"/>
    <x v="2"/>
  </r>
  <r>
    <s v="XXXXX"/>
    <x v="3"/>
    <x v="1"/>
  </r>
  <r>
    <s v="XXXXX"/>
    <x v="2"/>
    <x v="2"/>
  </r>
  <r>
    <s v="Market Fees Paid"/>
    <x v="31"/>
    <x v="1"/>
  </r>
  <r>
    <s v="XXXXX"/>
    <x v="2"/>
    <x v="3"/>
  </r>
  <r>
    <s v="XXXXX"/>
    <x v="2"/>
    <x v="2"/>
  </r>
  <r>
    <s v="MARUTI WAGON R GREEN LXI S. SILVER"/>
    <x v="1"/>
    <x v="1"/>
  </r>
  <r>
    <s v="XXXXX"/>
    <x v="10"/>
    <x v="1"/>
  </r>
  <r>
    <s v="MAYUR B. MUKTAWAR -EXPENSES"/>
    <x v="12"/>
    <x v="6"/>
  </r>
  <r>
    <s v="XXXXX"/>
    <x v="3"/>
    <x v="1"/>
  </r>
  <r>
    <s v="XXXXX"/>
    <x v="2"/>
    <x v="3"/>
  </r>
  <r>
    <s v="XXXXX"/>
    <x v="2"/>
    <x v="2"/>
  </r>
  <r>
    <s v="Medicale Exp."/>
    <x v="47"/>
    <x v="1"/>
  </r>
  <r>
    <s v="XXXXX"/>
    <x v="2"/>
    <x v="2"/>
  </r>
  <r>
    <s v="XXXXX"/>
    <x v="2"/>
    <x v="2"/>
  </r>
  <r>
    <s v="XXXXX"/>
    <x v="2"/>
    <x v="2"/>
  </r>
  <r>
    <s v="XXXXX"/>
    <x v="2"/>
    <x v="2"/>
  </r>
  <r>
    <s v="Mobile Handset- for Hemnat Gaur"/>
    <x v="1"/>
    <x v="1"/>
  </r>
  <r>
    <s v="XXXXX"/>
    <x v="15"/>
    <x v="1"/>
  </r>
  <r>
    <s v="XXXXX"/>
    <x v="2"/>
    <x v="2"/>
  </r>
  <r>
    <s v="XXXXX"/>
    <x v="2"/>
    <x v="2"/>
  </r>
  <r>
    <s v="XXXXX"/>
    <x v="15"/>
    <x v="1"/>
  </r>
  <r>
    <s v="Mooij Agro B. V ( Dr)"/>
    <x v="35"/>
    <x v="1"/>
  </r>
  <r>
    <s v="XXXXX"/>
    <x v="2"/>
    <x v="2"/>
  </r>
  <r>
    <s v="XXXXX"/>
    <x v="30"/>
    <x v="1"/>
  </r>
  <r>
    <s v="MOSHI SHOP -14 GST SALES 2018-19"/>
    <x v="29"/>
    <x v="1"/>
  </r>
  <r>
    <s v="MOSHI SHOP -40 GST SLAE 2018-19"/>
    <x v="29"/>
    <x v="1"/>
  </r>
  <r>
    <s v="XXXXX"/>
    <x v="3"/>
    <x v="1"/>
  </r>
  <r>
    <s v="B"/>
    <x v="60"/>
    <x v="1"/>
  </r>
  <r>
    <s v="C"/>
    <x v="60"/>
    <x v="1"/>
  </r>
  <r>
    <s v="XXXXX"/>
    <x v="3"/>
    <x v="1"/>
  </r>
  <r>
    <s v="XXXXX"/>
    <x v="2"/>
    <x v="2"/>
  </r>
  <r>
    <s v="XXXXX"/>
    <x v="2"/>
    <x v="2"/>
  </r>
  <r>
    <s v="XXXXX"/>
    <x v="2"/>
    <x v="2"/>
  </r>
  <r>
    <s v="XXXXX"/>
    <x v="2"/>
    <x v="2"/>
  </r>
  <r>
    <s v="XXXXX"/>
    <x v="2"/>
    <x v="2"/>
  </r>
  <r>
    <s v="XXXXX"/>
    <x v="2"/>
    <x v="2"/>
  </r>
  <r>
    <s v="XXXXX"/>
    <x v="2"/>
    <x v="2"/>
  </r>
  <r>
    <s v="MULTIPLICATION EXPENSES FOR CONTRACT FARMING"/>
    <x v="36"/>
    <x v="1"/>
  </r>
  <r>
    <s v="XXXXX"/>
    <x v="3"/>
    <x v="1"/>
  </r>
  <r>
    <s v="XXXXX"/>
    <x v="3"/>
    <x v="1"/>
  </r>
  <r>
    <s v="XXXXX"/>
    <x v="15"/>
    <x v="1"/>
  </r>
  <r>
    <s v="Nagesh Ware Expenses A/c"/>
    <x v="12"/>
    <x v="1"/>
  </r>
  <r>
    <s v="XXXXX"/>
    <x v="3"/>
    <x v="1"/>
  </r>
  <r>
    <s v="XXXXX"/>
    <x v="3"/>
    <x v="1"/>
  </r>
  <r>
    <s v="XXXXX"/>
    <x v="2"/>
    <x v="2"/>
  </r>
  <r>
    <s v="XXXXX"/>
    <x v="3"/>
    <x v="1"/>
  </r>
  <r>
    <s v="XXXXX"/>
    <x v="2"/>
    <x v="2"/>
  </r>
  <r>
    <s v="XXXXX"/>
    <x v="15"/>
    <x v="1"/>
  </r>
  <r>
    <s v="XXXXX"/>
    <x v="3"/>
    <x v="1"/>
  </r>
  <r>
    <s v="XXXXX"/>
    <x v="10"/>
    <x v="1"/>
  </r>
  <r>
    <s v="XXXXX"/>
    <x v="3"/>
    <x v="1"/>
  </r>
  <r>
    <s v="NARAYAN SINGH GOYAL EXP"/>
    <x v="12"/>
    <x v="1"/>
  </r>
  <r>
    <s v="XXXXX"/>
    <x v="2"/>
    <x v="2"/>
  </r>
  <r>
    <s v="XXXXX"/>
    <x v="15"/>
    <x v="1"/>
  </r>
  <r>
    <s v="XXXXX"/>
    <x v="2"/>
    <x v="2"/>
  </r>
  <r>
    <s v="XXXXX"/>
    <x v="2"/>
    <x v="2"/>
  </r>
  <r>
    <s v="XXXXX"/>
    <x v="3"/>
    <x v="1"/>
  </r>
  <r>
    <s v="XXXXX"/>
    <x v="2"/>
    <x v="2"/>
  </r>
  <r>
    <s v="XXXXX"/>
    <x v="2"/>
    <x v="2"/>
  </r>
  <r>
    <s v="National Saving Certificates"/>
    <x v="63"/>
    <x v="1"/>
  </r>
  <r>
    <s v="XXXXX"/>
    <x v="15"/>
    <x v="1"/>
  </r>
  <r>
    <s v="XXXXX"/>
    <x v="3"/>
    <x v="1"/>
  </r>
  <r>
    <s v="Neela Dalimbe Exp"/>
    <x v="12"/>
    <x v="1"/>
  </r>
  <r>
    <s v="XXXXX"/>
    <x v="3"/>
    <x v="1"/>
  </r>
  <r>
    <s v="XXXXX"/>
    <x v="2"/>
    <x v="2"/>
  </r>
  <r>
    <s v="XXXXX"/>
    <x v="2"/>
    <x v="2"/>
  </r>
  <r>
    <s v="XXXXX"/>
    <x v="2"/>
    <x v="2"/>
  </r>
  <r>
    <s v="XXXXX"/>
    <x v="2"/>
    <x v="2"/>
  </r>
  <r>
    <s v="XXXXX"/>
    <x v="2"/>
    <x v="2"/>
  </r>
  <r>
    <s v="XXXXX"/>
    <x v="3"/>
    <x v="1"/>
  </r>
  <r>
    <s v="XXXXX"/>
    <x v="2"/>
    <x v="2"/>
  </r>
  <r>
    <s v="XXXXX"/>
    <x v="2"/>
    <x v="2"/>
  </r>
  <r>
    <s v="XXXXX"/>
    <x v="2"/>
    <x v="2"/>
  </r>
  <r>
    <s v="XXXXX"/>
    <x v="2"/>
    <x v="2"/>
  </r>
  <r>
    <s v="XXXXX"/>
    <x v="2"/>
    <x v="2"/>
  </r>
  <r>
    <s v="Nikita Thombare Exp"/>
    <x v="12"/>
    <x v="1"/>
  </r>
  <r>
    <s v="XXXXX"/>
    <x v="15"/>
    <x v="1"/>
  </r>
  <r>
    <s v="XXXXX"/>
    <x v="3"/>
    <x v="1"/>
  </r>
  <r>
    <s v="XXXXX"/>
    <x v="3"/>
    <x v="1"/>
  </r>
  <r>
    <s v="XXXXX"/>
    <x v="3"/>
    <x v="1"/>
  </r>
  <r>
    <s v="XXXXX"/>
    <x v="3"/>
    <x v="1"/>
  </r>
  <r>
    <s v="XXXXX"/>
    <x v="3"/>
    <x v="1"/>
  </r>
  <r>
    <s v="XXXXX"/>
    <x v="2"/>
    <x v="2"/>
  </r>
  <r>
    <s v="XXXXX"/>
    <x v="10"/>
    <x v="1"/>
  </r>
  <r>
    <s v="XXXXX"/>
    <x v="15"/>
    <x v="1"/>
  </r>
  <r>
    <s v="XXXXX"/>
    <x v="2"/>
    <x v="3"/>
  </r>
  <r>
    <s v="XXXXX"/>
    <x v="3"/>
    <x v="1"/>
  </r>
  <r>
    <s v="XXXXX"/>
    <x v="3"/>
    <x v="1"/>
  </r>
  <r>
    <s v="XXXXX"/>
    <x v="2"/>
    <x v="2"/>
  </r>
  <r>
    <s v="XXXXX"/>
    <x v="10"/>
    <x v="1"/>
  </r>
  <r>
    <s v="XXXXX"/>
    <x v="3"/>
    <x v="1"/>
  </r>
  <r>
    <s v="XXXXX"/>
    <x v="15"/>
    <x v="1"/>
  </r>
  <r>
    <s v="Office Equipments"/>
    <x v="1"/>
    <x v="1"/>
  </r>
  <r>
    <s v="Office Expenses A/c"/>
    <x v="31"/>
    <x v="1"/>
  </r>
  <r>
    <s v="Office Rent - Yerawada, Konark Rivera"/>
    <x v="52"/>
    <x v="1"/>
  </r>
  <r>
    <s v="Office &amp; Shop Rent Exp. A/c"/>
    <x v="52"/>
    <x v="1"/>
  </r>
  <r>
    <s v="XXXXX"/>
    <x v="3"/>
    <x v="1"/>
  </r>
  <r>
    <s v="XXXXX"/>
    <x v="2"/>
    <x v="2"/>
  </r>
  <r>
    <s v="XXXXX"/>
    <x v="3"/>
    <x v="1"/>
  </r>
  <r>
    <s v="XXXXX"/>
    <x v="2"/>
    <x v="2"/>
  </r>
  <r>
    <s v="XXXXX"/>
    <x v="3"/>
    <x v="1"/>
  </r>
  <r>
    <s v="XXXXX"/>
    <x v="3"/>
    <x v="1"/>
  </r>
  <r>
    <s v="XXXXX"/>
    <x v="10"/>
    <x v="1"/>
  </r>
  <r>
    <s v="XXXXX"/>
    <x v="3"/>
    <x v="1"/>
  </r>
  <r>
    <s v="XXXXX"/>
    <x v="10"/>
    <x v="1"/>
  </r>
  <r>
    <s v="XXXXX"/>
    <x v="3"/>
    <x v="1"/>
  </r>
  <r>
    <s v="Opex Charges (1) for Corporate Farm"/>
    <x v="31"/>
    <x v="1"/>
  </r>
  <r>
    <s v="Opex Charges (2) for Corporate Farm"/>
    <x v="31"/>
    <x v="1"/>
  </r>
  <r>
    <s v="Opex Charges (3) for Corporate Farm"/>
    <x v="31"/>
    <x v="1"/>
  </r>
  <r>
    <s v="Opex Charges (4) for Corporate Farm"/>
    <x v="31"/>
    <x v="1"/>
  </r>
  <r>
    <s v="Opex Charges (5) for Corporate Farm"/>
    <x v="31"/>
    <x v="1"/>
  </r>
  <r>
    <s v="ORIGO TIG 3001i at Bhosari"/>
    <x v="1"/>
    <x v="1"/>
  </r>
  <r>
    <s v="XXXXX"/>
    <x v="15"/>
    <x v="1"/>
  </r>
  <r>
    <s v="Other Charges"/>
    <x v="24"/>
    <x v="1"/>
  </r>
  <r>
    <s v="OTHER INCOME"/>
    <x v="24"/>
    <x v="1"/>
  </r>
  <r>
    <s v="Outward Transport Cgp 2018-19  Open Pur"/>
    <x v="40"/>
    <x v="1"/>
  </r>
  <r>
    <s v="XXXXX"/>
    <x v="2"/>
    <x v="2"/>
  </r>
  <r>
    <s v="XXXXX"/>
    <x v="3"/>
    <x v="1"/>
  </r>
  <r>
    <s v="Packing Charges"/>
    <x v="31"/>
    <x v="1"/>
  </r>
  <r>
    <s v="Packing Exp for Cgp Stock"/>
    <x v="31"/>
    <x v="1"/>
  </r>
  <r>
    <s v="PACKING EXP FOR CORPORATE FARM"/>
    <x v="50"/>
    <x v="1"/>
  </r>
  <r>
    <s v="Packing Exp for Seed Multi"/>
    <x v="31"/>
    <x v="1"/>
  </r>
  <r>
    <s v="Packing &amp; Forwarding Charges"/>
    <x v="31"/>
    <x v="1"/>
  </r>
  <r>
    <s v="Packing Material  Exp."/>
    <x v="50"/>
    <x v="1"/>
  </r>
  <r>
    <s v="PACKING MATERIAL EXP IN HARIYAN"/>
    <x v="50"/>
    <x v="1"/>
  </r>
  <r>
    <s v="Packing Material Exp on Potato Tuber (Punjab)"/>
    <x v="50"/>
    <x v="1"/>
  </r>
  <r>
    <s v="PALLET TRUCH GPT  2500 H"/>
    <x v="1"/>
    <x v="1"/>
  </r>
  <r>
    <s v="XXXXX"/>
    <x v="3"/>
    <x v="1"/>
  </r>
  <r>
    <s v="Pankaj Kumar Nanda"/>
    <x v="12"/>
    <x v="1"/>
  </r>
  <r>
    <s v="XXXXX"/>
    <x v="2"/>
    <x v="2"/>
  </r>
  <r>
    <s v="XXXXX"/>
    <x v="2"/>
    <x v="2"/>
  </r>
  <r>
    <s v="XXXXX"/>
    <x v="3"/>
    <x v="1"/>
  </r>
  <r>
    <s v="XXXXX"/>
    <x v="2"/>
    <x v="2"/>
  </r>
  <r>
    <s v="XXXXX"/>
    <x v="2"/>
    <x v="3"/>
  </r>
  <r>
    <s v="XXXXX"/>
    <x v="3"/>
    <x v="1"/>
  </r>
  <r>
    <s v="XXXXX"/>
    <x v="2"/>
    <x v="2"/>
  </r>
  <r>
    <s v="XXXXX"/>
    <x v="3"/>
    <x v="1"/>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XXXXX"/>
    <x v="2"/>
    <x v="2"/>
  </r>
  <r>
    <s v="Pawan Kumar Agnihotri"/>
    <x v="12"/>
    <x v="6"/>
  </r>
  <r>
    <s v="XXXXX"/>
    <x v="15"/>
    <x v="1"/>
  </r>
  <r>
    <s v="XXXXX"/>
    <x v="3"/>
    <x v="1"/>
  </r>
  <r>
    <s v="XXXXX"/>
    <x v="2"/>
    <x v="2"/>
  </r>
  <r>
    <s v="XXXXX"/>
    <x v="3"/>
    <x v="1"/>
  </r>
  <r>
    <s v="Petty Cash Shelpimpalgaon ( Chintamani Sutar)"/>
    <x v="27"/>
    <x v="1"/>
  </r>
  <r>
    <s v="XXXXX"/>
    <x v="3"/>
    <x v="1"/>
  </r>
  <r>
    <s v="PF ADMIN EXPENSES"/>
    <x v="42"/>
    <x v="1"/>
  </r>
  <r>
    <s v="PF PAYABLE EMPLOYER"/>
    <x v="17"/>
    <x v="1"/>
  </r>
  <r>
    <s v="XXXXX"/>
    <x v="3"/>
    <x v="1"/>
  </r>
  <r>
    <s v="Plant and Machinery"/>
    <x v="1"/>
    <x v="1"/>
  </r>
  <r>
    <s v="Plant And Machinery for Fries Project"/>
    <x v="1"/>
    <x v="1"/>
  </r>
  <r>
    <s v="Plastic Carate Blue"/>
    <x v="1"/>
    <x v="1"/>
  </r>
  <r>
    <s v="XXXXX"/>
    <x v="2"/>
    <x v="2"/>
  </r>
  <r>
    <s v="XXXXX"/>
    <x v="2"/>
    <x v="2"/>
  </r>
  <r>
    <s v="POTATO CHIP FRYER-INDORE"/>
    <x v="1"/>
    <x v="1"/>
  </r>
  <r>
    <s v="Potato Fryer Machine"/>
    <x v="1"/>
    <x v="1"/>
  </r>
  <r>
    <s v="Potato Grader"/>
    <x v="1"/>
    <x v="1"/>
  </r>
  <r>
    <s v="Power and Fuel Charges for Corporate Farm"/>
    <x v="41"/>
    <x v="1"/>
  </r>
  <r>
    <s v="XXXXX"/>
    <x v="2"/>
    <x v="2"/>
  </r>
  <r>
    <s v="XXXXX"/>
    <x v="2"/>
    <x v="2"/>
  </r>
  <r>
    <s v="XXXXX"/>
    <x v="3"/>
    <x v="1"/>
  </r>
  <r>
    <s v="XXXXX"/>
    <x v="2"/>
    <x v="2"/>
  </r>
  <r>
    <s v="PRAKAASH MANOHAR KHADKE EXP"/>
    <x v="12"/>
    <x v="1"/>
  </r>
  <r>
    <s v="XXXXX"/>
    <x v="3"/>
    <x v="1"/>
  </r>
  <r>
    <s v="XXXXX"/>
    <x v="3"/>
    <x v="1"/>
  </r>
  <r>
    <s v="XXXXX"/>
    <x v="3"/>
    <x v="1"/>
  </r>
  <r>
    <s v="XXXXX"/>
    <x v="2"/>
    <x v="2"/>
  </r>
  <r>
    <s v="XXXXX"/>
    <x v="3"/>
    <x v="1"/>
  </r>
  <r>
    <s v="Pramukh Agri Clinic-Nasik"/>
    <x v="6"/>
    <x v="1"/>
  </r>
  <r>
    <s v="XXXXX"/>
    <x v="2"/>
    <x v="3"/>
  </r>
  <r>
    <s v="XXXXX"/>
    <x v="3"/>
    <x v="1"/>
  </r>
  <r>
    <s v="XXXXX"/>
    <x v="3"/>
    <x v="1"/>
  </r>
  <r>
    <s v="XXXXX"/>
    <x v="3"/>
    <x v="1"/>
  </r>
  <r>
    <s v="XXXXX"/>
    <x v="3"/>
    <x v="1"/>
  </r>
  <r>
    <s v="XXXXX"/>
    <x v="2"/>
    <x v="2"/>
  </r>
  <r>
    <s v="XXXXX"/>
    <x v="2"/>
    <x v="2"/>
  </r>
  <r>
    <s v="XXXXX"/>
    <x v="3"/>
    <x v="1"/>
  </r>
  <r>
    <s v="Premium on Equity Share Cap Class A"/>
    <x v="64"/>
    <x v="1"/>
  </r>
  <r>
    <s v="Premium on Equity Share Cap Class B"/>
    <x v="64"/>
    <x v="1"/>
  </r>
  <r>
    <s v="Premium on Pref.Share Cap Series B"/>
    <x v="64"/>
    <x v="1"/>
  </r>
  <r>
    <s v="Premium on Pref.Share Cap Series B NEW ISSUE"/>
    <x v="64"/>
    <x v="1"/>
  </r>
  <r>
    <s v="Premium on Pref.Share Cap Series C NEW ISSUE"/>
    <x v="64"/>
    <x v="1"/>
  </r>
  <r>
    <s v="Prepaid Insurance Charges"/>
    <x v="11"/>
    <x v="1"/>
  </r>
  <r>
    <s v="XXXXX"/>
    <x v="3"/>
    <x v="1"/>
  </r>
  <r>
    <s v="XXXXX"/>
    <x v="2"/>
    <x v="2"/>
  </r>
  <r>
    <s v="PRINTER AT BHOSARI OFFICE"/>
    <x v="1"/>
    <x v="1"/>
  </r>
  <r>
    <s v="Printer at Chakan"/>
    <x v="1"/>
    <x v="1"/>
  </r>
  <r>
    <s v="Printer at Corporate Office"/>
    <x v="1"/>
    <x v="1"/>
  </r>
  <r>
    <s v="Printer at Fries Project"/>
    <x v="1"/>
    <x v="1"/>
  </r>
  <r>
    <s v="PRINTER FOR SHOP NO 6 CHAKAN"/>
    <x v="1"/>
    <x v="1"/>
  </r>
  <r>
    <s v="Printing &amp; Stationery Exp. A/c"/>
    <x v="31"/>
    <x v="1"/>
  </r>
  <r>
    <s v="Professional Fees"/>
    <x v="16"/>
    <x v="1"/>
  </r>
  <r>
    <s v="PROFESSION TAX"/>
    <x v="17"/>
    <x v="1"/>
  </r>
  <r>
    <s v="Profit &amp; Loss A/c"/>
    <x v="65"/>
    <x v="1"/>
  </r>
  <r>
    <s v="Profit &amp; Loss A/c (R &amp; S)"/>
    <x v="65"/>
    <x v="1"/>
  </r>
  <r>
    <s v="Property and Revenue Fee"/>
    <x v="56"/>
    <x v="1"/>
  </r>
  <r>
    <s v="XXXXX"/>
    <x v="3"/>
    <x v="1"/>
  </r>
  <r>
    <s v="PROVISION FOR DOUBTFUL DEBTS BS"/>
    <x v="66"/>
    <x v="1"/>
  </r>
  <r>
    <s v="PROVISION FOR DOUBTFUL DEBTS PL"/>
    <x v="67"/>
    <x v="1"/>
  </r>
  <r>
    <s v="Provision for ESIC"/>
    <x v="17"/>
    <x v="1"/>
  </r>
  <r>
    <s v="XXXXX"/>
    <x v="2"/>
    <x v="5"/>
  </r>
  <r>
    <s v="Provision for Gratuity"/>
    <x v="68"/>
    <x v="1"/>
  </r>
  <r>
    <s v="Provision for Income Tax AY 15-16"/>
    <x v="13"/>
    <x v="0"/>
  </r>
  <r>
    <s v="XXXXX"/>
    <x v="2"/>
    <x v="2"/>
  </r>
  <r>
    <s v="XXXXX"/>
    <x v="10"/>
    <x v="1"/>
  </r>
  <r>
    <s v="XXXXX"/>
    <x v="2"/>
    <x v="2"/>
  </r>
  <r>
    <s v="XXXXX"/>
    <x v="2"/>
    <x v="2"/>
  </r>
  <r>
    <s v="XXXXX"/>
    <x v="30"/>
    <x v="1"/>
  </r>
  <r>
    <s v="XXXXX"/>
    <x v="30"/>
    <x v="1"/>
  </r>
  <r>
    <s v="XXXXX"/>
    <x v="30"/>
    <x v="1"/>
  </r>
  <r>
    <s v="XXXXX"/>
    <x v="30"/>
    <x v="1"/>
  </r>
  <r>
    <s v="XXXXX"/>
    <x v="30"/>
    <x v="1"/>
  </r>
  <r>
    <s v="XXXXX"/>
    <x v="30"/>
    <x v="1"/>
  </r>
  <r>
    <s v="XXXXX"/>
    <x v="30"/>
    <x v="1"/>
  </r>
  <r>
    <s v="XXXXX"/>
    <x v="30"/>
    <x v="1"/>
  </r>
  <r>
    <s v="XXXXX"/>
    <x v="30"/>
    <x v="1"/>
  </r>
  <r>
    <s v="XXXXX"/>
    <x v="30"/>
    <x v="1"/>
  </r>
  <r>
    <s v="XXXXX"/>
    <x v="30"/>
    <x v="1"/>
  </r>
  <r>
    <s v="XXXXX"/>
    <x v="30"/>
    <x v="1"/>
  </r>
  <r>
    <s v="XXXXX"/>
    <x v="30"/>
    <x v="1"/>
  </r>
  <r>
    <s v="XXXXX"/>
    <x v="30"/>
    <x v="1"/>
  </r>
  <r>
    <s v="XXXXX"/>
    <x v="30"/>
    <x v="1"/>
  </r>
  <r>
    <s v="XXXXX"/>
    <x v="3"/>
    <x v="1"/>
  </r>
  <r>
    <s v="XXXXX"/>
    <x v="30"/>
    <x v="1"/>
  </r>
  <r>
    <s v="XXXXX"/>
    <x v="30"/>
    <x v="1"/>
  </r>
  <r>
    <s v="XXXXX"/>
    <x v="30"/>
    <x v="1"/>
  </r>
  <r>
    <s v="XXXXX"/>
    <x v="2"/>
    <x v="2"/>
  </r>
  <r>
    <s v="Rack for Bhosari Work Shop"/>
    <x v="1"/>
    <x v="1"/>
  </r>
  <r>
    <s v="XXXXX"/>
    <x v="2"/>
    <x v="2"/>
  </r>
  <r>
    <s v="XXXXX"/>
    <x v="3"/>
    <x v="1"/>
  </r>
  <r>
    <s v="XXXXX"/>
    <x v="2"/>
    <x v="2"/>
  </r>
  <r>
    <s v="XXXXX"/>
    <x v="2"/>
    <x v="2"/>
  </r>
  <r>
    <s v="XXXXX"/>
    <x v="15"/>
    <x v="1"/>
  </r>
  <r>
    <s v="XXXXX"/>
    <x v="3"/>
    <x v="1"/>
  </r>
  <r>
    <s v="XXXXX"/>
    <x v="3"/>
    <x v="1"/>
  </r>
  <r>
    <s v="XXXXX"/>
    <x v="3"/>
    <x v="1"/>
  </r>
  <r>
    <s v="XXXXX"/>
    <x v="2"/>
    <x v="2"/>
  </r>
  <r>
    <s v="XXXXX"/>
    <x v="3"/>
    <x v="1"/>
  </r>
  <r>
    <s v="XXXXX"/>
    <x v="2"/>
    <x v="2"/>
  </r>
  <r>
    <s v="XXXXX"/>
    <x v="2"/>
    <x v="2"/>
  </r>
  <r>
    <s v="XXXXX"/>
    <x v="3"/>
    <x v="1"/>
  </r>
  <r>
    <s v="XXXXX"/>
    <x v="3"/>
    <x v="1"/>
  </r>
  <r>
    <s v="XXXXX"/>
    <x v="2"/>
    <x v="2"/>
  </r>
  <r>
    <s v="XXXXX"/>
    <x v="2"/>
    <x v="2"/>
  </r>
  <r>
    <s v="XXXXX"/>
    <x v="15"/>
    <x v="1"/>
  </r>
  <r>
    <s v="XXXXX"/>
    <x v="2"/>
    <x v="2"/>
  </r>
  <r>
    <s v="XXXXX"/>
    <x v="2"/>
    <x v="2"/>
  </r>
  <r>
    <s v="XXXXX"/>
    <x v="2"/>
    <x v="2"/>
  </r>
  <r>
    <s v="XXXXX"/>
    <x v="3"/>
    <x v="1"/>
  </r>
  <r>
    <s v="XXXXX"/>
    <x v="2"/>
    <x v="2"/>
  </r>
  <r>
    <s v="XXXXX"/>
    <x v="2"/>
    <x v="2"/>
  </r>
  <r>
    <s v="Raj Kumar (Punjab) - Expenses"/>
    <x v="12"/>
    <x v="1"/>
  </r>
  <r>
    <s v="XXXXX"/>
    <x v="2"/>
    <x v="3"/>
  </r>
  <r>
    <s v="XXXXX"/>
    <x v="2"/>
    <x v="2"/>
  </r>
  <r>
    <s v="XXXXX"/>
    <x v="2"/>
    <x v="2"/>
  </r>
  <r>
    <s v="XXXXX"/>
    <x v="2"/>
    <x v="2"/>
  </r>
  <r>
    <s v="XXXXX"/>
    <x v="15"/>
    <x v="1"/>
  </r>
  <r>
    <s v="XXXXX"/>
    <x v="3"/>
    <x v="1"/>
  </r>
  <r>
    <s v="XXXXX"/>
    <x v="3"/>
    <x v="1"/>
  </r>
  <r>
    <s v="XXXXX"/>
    <x v="2"/>
    <x v="2"/>
  </r>
  <r>
    <s v="XXXXX"/>
    <x v="3"/>
    <x v="1"/>
  </r>
  <r>
    <s v="XXXXX"/>
    <x v="15"/>
    <x v="1"/>
  </r>
  <r>
    <s v="XXXXX"/>
    <x v="2"/>
    <x v="3"/>
  </r>
  <r>
    <s v="XXXXX"/>
    <x v="3"/>
    <x v="1"/>
  </r>
  <r>
    <s v="XXXXX"/>
    <x v="2"/>
    <x v="2"/>
  </r>
  <r>
    <s v="XXXXX"/>
    <x v="2"/>
    <x v="2"/>
  </r>
  <r>
    <s v="XXXXX"/>
    <x v="2"/>
    <x v="2"/>
  </r>
  <r>
    <s v="XXXXX"/>
    <x v="2"/>
    <x v="3"/>
  </r>
  <r>
    <s v="XXXXX"/>
    <x v="3"/>
    <x v="1"/>
  </r>
  <r>
    <s v="XXXXX"/>
    <x v="2"/>
    <x v="2"/>
  </r>
  <r>
    <s v="XXXXX"/>
    <x v="2"/>
    <x v="2"/>
  </r>
  <r>
    <s v="XXXXX"/>
    <x v="2"/>
    <x v="3"/>
  </r>
  <r>
    <s v="XXXXX"/>
    <x v="2"/>
    <x v="2"/>
  </r>
  <r>
    <s v="XXXXX"/>
    <x v="2"/>
    <x v="2"/>
  </r>
  <r>
    <s v="XXXXX"/>
    <x v="3"/>
    <x v="1"/>
  </r>
  <r>
    <s v="XXXXX"/>
    <x v="3"/>
    <x v="1"/>
  </r>
  <r>
    <s v="RATE DIFFERENCE IN CGP PURCHASE"/>
    <x v="31"/>
    <x v="1"/>
  </r>
  <r>
    <s v="RATE DIFFERENCE IN Sale"/>
    <x v="29"/>
    <x v="1"/>
  </r>
  <r>
    <s v="Rate Difference of Tuber Sale"/>
    <x v="29"/>
    <x v="1"/>
  </r>
  <r>
    <s v="XXXXX"/>
    <x v="30"/>
    <x v="1"/>
  </r>
  <r>
    <s v="XXXXX"/>
    <x v="2"/>
    <x v="2"/>
  </r>
  <r>
    <s v="XXXXX"/>
    <x v="2"/>
    <x v="3"/>
  </r>
  <r>
    <s v="XXXXX"/>
    <x v="3"/>
    <x v="1"/>
  </r>
  <r>
    <s v="Refundable Deposit with SIDBI Venture Co. Ltd"/>
    <x v="6"/>
    <x v="1"/>
  </r>
  <r>
    <s v="XXXXX"/>
    <x v="2"/>
    <x v="2"/>
  </r>
  <r>
    <s v="Reimburesement of Expenses"/>
    <x v="31"/>
    <x v="1"/>
  </r>
  <r>
    <s v="Rent for Kalyan Shop"/>
    <x v="52"/>
    <x v="1"/>
  </r>
  <r>
    <s v="RENT FOR SHELPIMPALGAON"/>
    <x v="52"/>
    <x v="1"/>
  </r>
  <r>
    <s v="Rent Paid"/>
    <x v="52"/>
    <x v="1"/>
  </r>
  <r>
    <s v="XXXXX"/>
    <x v="2"/>
    <x v="5"/>
  </r>
  <r>
    <s v="Repair and Maintenance for Corporate Farm"/>
    <x v="69"/>
    <x v="1"/>
  </r>
  <r>
    <s v="Repair &amp; Maintanance Expenses"/>
    <x v="69"/>
    <x v="1"/>
  </r>
  <r>
    <s v="XXXXX"/>
    <x v="2"/>
    <x v="3"/>
  </r>
  <r>
    <s v="XXXXX"/>
    <x v="2"/>
    <x v="2"/>
  </r>
  <r>
    <s v="XXXXX"/>
    <x v="2"/>
    <x v="2"/>
  </r>
  <r>
    <s v="XXXXX"/>
    <x v="2"/>
    <x v="2"/>
  </r>
  <r>
    <s v="XXXXX"/>
    <x v="2"/>
    <x v="2"/>
  </r>
  <r>
    <s v="XXXXX"/>
    <x v="2"/>
    <x v="2"/>
  </r>
  <r>
    <s v="Rogging Charges"/>
    <x v="31"/>
    <x v="1"/>
  </r>
  <r>
    <s v="ROGGING CHARGES FOR CORPORATE FARM"/>
    <x v="31"/>
    <x v="1"/>
  </r>
  <r>
    <s v="XXXXX"/>
    <x v="3"/>
    <x v="1"/>
  </r>
  <r>
    <s v="XXXXX"/>
    <x v="3"/>
    <x v="1"/>
  </r>
  <r>
    <s v="XXXXX"/>
    <x v="3"/>
    <x v="1"/>
  </r>
  <r>
    <s v="ROTO FERA 7 SPEED MACHINE"/>
    <x v="1"/>
    <x v="1"/>
  </r>
  <r>
    <s v="XXXXX"/>
    <x v="30"/>
    <x v="1"/>
  </r>
  <r>
    <s v="XXXXX"/>
    <x v="30"/>
    <x v="1"/>
  </r>
  <r>
    <s v="XXXXX"/>
    <x v="30"/>
    <x v="1"/>
  </r>
  <r>
    <s v="XXXXX"/>
    <x v="30"/>
    <x v="1"/>
  </r>
  <r>
    <s v="XXXXX"/>
    <x v="30"/>
    <x v="1"/>
  </r>
  <r>
    <s v="XXXXX"/>
    <x v="30"/>
    <x v="1"/>
  </r>
  <r>
    <s v="XXXXX"/>
    <x v="30"/>
    <x v="1"/>
  </r>
  <r>
    <s v="Round Off"/>
    <x v="31"/>
    <x v="1"/>
  </r>
  <r>
    <s v="XXXXX"/>
    <x v="3"/>
    <x v="1"/>
  </r>
  <r>
    <s v="XXXXX"/>
    <x v="10"/>
    <x v="1"/>
  </r>
  <r>
    <s v="XXXXX"/>
    <x v="15"/>
    <x v="1"/>
  </r>
  <r>
    <s v="Rupesh Kokate Exp"/>
    <x v="12"/>
    <x v="1"/>
  </r>
  <r>
    <s v="XXXXX"/>
    <x v="2"/>
    <x v="3"/>
  </r>
  <r>
    <s v="XXXXX"/>
    <x v="2"/>
    <x v="2"/>
  </r>
  <r>
    <s v="XXXXX"/>
    <x v="3"/>
    <x v="1"/>
  </r>
  <r>
    <s v="XXXXX"/>
    <x v="3"/>
    <x v="1"/>
  </r>
  <r>
    <s v="XXXXX"/>
    <x v="3"/>
    <x v="1"/>
  </r>
  <r>
    <s v="XXXXX"/>
    <x v="3"/>
    <x v="1"/>
  </r>
  <r>
    <s v="XXXXX"/>
    <x v="3"/>
    <x v="1"/>
  </r>
  <r>
    <s v="XXXXX"/>
    <x v="10"/>
    <x v="1"/>
  </r>
  <r>
    <s v="XXXXX"/>
    <x v="3"/>
    <x v="1"/>
  </r>
  <r>
    <s v="XXXXX"/>
    <x v="3"/>
    <x v="1"/>
  </r>
  <r>
    <s v="XXXXX"/>
    <x v="2"/>
    <x v="2"/>
  </r>
  <r>
    <s v="XXXXX"/>
    <x v="2"/>
    <x v="2"/>
  </r>
  <r>
    <s v="XXXXX"/>
    <x v="2"/>
    <x v="2"/>
  </r>
  <r>
    <s v="XXXXX"/>
    <x v="2"/>
    <x v="3"/>
  </r>
  <r>
    <s v="XXXXX"/>
    <x v="3"/>
    <x v="1"/>
  </r>
  <r>
    <s v="Salary"/>
    <x v="18"/>
    <x v="1"/>
  </r>
  <r>
    <s v="XXXXX"/>
    <x v="2"/>
    <x v="3"/>
  </r>
  <r>
    <s v="XXXXX"/>
    <x v="2"/>
    <x v="2"/>
  </r>
  <r>
    <s v="Sale Promotion Expense Reimbursement"/>
    <x v="14"/>
    <x v="1"/>
  </r>
  <r>
    <s v="SALES: CGP- (GJ) @ VATFree"/>
    <x v="29"/>
    <x v="1"/>
  </r>
  <r>
    <s v="SALES: CGP- (KA) @ VATFree"/>
    <x v="29"/>
    <x v="1"/>
  </r>
  <r>
    <s v="SALES: CGP- (MH) @ VATFree"/>
    <x v="29"/>
    <x v="1"/>
  </r>
  <r>
    <s v="SALES: CGP- (MP) @ VATFree"/>
    <x v="29"/>
    <x v="1"/>
  </r>
  <r>
    <s v="SALES: CGP- (PB) @ VATFree"/>
    <x v="29"/>
    <x v="1"/>
  </r>
  <r>
    <s v="SALES: CGP- (UP) @ VATFree"/>
    <x v="29"/>
    <x v="1"/>
  </r>
  <r>
    <s v="SALES: Onion - (MH) @ VATFree"/>
    <x v="29"/>
    <x v="1"/>
  </r>
  <r>
    <s v="Sales: Tuber Potato - VATFree (KA)"/>
    <x v="29"/>
    <x v="1"/>
  </r>
  <r>
    <s v="Sales: Tuber Potato - VATFree (MAH)"/>
    <x v="29"/>
    <x v="1"/>
  </r>
  <r>
    <s v="Sales: Tuber Potato - VATFree (MP)"/>
    <x v="29"/>
    <x v="1"/>
  </r>
  <r>
    <s v="Sales: Tuber Potato - VATFree (Multiplication)"/>
    <x v="29"/>
    <x v="1"/>
  </r>
  <r>
    <s v="Sales: Tuber Potato - VATFree (PB)"/>
    <x v="29"/>
    <x v="1"/>
  </r>
  <r>
    <s v="Sales CGP(MH) OMS VAT FREE"/>
    <x v="29"/>
    <x v="1"/>
  </r>
  <r>
    <s v="SALES CGP (MP) FOR MH VAT FREE"/>
    <x v="29"/>
    <x v="1"/>
  </r>
  <r>
    <s v="Sales Other"/>
    <x v="29"/>
    <x v="1"/>
  </r>
  <r>
    <s v="Sales Promotion &amp; Exhibition Expenses"/>
    <x v="14"/>
    <x v="1"/>
  </r>
  <r>
    <s v="SALES RETURN : CGP  MP"/>
    <x v="29"/>
    <x v="1"/>
  </r>
  <r>
    <s v="SALES RETURN: CGP Sales Return (MH)"/>
    <x v="29"/>
    <x v="1"/>
  </r>
  <r>
    <s v="Sales Return : CGP Sales Return (UP)"/>
    <x v="29"/>
    <x v="1"/>
  </r>
  <r>
    <s v="Sales Return CGP (MH) OMS"/>
    <x v="29"/>
    <x v="1"/>
  </r>
  <r>
    <s v="XXXXX"/>
    <x v="3"/>
    <x v="1"/>
  </r>
  <r>
    <s v="XXXXX"/>
    <x v="2"/>
    <x v="2"/>
  </r>
  <r>
    <s v="XXXXX"/>
    <x v="2"/>
    <x v="2"/>
  </r>
  <r>
    <s v="XXXXX"/>
    <x v="2"/>
    <x v="2"/>
  </r>
  <r>
    <s v="XXXXX"/>
    <x v="3"/>
    <x v="1"/>
  </r>
  <r>
    <s v="XXXXX"/>
    <x v="15"/>
    <x v="1"/>
  </r>
  <r>
    <s v="XXXXX"/>
    <x v="2"/>
    <x v="2"/>
  </r>
  <r>
    <s v="XXXXX"/>
    <x v="15"/>
    <x v="1"/>
  </r>
  <r>
    <s v="XXXXX"/>
    <x v="2"/>
    <x v="2"/>
  </r>
  <r>
    <s v="XXXXX"/>
    <x v="3"/>
    <x v="1"/>
  </r>
  <r>
    <s v="XXXXX"/>
    <x v="3"/>
    <x v="1"/>
  </r>
  <r>
    <s v="XXXXX"/>
    <x v="3"/>
    <x v="1"/>
  </r>
  <r>
    <s v="XXXXX"/>
    <x v="2"/>
    <x v="3"/>
  </r>
  <r>
    <s v="XXXXX"/>
    <x v="2"/>
    <x v="2"/>
  </r>
  <r>
    <s v="XXXXX"/>
    <x v="2"/>
    <x v="2"/>
  </r>
  <r>
    <s v="XXXXX"/>
    <x v="2"/>
    <x v="2"/>
  </r>
  <r>
    <s v="XXXXX"/>
    <x v="2"/>
    <x v="2"/>
  </r>
  <r>
    <s v="XXXXX"/>
    <x v="2"/>
    <x v="2"/>
  </r>
  <r>
    <s v="XXXXX"/>
    <x v="2"/>
    <x v="2"/>
  </r>
  <r>
    <s v="XXXXX"/>
    <x v="3"/>
    <x v="1"/>
  </r>
  <r>
    <s v="XXXXX"/>
    <x v="2"/>
    <x v="2"/>
  </r>
  <r>
    <s v="XXXXX"/>
    <x v="15"/>
    <x v="1"/>
  </r>
  <r>
    <s v="XXXXX"/>
    <x v="3"/>
    <x v="1"/>
  </r>
  <r>
    <s v="XXXXX"/>
    <x v="2"/>
    <x v="2"/>
  </r>
  <r>
    <s v="XXXXX"/>
    <x v="3"/>
    <x v="1"/>
  </r>
  <r>
    <s v="XXXXX"/>
    <x v="3"/>
    <x v="1"/>
  </r>
  <r>
    <s v="XXXXX"/>
    <x v="2"/>
    <x v="3"/>
  </r>
  <r>
    <s v="XXXXX"/>
    <x v="3"/>
    <x v="1"/>
  </r>
  <r>
    <s v="XXXXX"/>
    <x v="3"/>
    <x v="1"/>
  </r>
  <r>
    <s v="XXXXX"/>
    <x v="3"/>
    <x v="1"/>
  </r>
  <r>
    <s v="XXXXX"/>
    <x v="2"/>
    <x v="2"/>
  </r>
  <r>
    <s v="XXXXX"/>
    <x v="3"/>
    <x v="1"/>
  </r>
  <r>
    <s v="XXXXX"/>
    <x v="2"/>
    <x v="2"/>
  </r>
  <r>
    <s v="XXXXX"/>
    <x v="2"/>
    <x v="3"/>
  </r>
  <r>
    <s v="XXXXX"/>
    <x v="15"/>
    <x v="1"/>
  </r>
  <r>
    <s v="Satendra Singh- Exp A/c."/>
    <x v="12"/>
    <x v="6"/>
  </r>
  <r>
    <s v="XXXXX"/>
    <x v="2"/>
    <x v="2"/>
  </r>
  <r>
    <s v="XXXXX"/>
    <x v="2"/>
    <x v="2"/>
  </r>
  <r>
    <s v="XXXXX"/>
    <x v="3"/>
    <x v="1"/>
  </r>
  <r>
    <s v="XXXXX"/>
    <x v="2"/>
    <x v="2"/>
  </r>
  <r>
    <s v="XXXXX"/>
    <x v="2"/>
    <x v="2"/>
  </r>
  <r>
    <s v="XXXXX"/>
    <x v="2"/>
    <x v="2"/>
  </r>
  <r>
    <s v="XXXXX"/>
    <x v="2"/>
    <x v="3"/>
  </r>
  <r>
    <s v="XXXXX"/>
    <x v="2"/>
    <x v="2"/>
  </r>
  <r>
    <s v="XXXXX"/>
    <x v="3"/>
    <x v="1"/>
  </r>
  <r>
    <s v="XXXXX"/>
    <x v="2"/>
    <x v="2"/>
  </r>
  <r>
    <s v="XXXXX"/>
    <x v="2"/>
    <x v="2"/>
  </r>
  <r>
    <s v="Scanner"/>
    <x v="1"/>
    <x v="1"/>
  </r>
  <r>
    <s v="Scrips"/>
    <x v="0"/>
    <x v="0"/>
  </r>
  <r>
    <s v="Scrips Received"/>
    <x v="70"/>
    <x v="1"/>
  </r>
  <r>
    <s v="Sec 195 TDS on Payment to Non Resident"/>
    <x v="35"/>
    <x v="1"/>
  </r>
  <r>
    <s v="XXXXX"/>
    <x v="15"/>
    <x v="1"/>
  </r>
  <r>
    <s v="Server IBM"/>
    <x v="1"/>
    <x v="1"/>
  </r>
  <r>
    <s v="XXXXX"/>
    <x v="2"/>
    <x v="2"/>
  </r>
  <r>
    <s v="SGST"/>
    <x v="0"/>
    <x v="0"/>
  </r>
  <r>
    <s v="XXXXX"/>
    <x v="3"/>
    <x v="1"/>
  </r>
  <r>
    <s v="XXXXX"/>
    <x v="2"/>
    <x v="2"/>
  </r>
  <r>
    <s v="XXXXX"/>
    <x v="2"/>
    <x v="3"/>
  </r>
  <r>
    <s v="XXXXX"/>
    <x v="3"/>
    <x v="1"/>
  </r>
  <r>
    <s v="XXXXX"/>
    <x v="3"/>
    <x v="1"/>
  </r>
  <r>
    <s v="XXXXX"/>
    <x v="2"/>
    <x v="3"/>
  </r>
  <r>
    <s v="XXXXX"/>
    <x v="3"/>
    <x v="1"/>
  </r>
  <r>
    <s v="XXXXX"/>
    <x v="15"/>
    <x v="1"/>
  </r>
  <r>
    <s v="Shares of Diamond Lifter Organic Fertiliser Pvt Ltd"/>
    <x v="71"/>
    <x v="1"/>
  </r>
  <r>
    <s v="XXXXX"/>
    <x v="3"/>
    <x v="1"/>
  </r>
  <r>
    <s v="XXXXX"/>
    <x v="3"/>
    <x v="1"/>
  </r>
  <r>
    <s v="Shed at Manchar"/>
    <x v="1"/>
    <x v="1"/>
  </r>
  <r>
    <s v="Shed at Peth"/>
    <x v="1"/>
    <x v="1"/>
  </r>
  <r>
    <s v="Shed at Rajgurunagar"/>
    <x v="1"/>
    <x v="1"/>
  </r>
  <r>
    <s v="XXXXX"/>
    <x v="3"/>
    <x v="1"/>
  </r>
  <r>
    <s v="XXXXX"/>
    <x v="2"/>
    <x v="2"/>
  </r>
  <r>
    <s v="Shelpimple Gaon Facility Capital Expenditure"/>
    <x v="1"/>
    <x v="1"/>
  </r>
  <r>
    <s v="XXXXX"/>
    <x v="3"/>
    <x v="1"/>
  </r>
  <r>
    <s v="XXXXX"/>
    <x v="2"/>
    <x v="2"/>
  </r>
  <r>
    <s v="XXXXX"/>
    <x v="2"/>
    <x v="2"/>
  </r>
  <r>
    <s v="XXXXX"/>
    <x v="3"/>
    <x v="1"/>
  </r>
  <r>
    <s v="XXXXX"/>
    <x v="3"/>
    <x v="1"/>
  </r>
  <r>
    <s v="XXXXX"/>
    <x v="2"/>
    <x v="2"/>
  </r>
  <r>
    <s v="XXXXX"/>
    <x v="2"/>
    <x v="2"/>
  </r>
  <r>
    <s v="XXXXX"/>
    <x v="3"/>
    <x v="1"/>
  </r>
  <r>
    <s v="XXXXX"/>
    <x v="3"/>
    <x v="1"/>
  </r>
  <r>
    <s v="Shop B 40 Moshi (Right to Use)"/>
    <x v="38"/>
    <x v="1"/>
  </r>
  <r>
    <s v="Shop No 6 At Chakan APMC"/>
    <x v="1"/>
    <x v="1"/>
  </r>
  <r>
    <s v="Shop No C 1-14 Moshi"/>
    <x v="1"/>
    <x v="1"/>
  </r>
  <r>
    <s v="Shop Rent for Hubali"/>
    <x v="52"/>
    <x v="1"/>
  </r>
  <r>
    <s v="SHOP/SHED DEPOSIT"/>
    <x v="6"/>
    <x v="1"/>
  </r>
  <r>
    <s v="XXXXX"/>
    <x v="3"/>
    <x v="1"/>
  </r>
  <r>
    <s v="XXXXX"/>
    <x v="3"/>
    <x v="1"/>
  </r>
  <r>
    <s v="XXXXX"/>
    <x v="2"/>
    <x v="2"/>
  </r>
  <r>
    <s v="XXXXX"/>
    <x v="15"/>
    <x v="1"/>
  </r>
  <r>
    <s v="XXXXX"/>
    <x v="2"/>
    <x v="2"/>
  </r>
  <r>
    <s v="XXXXX"/>
    <x v="2"/>
    <x v="2"/>
  </r>
  <r>
    <s v="XXXXX"/>
    <x v="2"/>
    <x v="2"/>
  </r>
  <r>
    <s v="XXXXX"/>
    <x v="15"/>
    <x v="1"/>
  </r>
  <r>
    <s v="XXXXX"/>
    <x v="2"/>
    <x v="2"/>
  </r>
  <r>
    <s v="XXXXX"/>
    <x v="3"/>
    <x v="1"/>
  </r>
  <r>
    <s v="XXXXX"/>
    <x v="2"/>
    <x v="3"/>
  </r>
  <r>
    <s v="XXXXX"/>
    <x v="3"/>
    <x v="1"/>
  </r>
  <r>
    <s v="XXXXX"/>
    <x v="2"/>
    <x v="2"/>
  </r>
  <r>
    <s v="XXXXX"/>
    <x v="3"/>
    <x v="1"/>
  </r>
  <r>
    <s v="XXXXX"/>
    <x v="15"/>
    <x v="1"/>
  </r>
  <r>
    <s v="XXXXX"/>
    <x v="2"/>
    <x v="2"/>
  </r>
  <r>
    <s v="XXXXX"/>
    <x v="3"/>
    <x v="1"/>
  </r>
  <r>
    <s v="XXXXX"/>
    <x v="2"/>
    <x v="3"/>
  </r>
  <r>
    <s v="XXXXX"/>
    <x v="15"/>
    <x v="1"/>
  </r>
  <r>
    <s v="XXXXX"/>
    <x v="2"/>
    <x v="3"/>
  </r>
  <r>
    <s v="SIDBI Trustee Co. Ltd A/c Samridhi Fund OCD"/>
    <x v="72"/>
    <x v="1"/>
  </r>
  <r>
    <s v="SIDBI Venture Capital Limited"/>
    <x v="73"/>
    <x v="2"/>
  </r>
  <r>
    <s v="XXXXX"/>
    <x v="3"/>
    <x v="1"/>
  </r>
  <r>
    <s v="XXX ENGG"/>
    <x v="74"/>
    <x v="1"/>
  </r>
  <r>
    <s v="XXXXX"/>
    <x v="3"/>
    <x v="1"/>
  </r>
  <r>
    <s v="XXXXX"/>
    <x v="2"/>
    <x v="2"/>
  </r>
  <r>
    <s v="XXXXX"/>
    <x v="2"/>
    <x v="2"/>
  </r>
  <r>
    <s v="Skoda Rapid Car"/>
    <x v="1"/>
    <x v="1"/>
  </r>
  <r>
    <s v="XXXXX"/>
    <x v="2"/>
    <x v="2"/>
  </r>
  <r>
    <s v="XXXXX"/>
    <x v="3"/>
    <x v="1"/>
  </r>
  <r>
    <s v="Software Purchase for Trading"/>
    <x v="8"/>
    <x v="1"/>
  </r>
  <r>
    <s v="SOFTWARE Upgradation- Add on"/>
    <x v="8"/>
    <x v="1"/>
  </r>
  <r>
    <s v="Solid Works Premium 2016 Software"/>
    <x v="8"/>
    <x v="1"/>
  </r>
  <r>
    <s v="XXXXX"/>
    <x v="3"/>
    <x v="1"/>
  </r>
  <r>
    <s v="XXXXX"/>
    <x v="10"/>
    <x v="1"/>
  </r>
  <r>
    <s v="SP 25MM Pillar Drill Machine"/>
    <x v="1"/>
    <x v="1"/>
  </r>
  <r>
    <s v="Spacer Ring 20 MM 440029"/>
    <x v="1"/>
    <x v="1"/>
  </r>
  <r>
    <s v="Special Allowance"/>
    <x v="18"/>
    <x v="1"/>
  </r>
  <r>
    <s v="SPOUT MOULD"/>
    <x v="1"/>
    <x v="1"/>
  </r>
  <r>
    <s v="XXXXX"/>
    <x v="15"/>
    <x v="1"/>
  </r>
  <r>
    <s v="SRE114ESD S/S POT &amp; DOOR GALV CAB W\LEGS 230/400 TW"/>
    <x v="1"/>
    <x v="1"/>
  </r>
  <r>
    <s v="XXXXX"/>
    <x v="2"/>
    <x v="2"/>
  </r>
  <r>
    <s v="XXXXX"/>
    <x v="15"/>
    <x v="1"/>
  </r>
  <r>
    <s v="XXXXX"/>
    <x v="2"/>
    <x v="2"/>
  </r>
  <r>
    <s v="XXXXX"/>
    <x v="15"/>
    <x v="1"/>
  </r>
  <r>
    <s v="XXXXX"/>
    <x v="10"/>
    <x v="1"/>
  </r>
  <r>
    <s v="Staff Welfare - Corporate Office"/>
    <x v="47"/>
    <x v="1"/>
  </r>
  <r>
    <s v="Stamp Duty Paid"/>
    <x v="56"/>
    <x v="1"/>
  </r>
  <r>
    <s v="XXXXX"/>
    <x v="3"/>
    <x v="1"/>
  </r>
  <r>
    <s v="Stipend Expenses"/>
    <x v="18"/>
    <x v="1"/>
  </r>
  <r>
    <s v="STITCHING MACHINERY FOR PUNJAB"/>
    <x v="1"/>
    <x v="1"/>
  </r>
  <r>
    <s v="Store Reck and Material Reck"/>
    <x v="1"/>
    <x v="1"/>
  </r>
  <r>
    <s v="XXXXX"/>
    <x v="15"/>
    <x v="2"/>
  </r>
  <r>
    <s v="XXXXX"/>
    <x v="3"/>
    <x v="1"/>
  </r>
  <r>
    <s v="XXXXX"/>
    <x v="3"/>
    <x v="1"/>
  </r>
  <r>
    <s v="Suhag Parikh Exp"/>
    <x v="12"/>
    <x v="1"/>
  </r>
  <r>
    <s v="XXXXX"/>
    <x v="3"/>
    <x v="1"/>
  </r>
  <r>
    <s v="XXXXX"/>
    <x v="2"/>
    <x v="3"/>
  </r>
  <r>
    <s v="XXXXX"/>
    <x v="2"/>
    <x v="2"/>
  </r>
  <r>
    <s v="XXXXX"/>
    <x v="2"/>
    <x v="2"/>
  </r>
  <r>
    <s v="XXXXX"/>
    <x v="2"/>
    <x v="2"/>
  </r>
  <r>
    <s v="XXXXX"/>
    <x v="3"/>
    <x v="1"/>
  </r>
  <r>
    <s v="XXXXX"/>
    <x v="15"/>
    <x v="1"/>
  </r>
  <r>
    <s v="XXXXX"/>
    <x v="10"/>
    <x v="1"/>
  </r>
  <r>
    <s v="XXXXX"/>
    <x v="2"/>
    <x v="3"/>
  </r>
  <r>
    <s v="XXXXX"/>
    <x v="2"/>
    <x v="2"/>
  </r>
  <r>
    <s v="XXXXX"/>
    <x v="2"/>
    <x v="2"/>
  </r>
  <r>
    <s v="XXXXX"/>
    <x v="3"/>
    <x v="1"/>
  </r>
  <r>
    <s v="XXXXX"/>
    <x v="3"/>
    <x v="1"/>
  </r>
  <r>
    <s v="XXXXX"/>
    <x v="15"/>
    <x v="1"/>
  </r>
  <r>
    <s v="XXXXX"/>
    <x v="2"/>
    <x v="2"/>
  </r>
  <r>
    <s v="XXXXX"/>
    <x v="3"/>
    <x v="1"/>
  </r>
  <r>
    <s v="Supreme Make Bins"/>
    <x v="1"/>
    <x v="1"/>
  </r>
  <r>
    <s v="XXXXX"/>
    <x v="10"/>
    <x v="1"/>
  </r>
  <r>
    <s v="XXXXX"/>
    <x v="15"/>
    <x v="1"/>
  </r>
  <r>
    <s v="XXXXX"/>
    <x v="15"/>
    <x v="1"/>
  </r>
  <r>
    <s v="XXXXX"/>
    <x v="2"/>
    <x v="2"/>
  </r>
  <r>
    <s v="XXXXX"/>
    <x v="2"/>
    <x v="2"/>
  </r>
  <r>
    <s v="XXXXX"/>
    <x v="2"/>
    <x v="2"/>
  </r>
  <r>
    <s v="SURESH KATIGENAVAR"/>
    <x v="12"/>
    <x v="6"/>
  </r>
  <r>
    <s v="XXXXX"/>
    <x v="3"/>
    <x v="1"/>
  </r>
  <r>
    <s v="XXXXX"/>
    <x v="2"/>
    <x v="2"/>
  </r>
  <r>
    <s v="XXXXX"/>
    <x v="2"/>
    <x v="2"/>
  </r>
  <r>
    <s v="XXXXX"/>
    <x v="10"/>
    <x v="1"/>
  </r>
  <r>
    <s v="Svappl Engineering Branch"/>
    <x v="74"/>
    <x v="1"/>
  </r>
  <r>
    <s v="XXXXX"/>
    <x v="3"/>
    <x v="1"/>
  </r>
  <r>
    <s v="XXXXX"/>
    <x v="3"/>
    <x v="1"/>
  </r>
  <r>
    <s v="XXXXX"/>
    <x v="3"/>
    <x v="1"/>
  </r>
  <r>
    <s v="XXXXX"/>
    <x v="2"/>
    <x v="2"/>
  </r>
  <r>
    <s v="Swati"/>
    <x v="12"/>
    <x v="1"/>
  </r>
  <r>
    <s v="Sweing Machine-DAD"/>
    <x v="1"/>
    <x v="1"/>
  </r>
  <r>
    <s v="Sweing Machine-Rima"/>
    <x v="1"/>
    <x v="1"/>
  </r>
  <r>
    <s v="SWIFT VDI"/>
    <x v="1"/>
    <x v="1"/>
  </r>
  <r>
    <s v="Sympphony Air Cooler"/>
    <x v="1"/>
    <x v="1"/>
  </r>
  <r>
    <s v="Table &amp; Chairs"/>
    <x v="1"/>
    <x v="1"/>
  </r>
  <r>
    <s v="XXXXX"/>
    <x v="2"/>
    <x v="2"/>
  </r>
  <r>
    <s v="Tally Server 9 Software"/>
    <x v="8"/>
    <x v="1"/>
  </r>
  <r>
    <s v="XXXXX"/>
    <x v="3"/>
    <x v="1"/>
  </r>
  <r>
    <s v="XXXXX"/>
    <x v="3"/>
    <x v="1"/>
  </r>
  <r>
    <s v="XXXXX"/>
    <x v="3"/>
    <x v="1"/>
  </r>
  <r>
    <s v="XXXXX"/>
    <x v="3"/>
    <x v="1"/>
  </r>
  <r>
    <s v="XXXXX"/>
    <x v="3"/>
    <x v="1"/>
  </r>
  <r>
    <s v="XXXXX"/>
    <x v="15"/>
    <x v="1"/>
  </r>
  <r>
    <s v="XXXXX"/>
    <x v="3"/>
    <x v="1"/>
  </r>
  <r>
    <s v="TAX ON Regular Assessment AY 13-14"/>
    <x v="13"/>
    <x v="0"/>
  </r>
  <r>
    <s v="TCS Collected on Scrap Sale"/>
    <x v="17"/>
    <x v="1"/>
  </r>
  <r>
    <s v="TDS 192 B F.Y. 18-19"/>
    <x v="17"/>
    <x v="1"/>
  </r>
  <r>
    <s v="TDS 194A F.Y. 2018-19"/>
    <x v="17"/>
    <x v="1"/>
  </r>
  <r>
    <s v="TDS 194C 1% F Y 15-16"/>
    <x v="0"/>
    <x v="0"/>
  </r>
  <r>
    <s v="TDS 194C 1% F Y 17-18"/>
    <x v="17"/>
    <x v="1"/>
  </r>
  <r>
    <s v="TDS 194C 1% F.Y. 18-19"/>
    <x v="17"/>
    <x v="1"/>
  </r>
  <r>
    <s v="Tds 194c 2% F.Y. 18-19"/>
    <x v="17"/>
    <x v="1"/>
  </r>
  <r>
    <s v="TDS 194H F.Y. 18-19"/>
    <x v="17"/>
    <x v="0"/>
  </r>
  <r>
    <s v="TDS 194H F.Y. 2017-18"/>
    <x v="0"/>
    <x v="0"/>
  </r>
  <r>
    <s v="TDS 194I F.Y. 18-19"/>
    <x v="17"/>
    <x v="1"/>
  </r>
  <r>
    <s v="TDS 194J 10% F.Y. 18-19"/>
    <x v="17"/>
    <x v="1"/>
  </r>
  <r>
    <s v="TDS Receivable A Y 2016-17"/>
    <x v="13"/>
    <x v="0"/>
  </r>
  <r>
    <s v="TDS RECEIVABLE A.Y. 2018-19"/>
    <x v="13"/>
    <x v="0"/>
  </r>
  <r>
    <s v="TDS Receivable FY 16-17"/>
    <x v="13"/>
    <x v="0"/>
  </r>
  <r>
    <s v="TDS U/S 194A F Y 2015-16"/>
    <x v="0"/>
    <x v="0"/>
  </r>
  <r>
    <s v="TDS U/S 194C 2% F Y 2017-18"/>
    <x v="17"/>
    <x v="0"/>
  </r>
  <r>
    <s v="XXXXX"/>
    <x v="3"/>
    <x v="1"/>
  </r>
  <r>
    <s v="XXXXX"/>
    <x v="10"/>
    <x v="1"/>
  </r>
  <r>
    <s v="Telephone Instrument"/>
    <x v="1"/>
    <x v="1"/>
  </r>
  <r>
    <s v="Telephone &amp; Mobile Expenses A/c"/>
    <x v="58"/>
    <x v="1"/>
  </r>
  <r>
    <s v="Television Set for Head Office"/>
    <x v="1"/>
    <x v="1"/>
  </r>
  <r>
    <s v="TESTING EXPENSES"/>
    <x v="31"/>
    <x v="1"/>
  </r>
  <r>
    <s v="XXXXX"/>
    <x v="3"/>
    <x v="1"/>
  </r>
  <r>
    <s v="XXXXX"/>
    <x v="3"/>
    <x v="1"/>
  </r>
  <r>
    <s v="XXXXX"/>
    <x v="3"/>
    <x v="1"/>
  </r>
  <r>
    <s v="XXXXX"/>
    <x v="2"/>
    <x v="2"/>
  </r>
  <r>
    <s v="XXXXX"/>
    <x v="3"/>
    <x v="1"/>
  </r>
  <r>
    <s v="XXXXX"/>
    <x v="3"/>
    <x v="1"/>
  </r>
  <r>
    <s v="TOLAI"/>
    <x v="31"/>
    <x v="1"/>
  </r>
  <r>
    <s v="TOOLS &amp; EQUIPMENT"/>
    <x v="1"/>
    <x v="1"/>
  </r>
  <r>
    <s v="XXXXX"/>
    <x v="3"/>
    <x v="1"/>
  </r>
  <r>
    <s v="TRACTOR CHARGES FOR CORPORATE FARM"/>
    <x v="36"/>
    <x v="1"/>
  </r>
  <r>
    <s v="TRANS -1 GST"/>
    <x v="0"/>
    <x v="0"/>
  </r>
  <r>
    <s v="Transport Charges"/>
    <x v="40"/>
    <x v="1"/>
  </r>
  <r>
    <s v="Transport Exp for Corporate Farm"/>
    <x v="40"/>
    <x v="1"/>
  </r>
  <r>
    <s v="Transport Exp for Potato A/c"/>
    <x v="29"/>
    <x v="1"/>
  </r>
  <r>
    <s v="Transport Inward Tuber ( Purchase)"/>
    <x v="40"/>
    <x v="1"/>
  </r>
  <r>
    <s v="Transport Outward Tuber ( Sales)"/>
    <x v="40"/>
    <x v="1"/>
  </r>
  <r>
    <s v="TRAVELING AND CONVEYANCE CORPORATE FARM"/>
    <x v="62"/>
    <x v="1"/>
  </r>
  <r>
    <s v="Travelling &amp; Conveyance Exp."/>
    <x v="62"/>
    <x v="1"/>
  </r>
  <r>
    <s v="XXXXX"/>
    <x v="10"/>
    <x v="1"/>
  </r>
  <r>
    <s v="XXXXX"/>
    <x v="3"/>
    <x v="1"/>
  </r>
  <r>
    <s v="Trueview Attendance Machine"/>
    <x v="1"/>
    <x v="1"/>
  </r>
  <r>
    <s v="TSC-PRINTER-SHELPIMPALGAON"/>
    <x v="1"/>
    <x v="1"/>
  </r>
  <r>
    <s v="XXXXX"/>
    <x v="10"/>
    <x v="1"/>
  </r>
  <r>
    <s v="XXXXX"/>
    <x v="15"/>
    <x v="1"/>
  </r>
  <r>
    <s v="XXXXX"/>
    <x v="3"/>
    <x v="1"/>
  </r>
  <r>
    <s v="XXXXX"/>
    <x v="3"/>
    <x v="1"/>
  </r>
  <r>
    <s v="XXXXX"/>
    <x v="2"/>
    <x v="2"/>
  </r>
  <r>
    <s v="XXXXX"/>
    <x v="2"/>
    <x v="2"/>
  </r>
  <r>
    <s v="XXXXX"/>
    <x v="2"/>
    <x v="2"/>
  </r>
  <r>
    <s v="XXXXX"/>
    <x v="3"/>
    <x v="1"/>
  </r>
  <r>
    <s v="XXXXX"/>
    <x v="3"/>
    <x v="1"/>
  </r>
  <r>
    <s v="XXXXX"/>
    <x v="2"/>
    <x v="2"/>
  </r>
  <r>
    <s v="XXXXX"/>
    <x v="15"/>
    <x v="1"/>
  </r>
  <r>
    <s v="XXXXX"/>
    <x v="3"/>
    <x v="1"/>
  </r>
  <r>
    <s v="UPENDRA NIVRATTI DHAWLE-Exp A/c"/>
    <x v="12"/>
    <x v="1"/>
  </r>
  <r>
    <s v="XXXXX"/>
    <x v="3"/>
    <x v="1"/>
  </r>
  <r>
    <s v="XXXXX"/>
    <x v="3"/>
    <x v="1"/>
  </r>
  <r>
    <s v="XXXXX"/>
    <x v="3"/>
    <x v="1"/>
  </r>
  <r>
    <s v="Vaibhav Ramdas Rale -Exp A/c"/>
    <x v="12"/>
    <x v="1"/>
  </r>
  <r>
    <s v="XXXXX"/>
    <x v="3"/>
    <x v="1"/>
  </r>
  <r>
    <s v="VALLABH GOSWAMI EXP PAYABLE"/>
    <x v="12"/>
    <x v="1"/>
  </r>
  <r>
    <s v="XXXXX"/>
    <x v="3"/>
    <x v="1"/>
  </r>
  <r>
    <s v="XXXXX"/>
    <x v="3"/>
    <x v="1"/>
  </r>
  <r>
    <s v="Vane Anemometer - 1 No"/>
    <x v="1"/>
    <x v="1"/>
  </r>
  <r>
    <s v="XXXXX"/>
    <x v="3"/>
    <x v="1"/>
  </r>
  <r>
    <s v="VAT"/>
    <x v="56"/>
    <x v="1"/>
  </r>
  <r>
    <s v="Veermani Happay Card Expenses Account"/>
    <x v="12"/>
    <x v="1"/>
  </r>
  <r>
    <s v="XXXXX"/>
    <x v="3"/>
    <x v="1"/>
  </r>
  <r>
    <s v="Vehicle Repaire &amp; Maintance Charges"/>
    <x v="69"/>
    <x v="1"/>
  </r>
  <r>
    <s v="Veh.Petro,Oil &amp; Lubricant Charges"/>
    <x v="62"/>
    <x v="1"/>
  </r>
  <r>
    <s v="Venktesh Mishra Tempemployee Exp"/>
    <x v="12"/>
    <x v="1"/>
  </r>
  <r>
    <s v="XXXXX"/>
    <x v="3"/>
    <x v="1"/>
  </r>
  <r>
    <s v="XXXXX"/>
    <x v="3"/>
    <x v="1"/>
  </r>
  <r>
    <s v="XXXXX"/>
    <x v="3"/>
    <x v="1"/>
  </r>
  <r>
    <s v="XXXXX"/>
    <x v="2"/>
    <x v="2"/>
  </r>
  <r>
    <s v="XXXXX"/>
    <x v="2"/>
    <x v="3"/>
  </r>
  <r>
    <s v="XXXXX"/>
    <x v="2"/>
    <x v="2"/>
  </r>
  <r>
    <s v="XXXXX"/>
    <x v="3"/>
    <x v="1"/>
  </r>
  <r>
    <s v="XXXXX"/>
    <x v="3"/>
    <x v="1"/>
  </r>
  <r>
    <s v="XXXXX"/>
    <x v="3"/>
    <x v="1"/>
  </r>
  <r>
    <s v="XXXXX"/>
    <x v="3"/>
    <x v="1"/>
  </r>
  <r>
    <s v="XXXXX"/>
    <x v="2"/>
    <x v="2"/>
  </r>
  <r>
    <s v="XXXXX"/>
    <x v="3"/>
    <x v="1"/>
  </r>
  <r>
    <s v="XXXXX"/>
    <x v="3"/>
    <x v="1"/>
  </r>
  <r>
    <s v="XXXXX"/>
    <x v="3"/>
    <x v="1"/>
  </r>
  <r>
    <s v="XXXXX"/>
    <x v="3"/>
    <x v="1"/>
  </r>
  <r>
    <s v="XXXXX"/>
    <x v="2"/>
    <x v="2"/>
  </r>
  <r>
    <s v="XXXXX"/>
    <x v="2"/>
    <x v="2"/>
  </r>
  <r>
    <s v="XXXXX"/>
    <x v="2"/>
    <x v="2"/>
  </r>
  <r>
    <s v="XXXXX"/>
    <x v="2"/>
    <x v="2"/>
  </r>
  <r>
    <s v="XXXXX"/>
    <x v="2"/>
    <x v="2"/>
  </r>
  <r>
    <s v="Vishal Dattatray Chakkar-Exp A/c."/>
    <x v="12"/>
    <x v="1"/>
  </r>
  <r>
    <s v="XXXXX"/>
    <x v="2"/>
    <x v="3"/>
  </r>
  <r>
    <s v="XXXXX"/>
    <x v="2"/>
    <x v="3"/>
  </r>
  <r>
    <s v="XXXXX"/>
    <x v="2"/>
    <x v="2"/>
  </r>
  <r>
    <s v="XXXXX"/>
    <x v="3"/>
    <x v="1"/>
  </r>
  <r>
    <s v="XXXXX"/>
    <x v="2"/>
    <x v="2"/>
  </r>
  <r>
    <s v="XXXXX"/>
    <x v="2"/>
    <x v="2"/>
  </r>
  <r>
    <s v="XXXXX"/>
    <x v="15"/>
    <x v="1"/>
  </r>
  <r>
    <s v="XXXXX"/>
    <x v="15"/>
    <x v="1"/>
  </r>
  <r>
    <s v="XXXXX"/>
    <x v="3"/>
    <x v="1"/>
  </r>
  <r>
    <s v="XXXXX"/>
    <x v="3"/>
    <x v="1"/>
  </r>
  <r>
    <s v="XXXXX"/>
    <x v="3"/>
    <x v="1"/>
  </r>
  <r>
    <s v="XXXXX"/>
    <x v="3"/>
    <x v="1"/>
  </r>
  <r>
    <s v="Wages Paid"/>
    <x v="36"/>
    <x v="1"/>
  </r>
  <r>
    <s v="Water Cooling Unit with Trolley"/>
    <x v="1"/>
    <x v="1"/>
  </r>
  <r>
    <s v="Water Filter Machine"/>
    <x v="1"/>
    <x v="1"/>
  </r>
  <r>
    <s v="XXXXX"/>
    <x v="10"/>
    <x v="1"/>
  </r>
  <r>
    <s v="XXXXX"/>
    <x v="3"/>
    <x v="1"/>
  </r>
  <r>
    <s v="WEIGHING MACHINE FOR AEROPHONIC"/>
    <x v="1"/>
    <x v="1"/>
  </r>
  <r>
    <s v="Weighing Scale Machine for Lmp Farm"/>
    <x v="1"/>
    <x v="1"/>
  </r>
  <r>
    <s v="WEIGHT LOSS CGP EXP"/>
    <x v="31"/>
    <x v="1"/>
  </r>
  <r>
    <s v="XXXXX"/>
    <x v="30"/>
    <x v="1"/>
  </r>
  <r>
    <s v="Weight Scale Machine for Shelpimpalgaon"/>
    <x v="1"/>
    <x v="1"/>
  </r>
  <r>
    <s v="Weight Scale Machines"/>
    <x v="1"/>
    <x v="1"/>
  </r>
  <r>
    <s v="XXXXX"/>
    <x v="10"/>
    <x v="1"/>
  </r>
  <r>
    <s v="XXXXX"/>
    <x v="2"/>
    <x v="2"/>
  </r>
  <r>
    <s v="XXXXX"/>
    <x v="3"/>
    <x v="1"/>
  </r>
  <r>
    <s v="XXXXX"/>
    <x v="3"/>
    <x v="1"/>
  </r>
  <r>
    <s v="XXXXX"/>
    <x v="3"/>
    <x v="1"/>
  </r>
  <r>
    <s v="XXXXX"/>
    <x v="15"/>
    <x v="1"/>
  </r>
  <r>
    <s v="XXXXX"/>
    <x v="3"/>
    <x v="1"/>
  </r>
  <r>
    <s v="XXXXX"/>
    <x v="2"/>
    <x v="3"/>
  </r>
  <r>
    <s v="XXXXX"/>
    <x v="2"/>
    <x v="2"/>
  </r>
  <r>
    <s v="XXXXX"/>
    <x v="10"/>
    <x v="1"/>
  </r>
  <r>
    <s v="XXXXX"/>
    <x v="2"/>
    <x v="2"/>
  </r>
  <r>
    <s v="XXXXX"/>
    <x v="15"/>
    <x v="1"/>
  </r>
  <r>
    <s v="XXXXX"/>
    <x v="2"/>
    <x v="2"/>
  </r>
  <r>
    <s v="194IE"/>
    <x v="17"/>
    <x v="0"/>
  </r>
  <r>
    <s v="XXXXX"/>
    <x v="3"/>
    <x v="1"/>
  </r>
  <r>
    <s v="XXXXX"/>
    <x v="2"/>
    <x v="2"/>
  </r>
  <r>
    <s v="Abhay Patankar ExpensesE"/>
    <x v="12"/>
    <x v="6"/>
  </r>
  <r>
    <s v="XXXXX"/>
    <x v="2"/>
    <x v="2"/>
  </r>
  <r>
    <s v="Abhishek Mishra ExpensesE"/>
    <x v="12"/>
    <x v="6"/>
  </r>
  <r>
    <s v="XXXXX"/>
    <x v="2"/>
    <x v="2"/>
  </r>
  <r>
    <s v="XXXXX"/>
    <x v="2"/>
    <x v="2"/>
  </r>
  <r>
    <s v="XXXXX"/>
    <x v="2"/>
    <x v="2"/>
  </r>
  <r>
    <s v="XXXXX"/>
    <x v="2"/>
    <x v="2"/>
  </r>
  <r>
    <s v="Advance for Vat AssessmentE"/>
    <x v="0"/>
    <x v="0"/>
  </r>
  <r>
    <s v="XXXXX"/>
    <x v="2"/>
    <x v="3"/>
  </r>
  <r>
    <s v="XXXXX"/>
    <x v="2"/>
    <x v="2"/>
  </r>
  <r>
    <s v="Air ConditionerE"/>
    <x v="1"/>
    <x v="1"/>
  </r>
  <r>
    <s v="XXXXX"/>
    <x v="2"/>
    <x v="2"/>
  </r>
  <r>
    <s v="Akhand PatelE"/>
    <x v="12"/>
    <x v="6"/>
  </r>
  <r>
    <s v="XXXXX"/>
    <x v="2"/>
    <x v="2"/>
  </r>
  <r>
    <s v="XXXXX"/>
    <x v="2"/>
    <x v="2"/>
  </r>
  <r>
    <s v="XXXXX"/>
    <x v="2"/>
    <x v="2"/>
  </r>
  <r>
    <s v="XXXXX"/>
    <x v="2"/>
    <x v="2"/>
  </r>
  <r>
    <s v="XXXXX"/>
    <x v="2"/>
    <x v="2"/>
  </r>
  <r>
    <s v="Aluminium TablesE"/>
    <x v="1"/>
    <x v="1"/>
  </r>
  <r>
    <s v="XXXXX"/>
    <x v="2"/>
    <x v="2"/>
  </r>
  <r>
    <s v="XXXXX"/>
    <x v="2"/>
    <x v="2"/>
  </r>
  <r>
    <s v="Amar MadiwalE"/>
    <x v="12"/>
    <x v="6"/>
  </r>
  <r>
    <s v="XXXXX"/>
    <x v="2"/>
    <x v="2"/>
  </r>
  <r>
    <s v="XXXXX"/>
    <x v="2"/>
    <x v="3"/>
  </r>
  <r>
    <s v="XXXXX"/>
    <x v="2"/>
    <x v="2"/>
  </r>
  <r>
    <s v="XXXXX"/>
    <x v="2"/>
    <x v="2"/>
  </r>
  <r>
    <s v="XXXXX"/>
    <x v="2"/>
    <x v="2"/>
  </r>
  <r>
    <s v="XXXXX"/>
    <x v="3"/>
    <x v="1"/>
  </r>
  <r>
    <s v="XXXXX"/>
    <x v="2"/>
    <x v="2"/>
  </r>
  <r>
    <s v="XXXXX"/>
    <x v="2"/>
    <x v="2"/>
  </r>
  <r>
    <s v="XXXXX"/>
    <x v="2"/>
    <x v="3"/>
  </r>
  <r>
    <s v="XXXXX"/>
    <x v="2"/>
    <x v="2"/>
  </r>
  <r>
    <s v="XXXXX"/>
    <x v="2"/>
    <x v="2"/>
  </r>
  <r>
    <s v="XXXXX"/>
    <x v="15"/>
    <x v="1"/>
  </r>
  <r>
    <s v="Axis Bank A/C XXE"/>
    <x v="9"/>
    <x v="1"/>
  </r>
  <r>
    <s v="Ayush Kumar Srivastava ExpensesE"/>
    <x v="12"/>
    <x v="6"/>
  </r>
  <r>
    <s v="Bakare Kaustubh Sanjay TraineeE"/>
    <x v="12"/>
    <x v="6"/>
  </r>
  <r>
    <s v="BAND SAW MACHINEE"/>
    <x v="1"/>
    <x v="1"/>
  </r>
  <r>
    <s v="Bank Charges Exp.E"/>
    <x v="22"/>
    <x v="1"/>
  </r>
  <r>
    <s v="Bank of India, Vafgaon Br, XXE"/>
    <x v="35"/>
    <x v="1"/>
  </r>
  <r>
    <s v="Basic Pay NewE"/>
    <x v="18"/>
    <x v="1"/>
  </r>
  <r>
    <s v="XXXXX"/>
    <x v="2"/>
    <x v="2"/>
  </r>
  <r>
    <s v="XXXXX"/>
    <x v="2"/>
    <x v="2"/>
  </r>
  <r>
    <s v="XXXXX"/>
    <x v="3"/>
    <x v="1"/>
  </r>
  <r>
    <s v="XXXXX"/>
    <x v="15"/>
    <x v="1"/>
  </r>
  <r>
    <s v="Bonus NewE"/>
    <x v="18"/>
    <x v="1"/>
  </r>
  <r>
    <s v="Bonus PayableE"/>
    <x v="12"/>
    <x v="6"/>
  </r>
  <r>
    <s v="BRANCH INWARD FROM HOE"/>
    <x v="23"/>
    <x v="1"/>
  </r>
  <r>
    <s v="XXXXX"/>
    <x v="2"/>
    <x v="2"/>
  </r>
  <r>
    <s v="Business Auxillary SrevicesE"/>
    <x v="75"/>
    <x v="1"/>
  </r>
  <r>
    <s v="XXXXX"/>
    <x v="15"/>
    <x v="1"/>
  </r>
  <r>
    <s v="CASH AT BHOSARI (DHANANJAY BACHAL)E"/>
    <x v="27"/>
    <x v="1"/>
  </r>
  <r>
    <s v="XXXXX"/>
    <x v="15"/>
    <x v="1"/>
  </r>
  <r>
    <s v="CGSTE"/>
    <x v="0"/>
    <x v="0"/>
  </r>
  <r>
    <s v="CHA CHARGES NewE"/>
    <x v="23"/>
    <x v="1"/>
  </r>
  <r>
    <s v="XXXXX"/>
    <x v="2"/>
    <x v="2"/>
  </r>
  <r>
    <s v="XXXXX"/>
    <x v="2"/>
    <x v="3"/>
  </r>
  <r>
    <s v="XXXXX"/>
    <x v="15"/>
    <x v="1"/>
  </r>
  <r>
    <s v="XXXXX"/>
    <x v="2"/>
    <x v="3"/>
  </r>
  <r>
    <s v="XXXXX"/>
    <x v="15"/>
    <x v="1"/>
  </r>
  <r>
    <s v="Chitamani Sutar Loan A/cE"/>
    <x v="12"/>
    <x v="1"/>
  </r>
  <r>
    <s v="CHOPSAW MACHINEE"/>
    <x v="1"/>
    <x v="1"/>
  </r>
  <r>
    <s v="XXXXX"/>
    <x v="15"/>
    <x v="1"/>
  </r>
  <r>
    <s v="XXXXX"/>
    <x v="2"/>
    <x v="2"/>
  </r>
  <r>
    <s v="Computer at BhosariE"/>
    <x v="1"/>
    <x v="1"/>
  </r>
  <r>
    <s v="Consultancy Charges NewE"/>
    <x v="16"/>
    <x v="1"/>
  </r>
  <r>
    <s v="Consumable PurchaseE"/>
    <x v="34"/>
    <x v="1"/>
  </r>
  <r>
    <s v="Conveyance ALLOWANCE NewE"/>
    <x v="18"/>
    <x v="1"/>
  </r>
  <r>
    <s v="Courier Charges NewE"/>
    <x v="31"/>
    <x v="1"/>
  </r>
  <r>
    <s v="XXXXX"/>
    <x v="2"/>
    <x v="2"/>
  </r>
  <r>
    <s v="Crane Charges NewE"/>
    <x v="31"/>
    <x v="1"/>
  </r>
  <r>
    <s v="XXXXX"/>
    <x v="2"/>
    <x v="2"/>
  </r>
  <r>
    <s v="Custom Clearing Expenses on Import / ExportE"/>
    <x v="40"/>
    <x v="1"/>
  </r>
  <r>
    <s v="CUSTOM DUTY NE"/>
    <x v="23"/>
    <x v="1"/>
  </r>
  <r>
    <s v="Custom Duty PayableE"/>
    <x v="35"/>
    <x v="1"/>
  </r>
  <r>
    <s v="XXXXX"/>
    <x v="2"/>
    <x v="2"/>
  </r>
  <r>
    <s v="Day Allow NewE"/>
    <x v="18"/>
    <x v="1"/>
  </r>
  <r>
    <s v="XXXXX"/>
    <x v="2"/>
    <x v="2"/>
  </r>
  <r>
    <s v="Deposit For Bhosori WorkshopE"/>
    <x v="6"/>
    <x v="1"/>
  </r>
  <r>
    <s v="Dhananjay Bachal Expenses AccountE"/>
    <x v="12"/>
    <x v="6"/>
  </r>
  <r>
    <s v="XXXXX"/>
    <x v="2"/>
    <x v="2"/>
  </r>
  <r>
    <s v="XXXXX"/>
    <x v="2"/>
    <x v="2"/>
  </r>
  <r>
    <s v="XXXXX"/>
    <x v="15"/>
    <x v="1"/>
  </r>
  <r>
    <s v="Dinesh KumarE"/>
    <x v="12"/>
    <x v="6"/>
  </r>
  <r>
    <s v="Discount on Purchase NewE"/>
    <x v="24"/>
    <x v="1"/>
  </r>
  <r>
    <s v="XXXXX"/>
    <x v="15"/>
    <x v="1"/>
  </r>
  <r>
    <s v="XXXXX"/>
    <x v="2"/>
    <x v="2"/>
  </r>
  <r>
    <s v="XXXXX"/>
    <x v="2"/>
    <x v="2"/>
  </r>
  <r>
    <s v="XXXXX"/>
    <x v="15"/>
    <x v="1"/>
  </r>
  <r>
    <s v="XXXXX"/>
    <x v="10"/>
    <x v="1"/>
  </r>
  <r>
    <s v="XXXXX"/>
    <x v="2"/>
    <x v="2"/>
  </r>
  <r>
    <s v="EARNEST MONEY TO ITCE"/>
    <x v="6"/>
    <x v="1"/>
  </r>
  <r>
    <s v="XXXXX"/>
    <x v="2"/>
    <x v="2"/>
  </r>
  <r>
    <s v="Electricity CharegsE"/>
    <x v="41"/>
    <x v="1"/>
  </r>
  <r>
    <s v="XXXXX"/>
    <x v="15"/>
    <x v="1"/>
  </r>
  <r>
    <s v="XXXXX"/>
    <x v="2"/>
    <x v="2"/>
  </r>
  <r>
    <s v="Engineering GST Sales 2017-18E"/>
    <x v="76"/>
    <x v="1"/>
  </r>
  <r>
    <s v="Engineering Purchase GST 2017-18E"/>
    <x v="23"/>
    <x v="1"/>
  </r>
  <r>
    <s v="Engineering Sales(Export) NewE"/>
    <x v="76"/>
    <x v="1"/>
  </r>
  <r>
    <s v="XXXXX"/>
    <x v="2"/>
    <x v="2"/>
  </r>
  <r>
    <s v="XXXXX"/>
    <x v="3"/>
    <x v="1"/>
  </r>
  <r>
    <s v="XXXXX"/>
    <x v="15"/>
    <x v="1"/>
  </r>
  <r>
    <s v="XXXXX"/>
    <x v="2"/>
    <x v="2"/>
  </r>
  <r>
    <s v="XXXXX"/>
    <x v="2"/>
    <x v="2"/>
  </r>
  <r>
    <s v="Exhibitions Charges NE"/>
    <x v="14"/>
    <x v="1"/>
  </r>
  <r>
    <s v="Exhibitions Charges ReceivedE"/>
    <x v="14"/>
    <x v="1"/>
  </r>
  <r>
    <s v="Export Consultancy NewE"/>
    <x v="76"/>
    <x v="1"/>
  </r>
  <r>
    <s v="XXXXX"/>
    <x v="2"/>
    <x v="2"/>
  </r>
  <r>
    <s v="Food Expenses Reimburesement NEWE"/>
    <x v="18"/>
    <x v="1"/>
  </r>
  <r>
    <s v="XXXXX"/>
    <x v="2"/>
    <x v="2"/>
  </r>
  <r>
    <s v="XXXXX"/>
    <x v="2"/>
    <x v="2"/>
  </r>
  <r>
    <s v="Foreign Visa Fees NE"/>
    <x v="62"/>
    <x v="1"/>
  </r>
  <r>
    <s v="XXXXX"/>
    <x v="2"/>
    <x v="2"/>
  </r>
  <r>
    <s v="XXXXX"/>
    <x v="3"/>
    <x v="1"/>
  </r>
  <r>
    <s v="XXXXX"/>
    <x v="15"/>
    <x v="1"/>
  </r>
  <r>
    <s v="XXXXX"/>
    <x v="15"/>
    <x v="1"/>
  </r>
  <r>
    <s v="XXXXX"/>
    <x v="2"/>
    <x v="2"/>
  </r>
  <r>
    <s v="XXXXX"/>
    <x v="2"/>
    <x v="2"/>
  </r>
  <r>
    <s v="Granite Surface Plate with StandE"/>
    <x v="1"/>
    <x v="1"/>
  </r>
  <r>
    <s v="GrinderE"/>
    <x v="1"/>
    <x v="1"/>
  </r>
  <r>
    <s v="XXXXX"/>
    <x v="3"/>
    <x v="1"/>
  </r>
  <r>
    <s v="XXXXX"/>
    <x v="2"/>
    <x v="2"/>
  </r>
  <r>
    <s v="XXXXX"/>
    <x v="10"/>
    <x v="1"/>
  </r>
  <r>
    <s v="XXXXX"/>
    <x v="3"/>
    <x v="1"/>
  </r>
  <r>
    <s v="XXXXX"/>
    <x v="10"/>
    <x v="1"/>
  </r>
  <r>
    <s v="XXXXX"/>
    <x v="3"/>
    <x v="1"/>
  </r>
  <r>
    <s v="Hamali Exp. A/c NewE"/>
    <x v="36"/>
    <x v="1"/>
  </r>
  <r>
    <s v="XXXXX"/>
    <x v="2"/>
    <x v="2"/>
  </r>
  <r>
    <s v="XXXXX"/>
    <x v="2"/>
    <x v="2"/>
  </r>
  <r>
    <s v="XXXXX"/>
    <x v="15"/>
    <x v="7"/>
  </r>
  <r>
    <s v="XXXXX"/>
    <x v="2"/>
    <x v="2"/>
  </r>
  <r>
    <s v="Head OfficeE"/>
    <x v="74"/>
    <x v="1"/>
  </r>
  <r>
    <s v="XXXXX"/>
    <x v="2"/>
    <x v="2"/>
  </r>
  <r>
    <s v="House Rent Allowance NewE"/>
    <x v="18"/>
    <x v="1"/>
  </r>
  <r>
    <s v="XXXXX"/>
    <x v="15"/>
    <x v="1"/>
  </r>
  <r>
    <s v="XXXXX"/>
    <x v="3"/>
    <x v="1"/>
  </r>
  <r>
    <s v="XXXXX"/>
    <x v="2"/>
    <x v="2"/>
  </r>
  <r>
    <s v="XXXXX"/>
    <x v="2"/>
    <x v="2"/>
  </r>
  <r>
    <s v="IGSTE"/>
    <x v="0"/>
    <x v="0"/>
  </r>
  <r>
    <s v="XXXXX"/>
    <x v="2"/>
    <x v="2"/>
  </r>
  <r>
    <s v="XXXXX"/>
    <x v="2"/>
    <x v="2"/>
  </r>
  <r>
    <s v="XXXXX"/>
    <x v="15"/>
    <x v="7"/>
  </r>
  <r>
    <s v="Incentive Received From Custom for ExportE"/>
    <x v="24"/>
    <x v="1"/>
  </r>
  <r>
    <s v="XXXXX"/>
    <x v="2"/>
    <x v="2"/>
  </r>
  <r>
    <s v="INSTALLATION AND COMMISSIONINGE"/>
    <x v="75"/>
    <x v="1"/>
  </r>
  <r>
    <s v="Insurance Charges NE"/>
    <x v="53"/>
    <x v="1"/>
  </r>
  <r>
    <s v="Insurance ClaimE"/>
    <x v="24"/>
    <x v="1"/>
  </r>
  <r>
    <s v="XXXXX"/>
    <x v="10"/>
    <x v="1"/>
  </r>
  <r>
    <s v="Interest Paid on EPC FacilityE"/>
    <x v="54"/>
    <x v="1"/>
  </r>
  <r>
    <s v="INTERNET CHARGES NEWE"/>
    <x v="58"/>
    <x v="1"/>
  </r>
  <r>
    <s v="XXXXX"/>
    <x v="2"/>
    <x v="2"/>
  </r>
  <r>
    <s v="XXXXX"/>
    <x v="2"/>
    <x v="2"/>
  </r>
  <r>
    <s v="XXXXX"/>
    <x v="3"/>
    <x v="1"/>
  </r>
  <r>
    <s v="XXXXX"/>
    <x v="3"/>
    <x v="1"/>
  </r>
  <r>
    <s v="XXXXX"/>
    <x v="3"/>
    <x v="1"/>
  </r>
  <r>
    <s v="XXXXX"/>
    <x v="3"/>
    <x v="1"/>
  </r>
  <r>
    <s v="XXXXX"/>
    <x v="3"/>
    <x v="1"/>
  </r>
  <r>
    <s v="XXXXX"/>
    <x v="3"/>
    <x v="1"/>
  </r>
  <r>
    <s v="XXXXX"/>
    <x v="3"/>
    <x v="1"/>
  </r>
  <r>
    <s v="XXXXX"/>
    <x v="3"/>
    <x v="1"/>
  </r>
  <r>
    <s v="XXXXX"/>
    <x v="3"/>
    <x v="1"/>
  </r>
  <r>
    <s v="XXXXX"/>
    <x v="3"/>
    <x v="1"/>
  </r>
  <r>
    <s v="XXXXX"/>
    <x v="2"/>
    <x v="2"/>
  </r>
  <r>
    <s v="Jagdish Solunkhe ExpE"/>
    <x v="12"/>
    <x v="6"/>
  </r>
  <r>
    <s v="XXXXX"/>
    <x v="3"/>
    <x v="1"/>
  </r>
  <r>
    <s v="XXXXX"/>
    <x v="10"/>
    <x v="1"/>
  </r>
  <r>
    <s v="XXXXX"/>
    <x v="10"/>
    <x v="1"/>
  </r>
  <r>
    <s v="XXXXX"/>
    <x v="3"/>
    <x v="1"/>
  </r>
  <r>
    <s v="XXXXX"/>
    <x v="15"/>
    <x v="1"/>
  </r>
  <r>
    <s v="XXXXX"/>
    <x v="15"/>
    <x v="1"/>
  </r>
  <r>
    <s v="XXXXX"/>
    <x v="2"/>
    <x v="2"/>
  </r>
  <r>
    <s v="Job Work ChargesE"/>
    <x v="36"/>
    <x v="1"/>
  </r>
  <r>
    <s v="XXXXX"/>
    <x v="2"/>
    <x v="2"/>
  </r>
  <r>
    <s v="XXXXX"/>
    <x v="2"/>
    <x v="2"/>
  </r>
  <r>
    <s v="XXXXX"/>
    <x v="2"/>
    <x v="2"/>
  </r>
  <r>
    <s v="Kaushik Malpani Exp A/cE"/>
    <x v="12"/>
    <x v="6"/>
  </r>
  <r>
    <s v="XXXXX"/>
    <x v="2"/>
    <x v="2"/>
  </r>
  <r>
    <s v="XXXXX"/>
    <x v="10"/>
    <x v="1"/>
  </r>
  <r>
    <s v="XXXXX"/>
    <x v="2"/>
    <x v="2"/>
  </r>
  <r>
    <s v="XXXXX"/>
    <x v="15"/>
    <x v="1"/>
  </r>
  <r>
    <s v="XXXXX"/>
    <x v="2"/>
    <x v="2"/>
  </r>
  <r>
    <s v="XXXXX"/>
    <x v="2"/>
    <x v="2"/>
  </r>
  <r>
    <s v="XXXXX"/>
    <x v="2"/>
    <x v="2"/>
  </r>
  <r>
    <s v="Labour ChargesE"/>
    <x v="36"/>
    <x v="1"/>
  </r>
  <r>
    <s v="XXXXX"/>
    <x v="2"/>
    <x v="2"/>
  </r>
  <r>
    <s v="Late Fees on IGST on ImportE"/>
    <x v="31"/>
    <x v="1"/>
  </r>
  <r>
    <s v="LOCAL CONVEYNCE CHARGES NEWE"/>
    <x v="62"/>
    <x v="1"/>
  </r>
  <r>
    <s v="Lodging &amp; Boarding ExpensesNEWE"/>
    <x v="62"/>
    <x v="1"/>
  </r>
  <r>
    <s v="XXXXX"/>
    <x v="2"/>
    <x v="2"/>
  </r>
  <r>
    <s v="XXXXX"/>
    <x v="3"/>
    <x v="1"/>
  </r>
  <r>
    <s v="XXXXX"/>
    <x v="2"/>
    <x v="3"/>
  </r>
  <r>
    <s v="XXXXX"/>
    <x v="2"/>
    <x v="2"/>
  </r>
  <r>
    <s v="XXXXX"/>
    <x v="2"/>
    <x v="2"/>
  </r>
  <r>
    <s v="XXXXX"/>
    <x v="2"/>
    <x v="2"/>
  </r>
  <r>
    <s v="XXXXX"/>
    <x v="2"/>
    <x v="3"/>
  </r>
  <r>
    <s v="XXXXX"/>
    <x v="3"/>
    <x v="1"/>
  </r>
  <r>
    <s v="XXXXX"/>
    <x v="2"/>
    <x v="2"/>
  </r>
  <r>
    <s v="XXXXX"/>
    <x v="2"/>
    <x v="2"/>
  </r>
  <r>
    <s v="XXXXX"/>
    <x v="2"/>
    <x v="3"/>
  </r>
  <r>
    <s v="Manwani Macahine ToolsE"/>
    <x v="35"/>
    <x v="1"/>
  </r>
  <r>
    <s v="Maruti Limbaji GhanteE"/>
    <x v="12"/>
    <x v="6"/>
  </r>
  <r>
    <s v="MARUTI LIMBAJI GHANTE LOANE"/>
    <x v="12"/>
    <x v="1"/>
  </r>
  <r>
    <s v="XXXXX"/>
    <x v="10"/>
    <x v="1"/>
  </r>
  <r>
    <s v="XXXXX"/>
    <x v="15"/>
    <x v="1"/>
  </r>
  <r>
    <s v="Medicale Exp. NewE"/>
    <x v="47"/>
    <x v="1"/>
  </r>
  <r>
    <s v="XXXXX"/>
    <x v="2"/>
    <x v="2"/>
  </r>
  <r>
    <s v="XXXXX"/>
    <x v="2"/>
    <x v="2"/>
  </r>
  <r>
    <s v="XXXXX"/>
    <x v="15"/>
    <x v="1"/>
  </r>
  <r>
    <s v="XXXXX"/>
    <x v="2"/>
    <x v="2"/>
  </r>
  <r>
    <s v="XXXXX"/>
    <x v="2"/>
    <x v="2"/>
  </r>
  <r>
    <s v="XXXXX"/>
    <x v="2"/>
    <x v="2"/>
  </r>
  <r>
    <s v="MOISTURE ANALYZERE"/>
    <x v="1"/>
    <x v="1"/>
  </r>
  <r>
    <s v="XXXXX"/>
    <x v="2"/>
    <x v="2"/>
  </r>
  <r>
    <s v="XXXXX"/>
    <x v="2"/>
    <x v="2"/>
  </r>
  <r>
    <s v="XXXXX"/>
    <x v="3"/>
    <x v="1"/>
  </r>
  <r>
    <s v="XXXXX"/>
    <x v="10"/>
    <x v="1"/>
  </r>
  <r>
    <s v="XXXXX"/>
    <x v="2"/>
    <x v="2"/>
  </r>
  <r>
    <s v="XXXXX"/>
    <x v="2"/>
    <x v="2"/>
  </r>
  <r>
    <s v="XXXXX"/>
    <x v="15"/>
    <x v="1"/>
  </r>
  <r>
    <s v="XXXXX"/>
    <x v="2"/>
    <x v="2"/>
  </r>
  <r>
    <s v="NATRAJE"/>
    <x v="12"/>
    <x v="6"/>
  </r>
  <r>
    <s v="XXXXX"/>
    <x v="2"/>
    <x v="3"/>
  </r>
  <r>
    <s v="XXXXX"/>
    <x v="2"/>
    <x v="2"/>
  </r>
  <r>
    <s v="XXXXX"/>
    <x v="2"/>
    <x v="2"/>
  </r>
  <r>
    <s v="XXXXX"/>
    <x v="2"/>
    <x v="2"/>
  </r>
  <r>
    <s v="XXXXX"/>
    <x v="2"/>
    <x v="2"/>
  </r>
  <r>
    <s v="Nitesh Sharad KambaleE"/>
    <x v="12"/>
    <x v="6"/>
  </r>
  <r>
    <s v="XXXXX"/>
    <x v="2"/>
    <x v="3"/>
  </r>
  <r>
    <s v="Nitin Nagrale ExpensesE"/>
    <x v="12"/>
    <x v="6"/>
  </r>
  <r>
    <s v="XXXXX"/>
    <x v="2"/>
    <x v="2"/>
  </r>
  <r>
    <s v="XXXXX"/>
    <x v="15"/>
    <x v="1"/>
  </r>
  <r>
    <s v="XXXXX"/>
    <x v="10"/>
    <x v="1"/>
  </r>
  <r>
    <s v="XXXXX"/>
    <x v="2"/>
    <x v="2"/>
  </r>
  <r>
    <s v="XXXXX"/>
    <x v="2"/>
    <x v="2"/>
  </r>
  <r>
    <s v="Office Expenses A/cE"/>
    <x v="31"/>
    <x v="1"/>
  </r>
  <r>
    <s v="XXXXX"/>
    <x v="15"/>
    <x v="1"/>
  </r>
  <r>
    <s v="XXXXX"/>
    <x v="2"/>
    <x v="2"/>
  </r>
  <r>
    <s v="XXXXX"/>
    <x v="2"/>
    <x v="2"/>
  </r>
  <r>
    <s v="XXXXX"/>
    <x v="2"/>
    <x v="2"/>
  </r>
  <r>
    <s v="OTHER DUDUCTIONE"/>
    <x v="31"/>
    <x v="1"/>
  </r>
  <r>
    <s v="Overtime Paid newE"/>
    <x v="18"/>
    <x v="1"/>
  </r>
  <r>
    <s v="PACKING &amp; FORWARDINGE"/>
    <x v="76"/>
    <x v="1"/>
  </r>
  <r>
    <s v="Packing Material  Exp.E"/>
    <x v="31"/>
    <x v="1"/>
  </r>
  <r>
    <s v="XXXXX"/>
    <x v="15"/>
    <x v="1"/>
  </r>
  <r>
    <s v="Pallavi Narayan Thorat-SalaryE"/>
    <x v="12"/>
    <x v="6"/>
  </r>
  <r>
    <s v="XXXXX"/>
    <x v="10"/>
    <x v="1"/>
  </r>
  <r>
    <s v="XXXXX"/>
    <x v="10"/>
    <x v="1"/>
  </r>
  <r>
    <s v="XXXXX"/>
    <x v="2"/>
    <x v="2"/>
  </r>
  <r>
    <s v="XXXXX"/>
    <x v="2"/>
    <x v="2"/>
  </r>
  <r>
    <s v="XXXXX"/>
    <x v="10"/>
    <x v="1"/>
  </r>
  <r>
    <s v="XXXXX"/>
    <x v="2"/>
    <x v="5"/>
  </r>
  <r>
    <s v="XXXXX"/>
    <x v="2"/>
    <x v="2"/>
  </r>
  <r>
    <s v="XXXXX"/>
    <x v="2"/>
    <x v="2"/>
  </r>
  <r>
    <s v="XXXXX"/>
    <x v="15"/>
    <x v="1"/>
  </r>
  <r>
    <s v="XXXXX"/>
    <x v="2"/>
    <x v="2"/>
  </r>
  <r>
    <s v="XXXXX"/>
    <x v="3"/>
    <x v="1"/>
  </r>
  <r>
    <s v="XXXXX"/>
    <x v="2"/>
    <x v="2"/>
  </r>
  <r>
    <s v="XXXXX"/>
    <x v="15"/>
    <x v="1"/>
  </r>
  <r>
    <s v="XXXXX"/>
    <x v="2"/>
    <x v="2"/>
  </r>
  <r>
    <s v="XXXXX"/>
    <x v="15"/>
    <x v="1"/>
  </r>
  <r>
    <s v="Prakash Shankar JaiswalE"/>
    <x v="12"/>
    <x v="6"/>
  </r>
  <r>
    <s v="XXXXX"/>
    <x v="2"/>
    <x v="2"/>
  </r>
  <r>
    <s v="XXXXX"/>
    <x v="3"/>
    <x v="1"/>
  </r>
  <r>
    <s v="XXXXX"/>
    <x v="2"/>
    <x v="2"/>
  </r>
  <r>
    <s v="XXXXX"/>
    <x v="2"/>
    <x v="2"/>
  </r>
  <r>
    <s v="XXXXX"/>
    <x v="2"/>
    <x v="2"/>
  </r>
  <r>
    <s v="Printing &amp; Stationery Exp. A/c NEWE"/>
    <x v="31"/>
    <x v="1"/>
  </r>
  <r>
    <s v="Professional FeesE"/>
    <x v="16"/>
    <x v="1"/>
  </r>
  <r>
    <s v="XXXXX"/>
    <x v="2"/>
    <x v="2"/>
  </r>
  <r>
    <s v="XXXXX"/>
    <x v="2"/>
    <x v="5"/>
  </r>
  <r>
    <s v="XXXXX"/>
    <x v="2"/>
    <x v="2"/>
  </r>
  <r>
    <s v="XXXXX"/>
    <x v="15"/>
    <x v="1"/>
  </r>
  <r>
    <s v="XXXXX"/>
    <x v="2"/>
    <x v="2"/>
  </r>
  <r>
    <s v="PURCHASES: Engineering ImportE"/>
    <x v="23"/>
    <x v="1"/>
  </r>
  <r>
    <s v="XXXXX"/>
    <x v="15"/>
    <x v="1"/>
  </r>
  <r>
    <s v="RAGHUNANDANA R-Exp A/cE"/>
    <x v="12"/>
    <x v="6"/>
  </r>
  <r>
    <s v="XXXXX"/>
    <x v="2"/>
    <x v="2"/>
  </r>
  <r>
    <s v="XXXXX"/>
    <x v="2"/>
    <x v="2"/>
  </r>
  <r>
    <s v="XXXXX"/>
    <x v="2"/>
    <x v="2"/>
  </r>
  <r>
    <s v="XXXXX"/>
    <x v="2"/>
    <x v="2"/>
  </r>
  <r>
    <s v="XXXXX"/>
    <x v="3"/>
    <x v="1"/>
  </r>
  <r>
    <s v="XXXXX"/>
    <x v="2"/>
    <x v="2"/>
  </r>
  <r>
    <s v="Ramashankar Yadav LoanE"/>
    <x v="12"/>
    <x v="1"/>
  </r>
  <r>
    <s v="XXXXX"/>
    <x v="2"/>
    <x v="3"/>
  </r>
  <r>
    <s v="XXXXX"/>
    <x v="2"/>
    <x v="3"/>
  </r>
  <r>
    <s v="XXXXX"/>
    <x v="15"/>
    <x v="1"/>
  </r>
  <r>
    <s v="RANJAN GUPTAE"/>
    <x v="12"/>
    <x v="6"/>
  </r>
  <r>
    <s v="RANJAN GUPTA AdvanceE"/>
    <x v="12"/>
    <x v="6"/>
  </r>
  <r>
    <s v="XXXXX"/>
    <x v="15"/>
    <x v="1"/>
  </r>
  <r>
    <s v="Ravindra DeshmukhE"/>
    <x v="12"/>
    <x v="6"/>
  </r>
  <r>
    <s v="XXXXX"/>
    <x v="2"/>
    <x v="2"/>
  </r>
  <r>
    <s v="XXXXX"/>
    <x v="2"/>
    <x v="2"/>
  </r>
  <r>
    <s v="XXXXX"/>
    <x v="2"/>
    <x v="2"/>
  </r>
  <r>
    <s v="XXXXX"/>
    <x v="2"/>
    <x v="2"/>
  </r>
  <r>
    <s v="RENTE"/>
    <x v="52"/>
    <x v="1"/>
  </r>
  <r>
    <s v="Renukdas Advance Against SalaryE"/>
    <x v="12"/>
    <x v="1"/>
  </r>
  <r>
    <s v="REPAIRING CHARGESE"/>
    <x v="24"/>
    <x v="1"/>
  </r>
  <r>
    <s v="REPAIR &amp; MAINTENANCE NEWE"/>
    <x v="69"/>
    <x v="1"/>
  </r>
  <r>
    <s v="XXXXX"/>
    <x v="2"/>
    <x v="2"/>
  </r>
  <r>
    <s v="XXXXX"/>
    <x v="2"/>
    <x v="2"/>
  </r>
  <r>
    <s v="XXXXX"/>
    <x v="2"/>
    <x v="2"/>
  </r>
  <r>
    <s v="XXXXX"/>
    <x v="2"/>
    <x v="2"/>
  </r>
  <r>
    <s v="XXXXX"/>
    <x v="2"/>
    <x v="2"/>
  </r>
  <r>
    <s v="XXXXX"/>
    <x v="2"/>
    <x v="2"/>
  </r>
  <r>
    <s v="Round OffE"/>
    <x v="24"/>
    <x v="1"/>
  </r>
  <r>
    <s v="Round OffneaE"/>
    <x v="24"/>
    <x v="1"/>
  </r>
  <r>
    <s v="XXXXX"/>
    <x v="2"/>
    <x v="2"/>
  </r>
  <r>
    <s v="XXXXX"/>
    <x v="2"/>
    <x v="2"/>
  </r>
  <r>
    <s v="R. Udaya KumarE"/>
    <x v="12"/>
    <x v="6"/>
  </r>
  <r>
    <s v="XXXXX"/>
    <x v="3"/>
    <x v="1"/>
  </r>
  <r>
    <s v="XXXXX"/>
    <x v="3"/>
    <x v="1"/>
  </r>
  <r>
    <s v="XXXXX"/>
    <x v="3"/>
    <x v="1"/>
  </r>
  <r>
    <s v="XXXXX"/>
    <x v="2"/>
    <x v="2"/>
  </r>
  <r>
    <s v="XXXXX"/>
    <x v="2"/>
    <x v="2"/>
  </r>
  <r>
    <s v="XXXXX"/>
    <x v="2"/>
    <x v="2"/>
  </r>
  <r>
    <s v="Salary NewE"/>
    <x v="18"/>
    <x v="1"/>
  </r>
  <r>
    <s v="XXXXX"/>
    <x v="2"/>
    <x v="3"/>
  </r>
  <r>
    <s v="SALES PROMOTION EXPENSESE"/>
    <x v="14"/>
    <x v="1"/>
  </r>
  <r>
    <s v="XXXXX"/>
    <x v="2"/>
    <x v="2"/>
  </r>
  <r>
    <s v="XXXXX"/>
    <x v="3"/>
    <x v="1"/>
  </r>
  <r>
    <s v="XXXXX"/>
    <x v="3"/>
    <x v="1"/>
  </r>
  <r>
    <s v="XXXXX"/>
    <x v="2"/>
    <x v="2"/>
  </r>
  <r>
    <s v="XXXXX"/>
    <x v="2"/>
    <x v="2"/>
  </r>
  <r>
    <s v="XXXXX"/>
    <x v="2"/>
    <x v="3"/>
  </r>
  <r>
    <s v="XXXXX"/>
    <x v="2"/>
    <x v="3"/>
  </r>
  <r>
    <s v="XXXXX"/>
    <x v="2"/>
    <x v="2"/>
  </r>
  <r>
    <s v="XXXXX"/>
    <x v="2"/>
    <x v="2"/>
  </r>
  <r>
    <s v="XXXXX"/>
    <x v="2"/>
    <x v="2"/>
  </r>
  <r>
    <s v="XXXXX"/>
    <x v="10"/>
    <x v="1"/>
  </r>
  <r>
    <s v="XXXXX"/>
    <x v="2"/>
    <x v="2"/>
  </r>
  <r>
    <s v="ScripsE"/>
    <x v="0"/>
    <x v="0"/>
  </r>
  <r>
    <s v="SERVICE CHARGES PAIDnE"/>
    <x v="31"/>
    <x v="1"/>
  </r>
  <r>
    <s v="SERVICES: Consultancy - Services ProvidedE"/>
    <x v="75"/>
    <x v="1"/>
  </r>
  <r>
    <s v="XXXXX"/>
    <x v="2"/>
    <x v="2"/>
  </r>
  <r>
    <s v="SGSTE"/>
    <x v="0"/>
    <x v="0"/>
  </r>
  <r>
    <s v="XXXXX"/>
    <x v="2"/>
    <x v="2"/>
  </r>
  <r>
    <s v="Shantkumar Maskale ExpE"/>
    <x v="12"/>
    <x v="6"/>
  </r>
  <r>
    <s v="XXXXX"/>
    <x v="15"/>
    <x v="1"/>
  </r>
  <r>
    <s v="Shashank Datta JadhavE"/>
    <x v="12"/>
    <x v="6"/>
  </r>
  <r>
    <s v="SHASHIKANT ROKADEE"/>
    <x v="12"/>
    <x v="6"/>
  </r>
  <r>
    <s v="Shatakumar Masakale AdvanceE"/>
    <x v="12"/>
    <x v="6"/>
  </r>
  <r>
    <s v="SHIVAM BARODIYA EXPE"/>
    <x v="12"/>
    <x v="6"/>
  </r>
  <r>
    <s v="SHIVAM BARODIYA STIPENDE"/>
    <x v="18"/>
    <x v="1"/>
  </r>
  <r>
    <s v="XXXXX"/>
    <x v="15"/>
    <x v="1"/>
  </r>
  <r>
    <s v="XXXXX"/>
    <x v="2"/>
    <x v="2"/>
  </r>
  <r>
    <s v="XXXXX"/>
    <x v="2"/>
    <x v="2"/>
  </r>
  <r>
    <s v="XXXXX"/>
    <x v="2"/>
    <x v="2"/>
  </r>
  <r>
    <s v="XXXXX"/>
    <x v="2"/>
    <x v="2"/>
  </r>
  <r>
    <s v="XXXXX"/>
    <x v="2"/>
    <x v="2"/>
  </r>
  <r>
    <s v="XXXXX"/>
    <x v="2"/>
    <x v="2"/>
  </r>
  <r>
    <s v="XXXXX"/>
    <x v="2"/>
    <x v="2"/>
  </r>
  <r>
    <s v="XXXXX"/>
    <x v="2"/>
    <x v="3"/>
  </r>
  <r>
    <s v="XXXXX"/>
    <x v="2"/>
    <x v="2"/>
  </r>
  <r>
    <s v="XXXXX"/>
    <x v="2"/>
    <x v="2"/>
  </r>
  <r>
    <s v="XXXXX"/>
    <x v="2"/>
    <x v="2"/>
  </r>
  <r>
    <s v="XXXXX"/>
    <x v="2"/>
    <x v="2"/>
  </r>
  <r>
    <s v="XXXXX"/>
    <x v="2"/>
    <x v="2"/>
  </r>
  <r>
    <s v="XXXXX"/>
    <x v="15"/>
    <x v="1"/>
  </r>
  <r>
    <s v="XXXXX"/>
    <x v="2"/>
    <x v="2"/>
  </r>
  <r>
    <s v="XXXXX"/>
    <x v="2"/>
    <x v="2"/>
  </r>
  <r>
    <s v="XXXXX"/>
    <x v="2"/>
    <x v="2"/>
  </r>
  <r>
    <s v="SOFTWARE PURCHASE FOR BHOSRIE"/>
    <x v="1"/>
    <x v="1"/>
  </r>
  <r>
    <s v="SolidWork Professional 2018 SoftwareE"/>
    <x v="1"/>
    <x v="1"/>
  </r>
  <r>
    <s v="XXXXX"/>
    <x v="2"/>
    <x v="2"/>
  </r>
  <r>
    <s v="SONU TUNTUN GUPTAE"/>
    <x v="12"/>
    <x v="6"/>
  </r>
  <r>
    <s v="Sopan Adhav Bikaner Employee ExpsE"/>
    <x v="12"/>
    <x v="6"/>
  </r>
  <r>
    <s v="Special Allowance NewE"/>
    <x v="18"/>
    <x v="1"/>
  </r>
  <r>
    <s v="XXXXX"/>
    <x v="2"/>
    <x v="2"/>
  </r>
  <r>
    <s v="XXXXX"/>
    <x v="15"/>
    <x v="1"/>
  </r>
  <r>
    <s v="XXXXX"/>
    <x v="2"/>
    <x v="2"/>
  </r>
  <r>
    <s v="XXXXX"/>
    <x v="2"/>
    <x v="2"/>
  </r>
  <r>
    <s v="Staff Welfare Exps.E"/>
    <x v="47"/>
    <x v="1"/>
  </r>
  <r>
    <s v="Stamp Duty PaidE"/>
    <x v="56"/>
    <x v="1"/>
  </r>
  <r>
    <s v="XXXXX"/>
    <x v="2"/>
    <x v="2"/>
  </r>
  <r>
    <s v="STOARAGE RACK STANDE"/>
    <x v="1"/>
    <x v="1"/>
  </r>
  <r>
    <s v="XXXXX"/>
    <x v="2"/>
    <x v="2"/>
  </r>
  <r>
    <s v="XXXXX"/>
    <x v="2"/>
    <x v="2"/>
  </r>
  <r>
    <s v="XXXXX"/>
    <x v="15"/>
    <x v="1"/>
  </r>
  <r>
    <s v="XXXXX"/>
    <x v="2"/>
    <x v="2"/>
  </r>
  <r>
    <s v="XXXXX"/>
    <x v="2"/>
    <x v="2"/>
  </r>
  <r>
    <s v="XXXXX"/>
    <x v="2"/>
    <x v="2"/>
  </r>
  <r>
    <s v="XXXXX"/>
    <x v="2"/>
    <x v="2"/>
  </r>
  <r>
    <s v="XXXXX"/>
    <x v="2"/>
    <x v="2"/>
  </r>
  <r>
    <s v="XXXXX"/>
    <x v="2"/>
    <x v="2"/>
  </r>
  <r>
    <s v="SVAPPL HOE"/>
    <x v="74"/>
    <x v="1"/>
  </r>
  <r>
    <s v="Syed Tahsen Faraz ExpE"/>
    <x v="12"/>
    <x v="6"/>
  </r>
  <r>
    <s v="XXXXX"/>
    <x v="2"/>
    <x v="2"/>
  </r>
  <r>
    <s v="XXXXX"/>
    <x v="2"/>
    <x v="2"/>
  </r>
  <r>
    <s v="XXXXX"/>
    <x v="2"/>
    <x v="2"/>
  </r>
  <r>
    <s v="XXXXX"/>
    <x v="2"/>
    <x v="2"/>
  </r>
  <r>
    <s v="TCS Collected on Scrap SaleE"/>
    <x v="0"/>
    <x v="0"/>
  </r>
  <r>
    <s v="Tds 10% 194jE"/>
    <x v="17"/>
    <x v="0"/>
  </r>
  <r>
    <s v="TDS 194C 1%E"/>
    <x v="17"/>
    <x v="1"/>
  </r>
  <r>
    <s v="TDS RECEIVABLE A.Y  2019-20E"/>
    <x v="13"/>
    <x v="0"/>
  </r>
  <r>
    <s v="TDS U/S 194C 2%E"/>
    <x v="17"/>
    <x v="0"/>
  </r>
  <r>
    <s v="XXXXX"/>
    <x v="15"/>
    <x v="1"/>
  </r>
  <r>
    <s v="Technical / Professional ServicesE"/>
    <x v="75"/>
    <x v="1"/>
  </r>
  <r>
    <s v="TECHNICAL SERVICESE"/>
    <x v="16"/>
    <x v="1"/>
  </r>
  <r>
    <s v="XXXXX"/>
    <x v="2"/>
    <x v="2"/>
  </r>
  <r>
    <s v="XXXXX"/>
    <x v="2"/>
    <x v="2"/>
  </r>
  <r>
    <s v="Telephone &amp; Mobile Expenses A/c NEWE"/>
    <x v="58"/>
    <x v="1"/>
  </r>
  <r>
    <s v="TESTING EXPENSES NE"/>
    <x v="31"/>
    <x v="1"/>
  </r>
  <r>
    <s v="XXXXX"/>
    <x v="2"/>
    <x v="2"/>
  </r>
  <r>
    <s v="XXXXX"/>
    <x v="2"/>
    <x v="2"/>
  </r>
  <r>
    <s v="XXXXX"/>
    <x v="2"/>
    <x v="2"/>
  </r>
  <r>
    <s v="Transport Expenses RCME"/>
    <x v="40"/>
    <x v="1"/>
  </r>
  <r>
    <s v="Transport Exp.of Engg with GstE"/>
    <x v="40"/>
    <x v="1"/>
  </r>
  <r>
    <s v="Transport/Pkg/Fwd Exp. for Eng GstE"/>
    <x v="76"/>
    <x v="1"/>
  </r>
  <r>
    <s v="Travelling &amp; Conveyance Exp.E"/>
    <x v="62"/>
    <x v="1"/>
  </r>
  <r>
    <s v="Travelling Expense ProvisionE"/>
    <x v="62"/>
    <x v="1"/>
  </r>
  <r>
    <s v="XXXXX"/>
    <x v="2"/>
    <x v="2"/>
  </r>
  <r>
    <s v="XXXXX"/>
    <x v="3"/>
    <x v="1"/>
  </r>
  <r>
    <s v="Tubular Drag Conveyor_x000d__x000a_E"/>
    <x v="1"/>
    <x v="1"/>
  </r>
  <r>
    <s v="XXXXX"/>
    <x v="3"/>
    <x v="1"/>
  </r>
  <r>
    <s v="XXXXX"/>
    <x v="2"/>
    <x v="2"/>
  </r>
  <r>
    <s v="XXXXX"/>
    <x v="15"/>
    <x v="1"/>
  </r>
  <r>
    <s v="XXXXX"/>
    <x v="2"/>
    <x v="2"/>
  </r>
  <r>
    <s v="XXXXX"/>
    <x v="2"/>
    <x v="2"/>
  </r>
  <r>
    <s v="XXXXX"/>
    <x v="2"/>
    <x v="2"/>
  </r>
  <r>
    <s v="XXXXX"/>
    <x v="2"/>
    <x v="2"/>
  </r>
  <r>
    <s v="XXXXX"/>
    <x v="2"/>
    <x v="2"/>
  </r>
  <r>
    <s v="Unloading and Stoarage, Erection and MountE"/>
    <x v="76"/>
    <x v="1"/>
  </r>
  <r>
    <s v="XXXXX"/>
    <x v="2"/>
    <x v="2"/>
  </r>
  <r>
    <s v="XXXXX"/>
    <x v="2"/>
    <x v="2"/>
  </r>
  <r>
    <s v="VAIBHAV AGRAWAL STIPENDE"/>
    <x v="18"/>
    <x v="1"/>
  </r>
  <r>
    <s v="XXXXX"/>
    <x v="2"/>
    <x v="2"/>
  </r>
  <r>
    <s v="XXXXX"/>
    <x v="2"/>
    <x v="2"/>
  </r>
  <r>
    <s v="XXXXX"/>
    <x v="2"/>
    <x v="2"/>
  </r>
  <r>
    <s v="Veermani R ExpensesE"/>
    <x v="12"/>
    <x v="6"/>
  </r>
  <r>
    <s v="Veh.Petro,Oil &amp; Lubricant Charges NEWE"/>
    <x v="62"/>
    <x v="1"/>
  </r>
  <r>
    <s v="Vibro ScannerE"/>
    <x v="1"/>
    <x v="1"/>
  </r>
  <r>
    <s v="XXXXX"/>
    <x v="2"/>
    <x v="3"/>
  </r>
  <r>
    <s v="Vikas Gaikwad ExpsE"/>
    <x v="12"/>
    <x v="6"/>
  </r>
  <r>
    <s v="XXXXX"/>
    <x v="2"/>
    <x v="3"/>
  </r>
  <r>
    <s v="VIKAS GUPTAE"/>
    <x v="12"/>
    <x v="6"/>
  </r>
  <r>
    <s v="XXXXX"/>
    <x v="15"/>
    <x v="1"/>
  </r>
  <r>
    <s v="XXXXX"/>
    <x v="2"/>
    <x v="2"/>
  </r>
  <r>
    <s v="XXXXX"/>
    <x v="2"/>
    <x v="3"/>
  </r>
  <r>
    <s v="XXXXX"/>
    <x v="2"/>
    <x v="2"/>
  </r>
  <r>
    <s v="Vishal Gandhi AdvanceE"/>
    <x v="12"/>
    <x v="6"/>
  </r>
  <r>
    <s v="Vishal Gandhi ExpensesE"/>
    <x v="12"/>
    <x v="6"/>
  </r>
  <r>
    <s v="XXXXX"/>
    <x v="15"/>
    <x v="1"/>
  </r>
  <r>
    <s v="XXXXX"/>
    <x v="2"/>
    <x v="2"/>
  </r>
  <r>
    <s v="XXXXX"/>
    <x v="2"/>
    <x v="2"/>
  </r>
  <r>
    <s v="XXXXX"/>
    <x v="2"/>
    <x v="2"/>
  </r>
  <r>
    <s v="Wages PaidE"/>
    <x v="36"/>
    <x v="1"/>
  </r>
  <r>
    <s v="WaterchargesE"/>
    <x v="47"/>
    <x v="1"/>
  </r>
  <r>
    <s v="Weighing ScaleE"/>
    <x v="1"/>
    <x v="1"/>
  </r>
  <r>
    <s v="XXXXX"/>
    <x v="15"/>
    <x v="1"/>
  </r>
  <r>
    <s v="XXXXX"/>
    <x v="2"/>
    <x v="2"/>
  </r>
  <r>
    <s v="Writeen Off of Debtors and Creditors NE"/>
    <x v="77"/>
    <x v="1"/>
  </r>
  <r>
    <s v="XXXXX"/>
    <x v="2"/>
    <x v="0"/>
  </r>
  <r>
    <s v="XXXXX"/>
    <x v="3"/>
    <x v="1"/>
  </r>
  <r>
    <s v="XXXXX"/>
    <x v="15"/>
    <x v="5"/>
  </r>
  <r>
    <s v="XXXXX"/>
    <x v="15"/>
    <x v="5"/>
  </r>
  <r>
    <s v="KALYAN SHOP NO 49 AT KALYAN APMC"/>
    <x v="6"/>
    <x v="0"/>
  </r>
  <r>
    <s v="Opening Stock"/>
    <x v="78"/>
    <x v="0"/>
  </r>
  <r>
    <s v="XXXXX"/>
    <x v="2"/>
    <x v="0"/>
  </r>
  <r>
    <s v="Tds 192b FY 17-18E"/>
    <x v="17"/>
    <x v="0"/>
  </r>
  <r>
    <s v="Klyan Office Shop No 48 at Kalyan APMC"/>
    <x v="6"/>
    <x v="0"/>
  </r>
  <r>
    <s v="XXXXX"/>
    <x v="2"/>
    <x v="0"/>
  </r>
  <r>
    <s v="XXXXX"/>
    <x v="15"/>
    <x v="7"/>
  </r>
  <r>
    <s v="Arrear Salary NewE"/>
    <x v="18"/>
    <x v="0"/>
  </r>
  <r>
    <s v="Cost Allocation for Inevntory "/>
    <x v="79"/>
    <x v="0"/>
  </r>
  <r>
    <s v="XXXXX"/>
    <x v="80"/>
    <x v="0"/>
  </r>
  <r>
    <s v="XXXXX"/>
    <x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85" firstHeaderRow="1" firstDataRow="1" firstDataCol="1"/>
  <pivotFields count="3">
    <pivotField showAll="0"/>
    <pivotField axis="axisRow" showAll="0">
      <items count="82">
        <item x="64"/>
        <item x="72"/>
        <item x="61"/>
        <item x="68"/>
        <item x="21"/>
        <item x="60"/>
        <item x="28"/>
        <item x="2"/>
        <item x="10"/>
        <item x="20"/>
        <item x="73"/>
        <item x="5"/>
        <item x="80"/>
        <item x="17"/>
        <item x="59"/>
        <item x="49"/>
        <item x="63"/>
        <item x="71"/>
        <item x="13"/>
        <item x="38"/>
        <item x="6"/>
        <item x="44"/>
        <item x="3"/>
        <item x="9"/>
        <item x="27"/>
        <item x="43"/>
        <item x="46"/>
        <item x="45"/>
        <item x="15"/>
        <item x="0"/>
        <item x="12"/>
        <item x="11"/>
        <item x="7"/>
        <item x="37"/>
        <item x="70"/>
        <item x="76"/>
        <item x="29"/>
        <item x="75"/>
        <item x="55"/>
        <item x="57"/>
        <item x="4"/>
        <item x="24"/>
        <item x="48"/>
        <item x="23"/>
        <item x="30"/>
        <item x="42"/>
        <item x="51"/>
        <item x="18"/>
        <item x="47"/>
        <item x="54"/>
        <item x="22"/>
        <item x="19"/>
        <item x="77"/>
        <item x="14"/>
        <item x="32"/>
        <item x="33"/>
        <item x="58"/>
        <item x="34"/>
        <item x="53"/>
        <item x="36"/>
        <item x="31"/>
        <item x="50"/>
        <item x="41"/>
        <item x="16"/>
        <item x="67"/>
        <item x="56"/>
        <item x="52"/>
        <item x="69"/>
        <item x="40"/>
        <item x="62"/>
        <item x="79"/>
        <item x="39"/>
        <item x="26"/>
        <item x="8"/>
        <item x="74"/>
        <item x="66"/>
        <item x="78"/>
        <item x="25"/>
        <item x="65"/>
        <item x="1"/>
        <item x="35"/>
        <item t="default"/>
      </items>
    </pivotField>
    <pivotField showAll="0">
      <items count="9">
        <item x="1"/>
        <item x="7"/>
        <item x="4"/>
        <item x="6"/>
        <item x="5"/>
        <item x="3"/>
        <item x="2"/>
        <item x="0"/>
        <item t="default"/>
      </items>
    </pivotField>
  </pivotFields>
  <rowFields count="1">
    <field x="1"/>
  </rowFields>
  <rowItems count="8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12" firstHeaderRow="1" firstDataRow="1" firstDataCol="1"/>
  <pivotFields count="3">
    <pivotField showAll="0"/>
    <pivotField showAll="0"/>
    <pivotField axis="axisRow" showAll="0">
      <items count="9">
        <item x="1"/>
        <item x="7"/>
        <item x="4"/>
        <item x="6"/>
        <item x="5"/>
        <item x="3"/>
        <item x="2"/>
        <item x="0"/>
        <item t="default"/>
      </items>
    </pivotField>
  </pivotFields>
  <rowFields count="1">
    <field x="2"/>
  </rowFields>
  <rowItems count="9">
    <i>
      <x/>
    </i>
    <i>
      <x v="1"/>
    </i>
    <i>
      <x v="2"/>
    </i>
    <i>
      <x v="3"/>
    </i>
    <i>
      <x v="4"/>
    </i>
    <i>
      <x v="5"/>
    </i>
    <i>
      <x v="6"/>
    </i>
    <i>
      <x v="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e1" displayName="Table1" ref="A2:C1932" totalsRowShown="0" headerRowDxfId="5" dataDxfId="4">
  <sortState ref="A1079:C1764">
    <sortCondition ref="B2:B1930"/>
  </sortState>
  <tableColumns count="3">
    <tableColumn id="1" name="Particulars " dataDxfId="3"/>
    <tableColumn id="2" name="Grouping " dataDxfId="2"/>
    <tableColumn id="4" name="Sub grouping "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workbookViewId="0"/>
  </sheetViews>
  <sheetFormatPr defaultRowHeight="15"/>
  <cols>
    <col min="1" max="16384" width="9.140625" style="864"/>
  </cols>
  <sheetData>
    <row r="1" spans="1:1" ht="25.5">
      <c r="A1" s="897" t="s">
        <v>1721</v>
      </c>
    </row>
    <row r="2" spans="1:1" ht="15.75">
      <c r="A2" s="898" t="s">
        <v>1720</v>
      </c>
    </row>
    <row r="4" spans="1:1">
      <c r="A4" s="899" t="s">
        <v>1693</v>
      </c>
    </row>
    <row r="5" spans="1:1">
      <c r="A5" s="864" t="s">
        <v>1722</v>
      </c>
    </row>
    <row r="6" spans="1:1">
      <c r="A6" s="864" t="s">
        <v>1723</v>
      </c>
    </row>
    <row r="7" spans="1:1">
      <c r="A7" s="864" t="s">
        <v>1724</v>
      </c>
    </row>
    <row r="9" spans="1:1">
      <c r="A9" s="899" t="s">
        <v>1694</v>
      </c>
    </row>
    <row r="10" spans="1:1">
      <c r="A10" s="864" t="s">
        <v>1695</v>
      </c>
    </row>
    <row r="11" spans="1:1">
      <c r="A11" s="864" t="s">
        <v>1696</v>
      </c>
    </row>
    <row r="12" spans="1:1">
      <c r="A12" s="864" t="s">
        <v>1717</v>
      </c>
    </row>
    <row r="13" spans="1:1">
      <c r="A13" s="864" t="s">
        <v>1718</v>
      </c>
    </row>
    <row r="15" spans="1:1">
      <c r="A15" s="899" t="s">
        <v>1697</v>
      </c>
    </row>
    <row r="16" spans="1:1">
      <c r="A16" s="864" t="s">
        <v>1698</v>
      </c>
    </row>
    <row r="17" spans="1:1">
      <c r="A17" s="864" t="s">
        <v>1699</v>
      </c>
    </row>
    <row r="18" spans="1:1">
      <c r="A18" s="864" t="s">
        <v>1701</v>
      </c>
    </row>
    <row r="19" spans="1:1">
      <c r="A19" s="864" t="s">
        <v>1700</v>
      </c>
    </row>
    <row r="20" spans="1:1">
      <c r="A20" s="864" t="s">
        <v>1702</v>
      </c>
    </row>
    <row r="21" spans="1:1">
      <c r="A21" s="864" t="s">
        <v>1703</v>
      </c>
    </row>
    <row r="23" spans="1:1">
      <c r="A23" s="899" t="s">
        <v>1704</v>
      </c>
    </row>
    <row r="24" spans="1:1">
      <c r="A24" s="864" t="s">
        <v>1705</v>
      </c>
    </row>
    <row r="25" spans="1:1">
      <c r="A25" s="864" t="s">
        <v>1706</v>
      </c>
    </row>
    <row r="26" spans="1:1">
      <c r="A26" s="864" t="s">
        <v>1707</v>
      </c>
    </row>
    <row r="28" spans="1:1">
      <c r="A28" s="899" t="s">
        <v>1728</v>
      </c>
    </row>
    <row r="29" spans="1:1">
      <c r="A29" s="864" t="s">
        <v>1725</v>
      </c>
    </row>
    <row r="30" spans="1:1">
      <c r="A30" s="864" t="s">
        <v>1726</v>
      </c>
    </row>
    <row r="31" spans="1:1">
      <c r="A31" s="864" t="s">
        <v>1727</v>
      </c>
    </row>
    <row r="33" spans="1:1">
      <c r="A33" s="899" t="s">
        <v>1708</v>
      </c>
    </row>
    <row r="34" spans="1:1">
      <c r="A34" s="864" t="s">
        <v>1709</v>
      </c>
    </row>
    <row r="35" spans="1:1">
      <c r="A35" s="864" t="s">
        <v>1710</v>
      </c>
    </row>
    <row r="36" spans="1:1">
      <c r="A36" s="864" t="s">
        <v>1711</v>
      </c>
    </row>
    <row r="37" spans="1:1">
      <c r="A37" s="864" t="s">
        <v>1712</v>
      </c>
    </row>
    <row r="38" spans="1:1">
      <c r="A38" s="864" t="s">
        <v>1719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Q125"/>
  <sheetViews>
    <sheetView showGridLines="0" view="pageBreakPreview" zoomScale="85" zoomScaleNormal="100" zoomScaleSheetLayoutView="85" workbookViewId="0">
      <selection activeCell="B1" sqref="B1"/>
    </sheetView>
  </sheetViews>
  <sheetFormatPr defaultColWidth="9.28515625" defaultRowHeight="12.75"/>
  <cols>
    <col min="1" max="1" width="9.28515625" style="101" customWidth="1"/>
    <col min="2" max="2" width="34" style="101" customWidth="1"/>
    <col min="3" max="3" width="14.5703125" style="101" bestFit="1" customWidth="1"/>
    <col min="4" max="4" width="17.7109375" style="101" customWidth="1"/>
    <col min="5" max="5" width="19.28515625" style="101" customWidth="1"/>
    <col min="6" max="6" width="14.5703125" style="101" bestFit="1" customWidth="1"/>
    <col min="7" max="7" width="14" style="101" bestFit="1" customWidth="1"/>
    <col min="8" max="8" width="13.5703125" style="101" bestFit="1" customWidth="1"/>
    <col min="9" max="9" width="11.42578125" style="101" bestFit="1" customWidth="1"/>
    <col min="10" max="10" width="14.5703125" style="101" bestFit="1" customWidth="1"/>
    <col min="11" max="12" width="13.85546875" style="101" bestFit="1" customWidth="1"/>
    <col min="13" max="13" width="10.5703125" style="101" customWidth="1"/>
    <col min="14" max="14" width="9.28515625" style="101" customWidth="1"/>
    <col min="15" max="16" width="10" style="101" bestFit="1" customWidth="1"/>
    <col min="17" max="16384" width="9.28515625" style="101"/>
  </cols>
  <sheetData>
    <row r="1" spans="2:15">
      <c r="B1" s="1" t="str">
        <f>PL!B2</f>
        <v>Execart Pvt Ltd</v>
      </c>
    </row>
    <row r="2" spans="2:15">
      <c r="B2" s="47" t="str">
        <f>'BS1'!A2</f>
        <v xml:space="preserve">NOTES FORMING PART OF THE STANDALONE FINANCIAL STATEMENTS FOR THE YEAR ENED MARCH 31, 2019 </v>
      </c>
    </row>
    <row r="3" spans="2:15" ht="15" customHeight="1">
      <c r="B3" s="47"/>
    </row>
    <row r="4" spans="2:15">
      <c r="B4" s="2" t="s">
        <v>1542</v>
      </c>
    </row>
    <row r="5" spans="2:15" ht="15.75" customHeight="1">
      <c r="L5" s="3" t="s">
        <v>22</v>
      </c>
    </row>
    <row r="6" spans="2:15" ht="12.75" customHeight="1">
      <c r="B6" s="958" t="s">
        <v>0</v>
      </c>
      <c r="C6" s="968" t="s">
        <v>1</v>
      </c>
      <c r="D6" s="961"/>
      <c r="E6" s="962"/>
      <c r="F6" s="963"/>
      <c r="G6" s="964" t="s">
        <v>944</v>
      </c>
      <c r="H6" s="964"/>
      <c r="I6" s="964"/>
      <c r="J6" s="964"/>
      <c r="K6" s="103" t="s">
        <v>2</v>
      </c>
      <c r="L6" s="103" t="s">
        <v>2</v>
      </c>
    </row>
    <row r="7" spans="2:15" ht="26.45" customHeight="1">
      <c r="B7" s="967"/>
      <c r="C7" s="139" t="s">
        <v>3</v>
      </c>
      <c r="D7" s="954" t="s">
        <v>4</v>
      </c>
      <c r="E7" s="954" t="s">
        <v>1562</v>
      </c>
      <c r="F7" s="139" t="s">
        <v>3</v>
      </c>
      <c r="G7" s="139" t="s">
        <v>3</v>
      </c>
      <c r="H7" s="954" t="s">
        <v>6</v>
      </c>
      <c r="I7" s="956" t="s">
        <v>1564</v>
      </c>
      <c r="J7" s="139" t="s">
        <v>3</v>
      </c>
      <c r="K7" s="139" t="s">
        <v>3</v>
      </c>
      <c r="L7" s="659" t="s">
        <v>3</v>
      </c>
    </row>
    <row r="8" spans="2:15" ht="18.600000000000001" customHeight="1">
      <c r="B8" s="4"/>
      <c r="C8" s="5" t="s">
        <v>1457</v>
      </c>
      <c r="D8" s="955"/>
      <c r="E8" s="955"/>
      <c r="F8" s="6" t="s">
        <v>1299</v>
      </c>
      <c r="G8" s="5" t="str">
        <f>C8</f>
        <v>April 1, 2018</v>
      </c>
      <c r="H8" s="955"/>
      <c r="I8" s="957"/>
      <c r="J8" s="6" t="str">
        <f>F8</f>
        <v>March 31, 2019</v>
      </c>
      <c r="K8" s="6" t="s">
        <v>1299</v>
      </c>
      <c r="L8" s="6" t="s">
        <v>890</v>
      </c>
    </row>
    <row r="9" spans="2:15">
      <c r="B9" s="7"/>
      <c r="C9" s="8"/>
      <c r="D9" s="8"/>
      <c r="E9" s="8"/>
      <c r="F9" s="8"/>
      <c r="G9" s="8"/>
      <c r="H9" s="8"/>
      <c r="I9" s="8"/>
      <c r="J9" s="8"/>
      <c r="K9" s="8"/>
      <c r="L9" s="8"/>
    </row>
    <row r="10" spans="2:15" ht="12.75" hidden="1" customHeight="1">
      <c r="B10" s="9" t="s">
        <v>9</v>
      </c>
      <c r="C10" s="10"/>
      <c r="D10" s="10"/>
      <c r="E10" s="10"/>
      <c r="F10" s="10"/>
      <c r="G10" s="10"/>
      <c r="H10" s="10"/>
      <c r="I10" s="10"/>
      <c r="J10" s="10"/>
      <c r="K10" s="10"/>
      <c r="L10" s="10"/>
    </row>
    <row r="11" spans="2:15">
      <c r="B11" s="12" t="s">
        <v>10</v>
      </c>
      <c r="C11" s="13">
        <v>4223659</v>
      </c>
      <c r="D11" s="13">
        <v>0</v>
      </c>
      <c r="E11" s="13">
        <v>0</v>
      </c>
      <c r="F11" s="13">
        <f>C11+D11-E11</f>
        <v>4223659</v>
      </c>
      <c r="G11" s="13">
        <v>0</v>
      </c>
      <c r="H11" s="13">
        <v>0</v>
      </c>
      <c r="I11" s="13">
        <v>0</v>
      </c>
      <c r="J11" s="13">
        <f>G11+H11</f>
        <v>0</v>
      </c>
      <c r="K11" s="13">
        <f>F11-J11</f>
        <v>4223659</v>
      </c>
      <c r="L11" s="13">
        <v>4223659</v>
      </c>
    </row>
    <row r="12" spans="2:15">
      <c r="B12" s="631"/>
      <c r="C12" s="632">
        <v>-4223659</v>
      </c>
      <c r="D12" s="632">
        <v>0</v>
      </c>
      <c r="E12" s="632">
        <v>0</v>
      </c>
      <c r="F12" s="632">
        <f>C12+D12-E12</f>
        <v>-4223659</v>
      </c>
      <c r="G12" s="633">
        <v>0</v>
      </c>
      <c r="H12" s="633">
        <v>0</v>
      </c>
      <c r="I12" s="633">
        <v>0</v>
      </c>
      <c r="J12" s="633">
        <v>0</v>
      </c>
      <c r="K12" s="633">
        <v>-4223659</v>
      </c>
      <c r="L12" s="17">
        <v>-4223659</v>
      </c>
    </row>
    <row r="13" spans="2:15">
      <c r="B13" s="7" t="s">
        <v>11</v>
      </c>
      <c r="C13" s="634">
        <v>6452704</v>
      </c>
      <c r="D13" s="634">
        <v>0</v>
      </c>
      <c r="E13" s="634">
        <v>4592050</v>
      </c>
      <c r="F13" s="634">
        <f>C13+D13-E13</f>
        <v>1860654</v>
      </c>
      <c r="G13" s="634">
        <v>1154332</v>
      </c>
      <c r="H13" s="634">
        <v>19487</v>
      </c>
      <c r="I13" s="634">
        <v>561460.48432779463</v>
      </c>
      <c r="J13" s="634">
        <f>G13+H13-I13</f>
        <v>612358.51567220537</v>
      </c>
      <c r="K13" s="634">
        <f t="shared" ref="K13:K24" si="0">F13-J13</f>
        <v>1248295.4843277945</v>
      </c>
      <c r="L13" s="634">
        <v>5298372</v>
      </c>
      <c r="O13" s="269"/>
    </row>
    <row r="14" spans="2:15">
      <c r="B14" s="631"/>
      <c r="C14" s="633">
        <v>-6452704</v>
      </c>
      <c r="D14" s="633">
        <v>0</v>
      </c>
      <c r="E14" s="633">
        <v>0</v>
      </c>
      <c r="F14" s="633">
        <v>-6452704</v>
      </c>
      <c r="G14" s="633">
        <v>-976603</v>
      </c>
      <c r="H14" s="633">
        <v>-177729</v>
      </c>
      <c r="I14" s="633">
        <v>0</v>
      </c>
      <c r="J14" s="633">
        <v>-1154332</v>
      </c>
      <c r="K14" s="663">
        <f t="shared" si="0"/>
        <v>-5298372</v>
      </c>
      <c r="L14" s="663">
        <v>-5476101</v>
      </c>
    </row>
    <row r="15" spans="2:15">
      <c r="B15" s="7" t="s">
        <v>12</v>
      </c>
      <c r="C15" s="634">
        <v>18785369</v>
      </c>
      <c r="D15" s="634">
        <f>2130584+4</f>
        <v>2130588</v>
      </c>
      <c r="E15" s="634">
        <v>0</v>
      </c>
      <c r="F15" s="634">
        <f t="shared" ref="F15:F24" si="1">C15+D15-E15</f>
        <v>20915957</v>
      </c>
      <c r="G15" s="634">
        <v>15280039</v>
      </c>
      <c r="H15" s="634">
        <v>2828791</v>
      </c>
      <c r="I15" s="634">
        <v>0</v>
      </c>
      <c r="J15" s="634">
        <f>G15+H15</f>
        <v>18108830</v>
      </c>
      <c r="K15" s="634">
        <f t="shared" si="0"/>
        <v>2807127</v>
      </c>
      <c r="L15" s="634">
        <v>3505330</v>
      </c>
    </row>
    <row r="16" spans="2:15">
      <c r="B16" s="631"/>
      <c r="C16" s="633">
        <v>-15602413</v>
      </c>
      <c r="D16" s="633">
        <v>-3182956</v>
      </c>
      <c r="E16" s="633">
        <v>0</v>
      </c>
      <c r="F16" s="632">
        <f t="shared" si="1"/>
        <v>-18785369</v>
      </c>
      <c r="G16" s="633">
        <v>-14001985</v>
      </c>
      <c r="H16" s="633">
        <v>-1278054</v>
      </c>
      <c r="I16" s="633">
        <v>0</v>
      </c>
      <c r="J16" s="633">
        <v>-15280039</v>
      </c>
      <c r="K16" s="663">
        <f t="shared" si="0"/>
        <v>-3505330</v>
      </c>
      <c r="L16" s="663">
        <v>-1600428</v>
      </c>
    </row>
    <row r="17" spans="2:17">
      <c r="B17" s="12" t="s">
        <v>13</v>
      </c>
      <c r="C17" s="13">
        <v>2028633</v>
      </c>
      <c r="D17" s="13">
        <v>149500</v>
      </c>
      <c r="E17" s="13">
        <v>0</v>
      </c>
      <c r="F17" s="13">
        <f t="shared" si="1"/>
        <v>2178133</v>
      </c>
      <c r="G17" s="13">
        <v>1797126</v>
      </c>
      <c r="H17" s="13">
        <v>260230</v>
      </c>
      <c r="I17" s="13">
        <v>0</v>
      </c>
      <c r="J17" s="13">
        <f>G17+H17</f>
        <v>2057356</v>
      </c>
      <c r="K17" s="13">
        <f t="shared" si="0"/>
        <v>120777</v>
      </c>
      <c r="L17" s="13">
        <v>231508</v>
      </c>
    </row>
    <row r="18" spans="2:17">
      <c r="B18" s="631"/>
      <c r="C18" s="633">
        <v>-1796550</v>
      </c>
      <c r="D18" s="633">
        <v>-232084</v>
      </c>
      <c r="E18" s="633">
        <v>0</v>
      </c>
      <c r="F18" s="632">
        <f t="shared" si="1"/>
        <v>-2028634</v>
      </c>
      <c r="G18" s="633">
        <v>-1310868</v>
      </c>
      <c r="H18" s="633">
        <v>-486258</v>
      </c>
      <c r="I18" s="633">
        <v>0</v>
      </c>
      <c r="J18" s="633">
        <v>-1797126</v>
      </c>
      <c r="K18" s="663">
        <f t="shared" si="0"/>
        <v>-231508</v>
      </c>
      <c r="L18" s="663">
        <v>-485682</v>
      </c>
    </row>
    <row r="19" spans="2:17">
      <c r="B19" s="12" t="s">
        <v>14</v>
      </c>
      <c r="C19" s="13">
        <v>467873</v>
      </c>
      <c r="D19" s="13">
        <v>104534</v>
      </c>
      <c r="E19" s="13">
        <v>0</v>
      </c>
      <c r="F19" s="13">
        <f t="shared" si="1"/>
        <v>572407</v>
      </c>
      <c r="G19" s="13">
        <v>422878</v>
      </c>
      <c r="H19" s="13">
        <v>65990</v>
      </c>
      <c r="I19" s="13">
        <v>0</v>
      </c>
      <c r="J19" s="13">
        <f>G19+H19</f>
        <v>488868</v>
      </c>
      <c r="K19" s="15">
        <f t="shared" si="0"/>
        <v>83539</v>
      </c>
      <c r="L19" s="15">
        <v>44995</v>
      </c>
    </row>
    <row r="20" spans="2:17">
      <c r="B20" s="631"/>
      <c r="C20" s="633">
        <v>-423116</v>
      </c>
      <c r="D20" s="633">
        <v>-44757</v>
      </c>
      <c r="E20" s="633">
        <v>0</v>
      </c>
      <c r="F20" s="632">
        <f t="shared" si="1"/>
        <v>-467873</v>
      </c>
      <c r="G20" s="633">
        <v>-416252</v>
      </c>
      <c r="H20" s="633">
        <v>-6626</v>
      </c>
      <c r="I20" s="633">
        <v>0</v>
      </c>
      <c r="J20" s="633">
        <v>-422878</v>
      </c>
      <c r="K20" s="664">
        <f t="shared" si="0"/>
        <v>-44995</v>
      </c>
      <c r="L20" s="664">
        <v>-6864</v>
      </c>
    </row>
    <row r="21" spans="2:17">
      <c r="B21" s="12" t="s">
        <v>15</v>
      </c>
      <c r="C21" s="13">
        <v>3273887</v>
      </c>
      <c r="D21" s="13">
        <f>344709-11000</f>
        <v>333709</v>
      </c>
      <c r="E21" s="13">
        <v>0</v>
      </c>
      <c r="F21" s="13">
        <f t="shared" si="1"/>
        <v>3607596</v>
      </c>
      <c r="G21" s="13">
        <v>3015571</v>
      </c>
      <c r="H21" s="13">
        <v>421096</v>
      </c>
      <c r="I21" s="13">
        <v>0</v>
      </c>
      <c r="J21" s="13">
        <f>G21+H21</f>
        <v>3436667</v>
      </c>
      <c r="K21" s="13">
        <f t="shared" si="0"/>
        <v>170929</v>
      </c>
      <c r="L21" s="13">
        <v>258316</v>
      </c>
    </row>
    <row r="22" spans="2:17">
      <c r="B22" s="631"/>
      <c r="C22" s="633">
        <v>-2907105</v>
      </c>
      <c r="D22" s="633">
        <v>-366782</v>
      </c>
      <c r="E22" s="633">
        <v>0</v>
      </c>
      <c r="F22" s="632">
        <f t="shared" si="1"/>
        <v>-3273887</v>
      </c>
      <c r="G22" s="633">
        <v>-2512044</v>
      </c>
      <c r="H22" s="633">
        <v>-503527</v>
      </c>
      <c r="I22" s="633">
        <v>0</v>
      </c>
      <c r="J22" s="633">
        <v>-3015571</v>
      </c>
      <c r="K22" s="663">
        <f t="shared" si="0"/>
        <v>-258316</v>
      </c>
      <c r="L22" s="663">
        <v>-395061</v>
      </c>
    </row>
    <row r="23" spans="2:17">
      <c r="B23" s="12" t="s">
        <v>16</v>
      </c>
      <c r="C23" s="13">
        <v>4909373</v>
      </c>
      <c r="D23" s="13">
        <v>0</v>
      </c>
      <c r="E23" s="13">
        <v>0</v>
      </c>
      <c r="F23" s="13">
        <f t="shared" si="1"/>
        <v>4909373</v>
      </c>
      <c r="G23" s="13">
        <v>4792828</v>
      </c>
      <c r="H23" s="13">
        <v>96859</v>
      </c>
      <c r="I23" s="13">
        <v>0</v>
      </c>
      <c r="J23" s="13">
        <f>G23+H23</f>
        <v>4889687</v>
      </c>
      <c r="K23" s="13">
        <f t="shared" si="0"/>
        <v>19686</v>
      </c>
      <c r="L23" s="13">
        <v>116545</v>
      </c>
    </row>
    <row r="24" spans="2:17">
      <c r="B24" s="9"/>
      <c r="C24" s="112">
        <v>-4909373</v>
      </c>
      <c r="D24" s="112">
        <v>0</v>
      </c>
      <c r="E24" s="112">
        <v>0</v>
      </c>
      <c r="F24" s="13">
        <f t="shared" si="1"/>
        <v>-4909373</v>
      </c>
      <c r="G24" s="112">
        <v>-4288800</v>
      </c>
      <c r="H24" s="112">
        <v>-504028</v>
      </c>
      <c r="I24" s="112">
        <v>0</v>
      </c>
      <c r="J24" s="112">
        <v>-4792828</v>
      </c>
      <c r="K24" s="17">
        <f t="shared" si="0"/>
        <v>-116545</v>
      </c>
      <c r="L24" s="13">
        <v>-620573</v>
      </c>
    </row>
    <row r="25" spans="2:17">
      <c r="B25" s="104" t="s">
        <v>17</v>
      </c>
      <c r="C25" s="105">
        <v>40141498</v>
      </c>
      <c r="D25" s="105">
        <f t="shared" ref="D25:F26" si="2">D11+D13+D15+D17+D19+D21+D23</f>
        <v>2718331</v>
      </c>
      <c r="E25" s="105">
        <f t="shared" si="2"/>
        <v>4592050</v>
      </c>
      <c r="F25" s="105">
        <f t="shared" si="2"/>
        <v>38267779</v>
      </c>
      <c r="G25" s="105">
        <v>26462774</v>
      </c>
      <c r="H25" s="105">
        <f>ROUND(H11+H13+H15+H17+H19+H21+H23,0)</f>
        <v>3692453</v>
      </c>
      <c r="I25" s="105">
        <f t="shared" ref="I25:K25" si="3">I11+I13+I15+I17+I19+I21+I23</f>
        <v>561460.48432779463</v>
      </c>
      <c r="J25" s="105">
        <f t="shared" si="3"/>
        <v>29593766.515672207</v>
      </c>
      <c r="K25" s="105">
        <f t="shared" si="3"/>
        <v>8674012.484327795</v>
      </c>
      <c r="L25" s="105">
        <f>ROUND(L11+L13+L15+L17+L19+L21+L23,0)</f>
        <v>13678725</v>
      </c>
      <c r="P25" s="269"/>
      <c r="Q25" s="269"/>
    </row>
    <row r="26" spans="2:17">
      <c r="B26" s="104" t="s">
        <v>18</v>
      </c>
      <c r="C26" s="105">
        <v>-36314920</v>
      </c>
      <c r="D26" s="105">
        <f t="shared" si="2"/>
        <v>-3826579</v>
      </c>
      <c r="E26" s="105">
        <f t="shared" si="2"/>
        <v>0</v>
      </c>
      <c r="F26" s="105">
        <f t="shared" si="2"/>
        <v>-40141499</v>
      </c>
      <c r="G26" s="105">
        <v>-23506552</v>
      </c>
      <c r="H26" s="105">
        <f>+H14+H16+H18+H20+H22+H24</f>
        <v>-2956222</v>
      </c>
      <c r="I26" s="105">
        <f>I12+I14+I16+I18+I20+I22+I24</f>
        <v>0</v>
      </c>
      <c r="J26" s="105">
        <f>+J14+J16+J18+J20+J22+J24</f>
        <v>-26462774</v>
      </c>
      <c r="K26" s="105">
        <f>K12+K14+K16+K18+K20+K22+K24</f>
        <v>-13678725</v>
      </c>
      <c r="L26" s="105">
        <f>L12+L14+L16+L18+L20+L22+L24</f>
        <v>-12808368</v>
      </c>
    </row>
    <row r="27" spans="2:17" hidden="1">
      <c r="B27" s="16"/>
      <c r="C27" s="17"/>
      <c r="D27" s="17"/>
      <c r="E27" s="17"/>
      <c r="F27" s="17"/>
      <c r="G27" s="17"/>
      <c r="H27" s="17"/>
      <c r="I27" s="18"/>
      <c r="J27" s="17"/>
      <c r="K27" s="17"/>
      <c r="L27" s="17"/>
    </row>
    <row r="28" spans="2:17">
      <c r="B28" s="19"/>
      <c r="C28" s="20"/>
      <c r="D28" s="20"/>
      <c r="E28" s="20"/>
      <c r="F28" s="20"/>
      <c r="G28" s="20"/>
      <c r="H28" s="20"/>
      <c r="I28" s="21"/>
      <c r="J28" s="20"/>
      <c r="K28" s="20"/>
      <c r="L28" s="20"/>
    </row>
    <row r="29" spans="2:17">
      <c r="B29" s="268" t="s">
        <v>1543</v>
      </c>
      <c r="C29" s="269"/>
      <c r="D29" s="269"/>
      <c r="E29" s="269"/>
      <c r="F29" s="269"/>
      <c r="G29" s="269"/>
      <c r="H29" s="269"/>
      <c r="I29" s="269"/>
      <c r="J29" s="269"/>
      <c r="K29" s="269"/>
      <c r="L29" s="269"/>
    </row>
    <row r="30" spans="2:17">
      <c r="C30" s="269"/>
      <c r="D30" s="269"/>
      <c r="E30" s="269"/>
      <c r="F30" s="269"/>
      <c r="G30" s="269"/>
      <c r="H30" s="269"/>
      <c r="I30" s="269"/>
      <c r="J30" s="269"/>
      <c r="L30" s="101" t="str">
        <f>L5</f>
        <v>Amount in Rs</v>
      </c>
    </row>
    <row r="31" spans="2:17">
      <c r="B31" s="958" t="s">
        <v>0</v>
      </c>
      <c r="C31" s="960" t="s">
        <v>1</v>
      </c>
      <c r="D31" s="961"/>
      <c r="E31" s="962"/>
      <c r="F31" s="963"/>
      <c r="G31" s="964" t="s">
        <v>945</v>
      </c>
      <c r="H31" s="964"/>
      <c r="I31" s="964"/>
      <c r="J31" s="964"/>
      <c r="K31" s="103" t="s">
        <v>2</v>
      </c>
      <c r="L31" s="103" t="s">
        <v>2</v>
      </c>
    </row>
    <row r="32" spans="2:17" ht="26.25" customHeight="1">
      <c r="B32" s="959"/>
      <c r="C32" s="636" t="str">
        <f>C7</f>
        <v>As at</v>
      </c>
      <c r="D32" s="965" t="s">
        <v>4</v>
      </c>
      <c r="E32" s="954" t="s">
        <v>5</v>
      </c>
      <c r="F32" s="640" t="s">
        <v>3</v>
      </c>
      <c r="G32" s="640" t="s">
        <v>3</v>
      </c>
      <c r="H32" s="954" t="s">
        <v>6</v>
      </c>
      <c r="I32" s="956" t="s">
        <v>7</v>
      </c>
      <c r="J32" s="640" t="s">
        <v>3</v>
      </c>
      <c r="K32" s="640" t="s">
        <v>3</v>
      </c>
      <c r="L32" s="659" t="s">
        <v>3</v>
      </c>
    </row>
    <row r="33" spans="2:12">
      <c r="B33" s="635"/>
      <c r="C33" s="6" t="str">
        <f>C8</f>
        <v>April 1, 2018</v>
      </c>
      <c r="D33" s="966"/>
      <c r="E33" s="955"/>
      <c r="F33" s="5" t="str">
        <f>F8</f>
        <v>March 31, 2019</v>
      </c>
      <c r="G33" s="5" t="str">
        <f>G8</f>
        <v>April 1, 2018</v>
      </c>
      <c r="H33" s="955"/>
      <c r="I33" s="957"/>
      <c r="J33" s="5" t="str">
        <f>J8</f>
        <v>March 31, 2019</v>
      </c>
      <c r="K33" s="6" t="str">
        <f>K8</f>
        <v>March 31, 2019</v>
      </c>
      <c r="L33" s="6" t="str">
        <f>L8</f>
        <v>March 31, 2018</v>
      </c>
    </row>
    <row r="34" spans="2:12">
      <c r="B34" s="16"/>
      <c r="C34" s="17"/>
      <c r="D34" s="17"/>
      <c r="E34" s="17"/>
      <c r="F34" s="17"/>
      <c r="G34" s="17"/>
      <c r="H34" s="17"/>
      <c r="I34" s="17"/>
      <c r="J34" s="17"/>
      <c r="K34" s="17"/>
      <c r="L34" s="17"/>
    </row>
    <row r="35" spans="2:12">
      <c r="B35" s="12" t="s">
        <v>19</v>
      </c>
      <c r="C35" s="13">
        <v>3642315</v>
      </c>
      <c r="D35" s="13">
        <v>388800</v>
      </c>
      <c r="E35" s="13">
        <v>0</v>
      </c>
      <c r="F35" s="13">
        <f>C35+D35-E35</f>
        <v>4031115</v>
      </c>
      <c r="G35" s="13">
        <v>478382</v>
      </c>
      <c r="H35" s="13">
        <v>831437</v>
      </c>
      <c r="I35" s="13">
        <v>0</v>
      </c>
      <c r="J35" s="13">
        <f>G35+H35</f>
        <v>1309819</v>
      </c>
      <c r="K35" s="13">
        <f>F35-J35</f>
        <v>2721296</v>
      </c>
      <c r="L35" s="13">
        <v>3163933</v>
      </c>
    </row>
    <row r="36" spans="2:12">
      <c r="B36" s="12"/>
      <c r="C36" s="112">
        <v>-1144415</v>
      </c>
      <c r="D36" s="112">
        <v>-2497900</v>
      </c>
      <c r="E36" s="112">
        <v>0</v>
      </c>
      <c r="F36" s="112">
        <f>C36+D36-E36</f>
        <v>-3642315</v>
      </c>
      <c r="G36" s="112">
        <v>-184161</v>
      </c>
      <c r="H36" s="112">
        <v>-294221</v>
      </c>
      <c r="I36" s="112">
        <v>0</v>
      </c>
      <c r="J36" s="112">
        <f>G36+H36</f>
        <v>-478382</v>
      </c>
      <c r="K36" s="112">
        <f>F36-J36</f>
        <v>-3163933</v>
      </c>
      <c r="L36" s="112">
        <v>-960254</v>
      </c>
    </row>
    <row r="37" spans="2:12">
      <c r="B37" s="104" t="s">
        <v>20</v>
      </c>
      <c r="C37" s="105">
        <f>C35</f>
        <v>3642315</v>
      </c>
      <c r="D37" s="105">
        <f>D35</f>
        <v>388800</v>
      </c>
      <c r="E37" s="105">
        <f t="shared" ref="E37:J37" si="4">E35</f>
        <v>0</v>
      </c>
      <c r="F37" s="105">
        <f t="shared" si="4"/>
        <v>4031115</v>
      </c>
      <c r="G37" s="105">
        <f t="shared" si="4"/>
        <v>478382</v>
      </c>
      <c r="H37" s="105">
        <f>ROUND(H35,0)</f>
        <v>831437</v>
      </c>
      <c r="I37" s="105">
        <f t="shared" si="4"/>
        <v>0</v>
      </c>
      <c r="J37" s="105">
        <f t="shared" si="4"/>
        <v>1309819</v>
      </c>
      <c r="K37" s="105">
        <f>ROUND(K35,0)</f>
        <v>2721296</v>
      </c>
      <c r="L37" s="105">
        <f>ROUND(L35,0)</f>
        <v>3163933</v>
      </c>
    </row>
    <row r="38" spans="2:12" hidden="1">
      <c r="B38" s="106" t="s">
        <v>21</v>
      </c>
      <c r="C38" s="107">
        <v>37459335</v>
      </c>
      <c r="D38" s="107">
        <f>D25+D37</f>
        <v>3107131</v>
      </c>
      <c r="E38" s="107">
        <f>E25+E37</f>
        <v>4592050</v>
      </c>
      <c r="F38" s="107">
        <f>F25+F37</f>
        <v>42298894</v>
      </c>
      <c r="G38" s="107">
        <f>G25+G37</f>
        <v>26941156</v>
      </c>
      <c r="H38" s="107">
        <f>H25+H37-1</f>
        <v>4523889</v>
      </c>
      <c r="I38" s="107">
        <f>I25+I37</f>
        <v>561460.48432779463</v>
      </c>
      <c r="J38" s="107">
        <f>J25+J37</f>
        <v>30903585.515672207</v>
      </c>
      <c r="K38" s="107">
        <f>K25+K37</f>
        <v>11395308.484327795</v>
      </c>
      <c r="L38" s="107">
        <f>L25+L37</f>
        <v>16842658</v>
      </c>
    </row>
    <row r="39" spans="2:12">
      <c r="B39" s="104" t="s">
        <v>18</v>
      </c>
      <c r="C39" s="105">
        <f>C36</f>
        <v>-1144415</v>
      </c>
      <c r="D39" s="108">
        <f>D36</f>
        <v>-2497900</v>
      </c>
      <c r="E39" s="108">
        <f t="shared" ref="E39:K39" si="5">E36</f>
        <v>0</v>
      </c>
      <c r="F39" s="108">
        <f t="shared" si="5"/>
        <v>-3642315</v>
      </c>
      <c r="G39" s="108">
        <f t="shared" si="5"/>
        <v>-184161</v>
      </c>
      <c r="H39" s="108">
        <f t="shared" si="5"/>
        <v>-294221</v>
      </c>
      <c r="I39" s="108">
        <f t="shared" si="5"/>
        <v>0</v>
      </c>
      <c r="J39" s="108">
        <f t="shared" si="5"/>
        <v>-478382</v>
      </c>
      <c r="K39" s="108">
        <f t="shared" si="5"/>
        <v>-3163933</v>
      </c>
      <c r="L39" s="108">
        <f t="shared" ref="L39" si="6">L36</f>
        <v>-960254</v>
      </c>
    </row>
    <row r="40" spans="2:12">
      <c r="B40" s="109"/>
      <c r="C40" s="110"/>
      <c r="D40" s="110"/>
      <c r="E40" s="110"/>
      <c r="F40" s="110"/>
      <c r="G40" s="110"/>
      <c r="H40" s="110"/>
      <c r="I40" s="110"/>
      <c r="J40" s="23"/>
      <c r="K40" s="23"/>
      <c r="L40" s="23"/>
    </row>
    <row r="41" spans="2:12">
      <c r="B41" s="126" t="s">
        <v>36</v>
      </c>
      <c r="C41" s="113"/>
      <c r="D41" s="113"/>
      <c r="E41" s="113"/>
      <c r="F41" s="113"/>
      <c r="G41" s="113"/>
      <c r="H41" s="113"/>
      <c r="I41" s="113"/>
      <c r="J41" s="113"/>
      <c r="K41" s="113"/>
      <c r="L41" s="113"/>
    </row>
    <row r="42" spans="2:12">
      <c r="B42" s="113" t="s">
        <v>1047</v>
      </c>
      <c r="C42" s="113"/>
      <c r="D42" s="113"/>
      <c r="E42" s="113"/>
      <c r="F42" s="113"/>
      <c r="G42" s="113"/>
      <c r="H42" s="113"/>
      <c r="I42" s="113"/>
      <c r="J42" s="113"/>
      <c r="K42" s="113"/>
      <c r="L42" s="113"/>
    </row>
    <row r="43" spans="2:12">
      <c r="B43" s="113" t="s">
        <v>1601</v>
      </c>
      <c r="C43" s="22"/>
      <c r="G43" s="45"/>
      <c r="K43" s="22"/>
      <c r="L43" s="269"/>
    </row>
    <row r="44" spans="2:12">
      <c r="B44" s="113"/>
    </row>
    <row r="45" spans="2:12">
      <c r="H45" s="269"/>
      <c r="K45" s="269"/>
    </row>
    <row r="46" spans="2:12">
      <c r="D46" s="22"/>
      <c r="K46" s="269"/>
    </row>
    <row r="49" spans="4:5">
      <c r="D49" s="22"/>
      <c r="E49" s="22"/>
    </row>
    <row r="62" spans="4:5" hidden="1"/>
    <row r="63" spans="4:5" hidden="1"/>
    <row r="125" spans="3:7" ht="81" customHeight="1">
      <c r="C125" s="24"/>
      <c r="D125" s="24"/>
      <c r="E125" s="24"/>
      <c r="F125" s="24"/>
      <c r="G125" s="24"/>
    </row>
  </sheetData>
  <mergeCells count="14">
    <mergeCell ref="D7:D8"/>
    <mergeCell ref="E7:E8"/>
    <mergeCell ref="H7:H8"/>
    <mergeCell ref="I7:I8"/>
    <mergeCell ref="B31:B32"/>
    <mergeCell ref="C31:F31"/>
    <mergeCell ref="G31:J31"/>
    <mergeCell ref="D32:D33"/>
    <mergeCell ref="E32:E33"/>
    <mergeCell ref="H32:H33"/>
    <mergeCell ref="I32:I33"/>
    <mergeCell ref="B6:B7"/>
    <mergeCell ref="C6:F6"/>
    <mergeCell ref="G6:J6"/>
  </mergeCells>
  <pageMargins left="0.7" right="0.7" top="0.75" bottom="0.75" header="0.3" footer="0.3"/>
  <pageSetup paperSize="9" scale="72"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2D050"/>
  </sheetPr>
  <dimension ref="A1:M148"/>
  <sheetViews>
    <sheetView showGridLines="0" view="pageBreakPreview" topLeftCell="A53" zoomScaleSheetLayoutView="100" workbookViewId="0">
      <selection activeCell="A78" sqref="A78"/>
    </sheetView>
  </sheetViews>
  <sheetFormatPr defaultColWidth="9.28515625" defaultRowHeight="12.75" customHeight="1"/>
  <cols>
    <col min="1" max="1" width="4.28515625" style="430" customWidth="1"/>
    <col min="2" max="2" width="38.28515625" style="438" customWidth="1"/>
    <col min="3" max="3" width="16" style="438" customWidth="1"/>
    <col min="4" max="4" width="10.85546875" style="438" bestFit="1" customWidth="1"/>
    <col min="5" max="5" width="3.7109375" style="438" customWidth="1"/>
    <col min="6" max="6" width="10.85546875" style="438" bestFit="1" customWidth="1"/>
    <col min="7" max="7" width="43.140625" style="430" customWidth="1"/>
    <col min="8" max="8" width="9.28515625" style="430" bestFit="1" customWidth="1"/>
    <col min="9" max="9" width="12.7109375" style="430" customWidth="1"/>
    <col min="10" max="16384" width="9.28515625" style="430"/>
  </cols>
  <sheetData>
    <row r="1" spans="1:7" ht="12">
      <c r="A1" s="446" t="str">
        <f>PL!B2</f>
        <v>Execart Pvt Ltd</v>
      </c>
    </row>
    <row r="2" spans="1:7" ht="12">
      <c r="A2" s="447" t="str">
        <f>'BS2'!A2</f>
        <v xml:space="preserve">NOTES FORMING PART OF THE STANDALONE FINANCIAL STATEMENTS FOR THE YEAR ENED MARCH 31, 2019 </v>
      </c>
    </row>
    <row r="3" spans="1:7" ht="15" customHeight="1">
      <c r="F3" s="448" t="s">
        <v>22</v>
      </c>
    </row>
    <row r="4" spans="1:7" s="443" customFormat="1" ht="15" customHeight="1">
      <c r="A4" s="449"/>
      <c r="B4" s="977" t="s">
        <v>24</v>
      </c>
      <c r="C4" s="678"/>
      <c r="D4" s="678" t="s">
        <v>3</v>
      </c>
      <c r="E4" s="678"/>
      <c r="F4" s="678" t="s">
        <v>3</v>
      </c>
    </row>
    <row r="5" spans="1:7" s="443" customFormat="1" ht="15" customHeight="1">
      <c r="A5" s="451"/>
      <c r="B5" s="978"/>
      <c r="C5" s="679"/>
      <c r="D5" s="452" t="str">
        <f>BS!D5</f>
        <v>March 31, 2019</v>
      </c>
      <c r="E5" s="679"/>
      <c r="F5" s="452" t="str">
        <f>BS!F5</f>
        <v>March 31, 2018</v>
      </c>
    </row>
    <row r="6" spans="1:7" ht="15" customHeight="1"/>
    <row r="7" spans="1:7" ht="15" customHeight="1">
      <c r="A7" s="453">
        <f>10+1</f>
        <v>11</v>
      </c>
      <c r="B7" s="465" t="s">
        <v>89</v>
      </c>
    </row>
    <row r="8" spans="1:7" ht="15" customHeight="1">
      <c r="A8" s="453"/>
      <c r="B8" s="465" t="s">
        <v>90</v>
      </c>
    </row>
    <row r="9" spans="1:7" ht="15" customHeight="1">
      <c r="A9" s="455"/>
      <c r="B9" s="465" t="s">
        <v>91</v>
      </c>
    </row>
    <row r="10" spans="1:7" ht="15" customHeight="1">
      <c r="A10" s="455"/>
      <c r="B10" s="691" t="s">
        <v>92</v>
      </c>
    </row>
    <row r="11" spans="1:7" ht="15" hidden="1" customHeight="1">
      <c r="A11" s="455"/>
      <c r="B11" s="690" t="s">
        <v>891</v>
      </c>
    </row>
    <row r="12" spans="1:7" ht="15" customHeight="1">
      <c r="A12" s="455"/>
      <c r="B12" s="504" t="s">
        <v>93</v>
      </c>
      <c r="F12" s="438" t="s">
        <v>1018</v>
      </c>
    </row>
    <row r="13" spans="1:7" s="438" customFormat="1" ht="15" customHeight="1">
      <c r="A13" s="455"/>
      <c r="B13" s="458" t="s">
        <v>1636</v>
      </c>
      <c r="D13" s="442">
        <f>SUMIF('TB 18-19 HO'!$G$8:$G$1993,G13,'TB 18-19 HO'!$E$8:$E$2002)</f>
        <v>2000000</v>
      </c>
      <c r="F13" s="688">
        <v>2000000</v>
      </c>
      <c r="G13" s="690" t="s">
        <v>1661</v>
      </c>
    </row>
    <row r="14" spans="1:7" ht="15" customHeight="1">
      <c r="A14" s="455"/>
      <c r="B14" s="692" t="s">
        <v>94</v>
      </c>
      <c r="D14" s="688"/>
      <c r="F14" s="688"/>
    </row>
    <row r="15" spans="1:7" ht="15" customHeight="1">
      <c r="A15" s="455"/>
      <c r="B15" s="504" t="s">
        <v>1089</v>
      </c>
      <c r="D15" s="688"/>
      <c r="F15" s="688"/>
    </row>
    <row r="16" spans="1:7" s="438" customFormat="1" ht="15" customHeight="1">
      <c r="A16" s="455"/>
      <c r="B16" s="458" t="s">
        <v>1637</v>
      </c>
      <c r="D16" s="442">
        <f>SUMIF('TB 18-19 HO'!$G$8:$G$1993,G16,'TB 18-19 HO'!$E$8:$E$2002)</f>
        <v>3000000</v>
      </c>
      <c r="F16" s="688">
        <v>3000000</v>
      </c>
      <c r="G16" s="458" t="s">
        <v>1662</v>
      </c>
    </row>
    <row r="17" spans="1:7" ht="12">
      <c r="A17" s="455"/>
      <c r="B17" s="458"/>
    </row>
    <row r="18" spans="1:7" ht="12">
      <c r="A18" s="455"/>
      <c r="B18" s="465" t="s">
        <v>95</v>
      </c>
    </row>
    <row r="19" spans="1:7" ht="12" hidden="1">
      <c r="A19" s="455"/>
      <c r="B19" s="438" t="s">
        <v>96</v>
      </c>
    </row>
    <row r="20" spans="1:7" s="438" customFormat="1" ht="12">
      <c r="A20" s="455"/>
      <c r="B20" s="458" t="s">
        <v>97</v>
      </c>
      <c r="D20" s="442">
        <f>SUMIF('TB 18-19 HO'!$G$8:$G$1993,G20,'TB 18-19 HO'!$E$8:$E$2002)</f>
        <v>20025</v>
      </c>
      <c r="F20" s="442">
        <v>20025</v>
      </c>
      <c r="G20" s="458" t="s">
        <v>1354</v>
      </c>
    </row>
    <row r="21" spans="1:7" s="438" customFormat="1" ht="12">
      <c r="A21" s="455"/>
      <c r="B21" s="458" t="s">
        <v>1544</v>
      </c>
      <c r="D21" s="442">
        <f>SUMIF('TB 18-19 HO'!$G$8:$G$1993,G21,'TB 18-19 HO'!$E$8:$E$2002)</f>
        <v>0</v>
      </c>
      <c r="F21" s="689">
        <v>5000</v>
      </c>
      <c r="G21" s="458" t="s">
        <v>1355</v>
      </c>
    </row>
    <row r="22" spans="1:7" s="454" customFormat="1" ht="12">
      <c r="A22" s="453"/>
      <c r="B22" s="460"/>
      <c r="C22" s="465"/>
      <c r="D22" s="693">
        <f>SUM(D19:D21)</f>
        <v>20025</v>
      </c>
      <c r="E22" s="465"/>
      <c r="F22" s="694">
        <f>SUM(F19:F21)</f>
        <v>25025</v>
      </c>
    </row>
    <row r="23" spans="1:7" ht="12">
      <c r="A23" s="455"/>
      <c r="B23" s="458"/>
    </row>
    <row r="24" spans="1:7" ht="15" customHeight="1" thickBot="1">
      <c r="A24" s="455"/>
      <c r="B24" s="971" t="s">
        <v>17</v>
      </c>
      <c r="C24" s="971"/>
      <c r="D24" s="695">
        <f>D13+D16+D22</f>
        <v>5020025</v>
      </c>
      <c r="E24" s="461"/>
      <c r="F24" s="695">
        <v>5025025</v>
      </c>
    </row>
    <row r="25" spans="1:7" ht="15" customHeight="1" thickTop="1">
      <c r="A25" s="455"/>
    </row>
    <row r="26" spans="1:7" ht="12">
      <c r="A26" s="453">
        <f>A7+1</f>
        <v>12</v>
      </c>
      <c r="B26" s="465" t="s">
        <v>98</v>
      </c>
    </row>
    <row r="27" spans="1:7" ht="12">
      <c r="A27" s="453"/>
      <c r="B27" s="465"/>
    </row>
    <row r="28" spans="1:7" ht="12">
      <c r="A28" s="453"/>
      <c r="B28" s="438" t="s">
        <v>1513</v>
      </c>
      <c r="D28" s="442">
        <v>0</v>
      </c>
      <c r="E28" s="442"/>
      <c r="F28" s="442">
        <v>0</v>
      </c>
    </row>
    <row r="29" spans="1:7" ht="12">
      <c r="A29" s="453"/>
      <c r="B29" s="465"/>
      <c r="D29" s="442"/>
      <c r="E29" s="442"/>
      <c r="F29" s="442"/>
    </row>
    <row r="30" spans="1:7" ht="12">
      <c r="A30" s="453"/>
      <c r="B30" s="696" t="s">
        <v>1514</v>
      </c>
      <c r="D30" s="442"/>
      <c r="E30" s="442"/>
      <c r="F30" s="442"/>
    </row>
    <row r="31" spans="1:7" ht="12">
      <c r="A31" s="453"/>
      <c r="B31" s="438" t="s">
        <v>1515</v>
      </c>
      <c r="D31" s="442">
        <v>770568.76</v>
      </c>
      <c r="E31" s="442"/>
      <c r="F31" s="442">
        <v>754061.1</v>
      </c>
    </row>
    <row r="32" spans="1:7" ht="12">
      <c r="A32" s="453"/>
      <c r="B32" s="438" t="s">
        <v>1516</v>
      </c>
      <c r="D32" s="442">
        <v>758511.78</v>
      </c>
      <c r="E32" s="442"/>
      <c r="F32" s="442">
        <v>517314.72</v>
      </c>
    </row>
    <row r="33" spans="1:10" ht="12">
      <c r="A33" s="453"/>
      <c r="B33" s="438" t="s">
        <v>1518</v>
      </c>
      <c r="D33" s="442">
        <v>0</v>
      </c>
      <c r="E33" s="442"/>
      <c r="F33" s="442">
        <v>76014</v>
      </c>
    </row>
    <row r="34" spans="1:10" ht="12">
      <c r="A34" s="453"/>
      <c r="B34" s="438" t="s">
        <v>1517</v>
      </c>
      <c r="D34" s="442">
        <v>2612845.4023547699</v>
      </c>
      <c r="E34" s="442"/>
      <c r="F34" s="442">
        <v>165052</v>
      </c>
    </row>
    <row r="35" spans="1:10" ht="12">
      <c r="A35" s="453"/>
      <c r="B35" s="438" t="s">
        <v>1521</v>
      </c>
      <c r="D35" s="697">
        <v>623342</v>
      </c>
      <c r="E35" s="697"/>
      <c r="F35" s="697">
        <v>0</v>
      </c>
    </row>
    <row r="36" spans="1:10" ht="12">
      <c r="A36" s="453"/>
      <c r="B36" s="438" t="s">
        <v>1514</v>
      </c>
      <c r="D36" s="698">
        <f>SUM(D31:D35)</f>
        <v>4765267.9423547704</v>
      </c>
      <c r="E36" s="481"/>
      <c r="F36" s="698">
        <f>SUM(F31:F35)</f>
        <v>1512441.8199999998</v>
      </c>
    </row>
    <row r="37" spans="1:10" ht="12">
      <c r="A37" s="453"/>
      <c r="D37" s="699"/>
      <c r="E37" s="700"/>
      <c r="F37" s="701"/>
    </row>
    <row r="38" spans="1:10" thickBot="1">
      <c r="B38" s="971" t="s">
        <v>1520</v>
      </c>
      <c r="C38" s="971"/>
      <c r="D38" s="445">
        <f>MIN(D28,D36)</f>
        <v>0</v>
      </c>
      <c r="E38" s="702"/>
      <c r="F38" s="445">
        <f>MIN(F28,F36)</f>
        <v>0</v>
      </c>
    </row>
    <row r="39" spans="1:10" thickTop="1">
      <c r="B39" s="677" t="s">
        <v>36</v>
      </c>
      <c r="C39" s="461"/>
      <c r="D39" s="703"/>
      <c r="E39" s="704"/>
      <c r="F39" s="703"/>
    </row>
    <row r="40" spans="1:10" ht="12">
      <c r="B40" s="979" t="s">
        <v>1519</v>
      </c>
      <c r="C40" s="979"/>
      <c r="D40" s="979"/>
      <c r="E40" s="979"/>
      <c r="F40" s="979"/>
    </row>
    <row r="41" spans="1:10" ht="12">
      <c r="B41" s="682"/>
      <c r="C41" s="682"/>
      <c r="D41" s="682"/>
      <c r="E41" s="682"/>
      <c r="F41" s="682"/>
    </row>
    <row r="42" spans="1:10" ht="15" customHeight="1">
      <c r="A42" s="453">
        <f>A26+1</f>
        <v>13</v>
      </c>
      <c r="B42" s="465" t="s">
        <v>99</v>
      </c>
    </row>
    <row r="43" spans="1:10" ht="7.9" customHeight="1">
      <c r="A43" s="453"/>
      <c r="B43" s="465"/>
    </row>
    <row r="44" spans="1:10" ht="15" customHeight="1">
      <c r="A44" s="455"/>
      <c r="B44" s="460" t="s">
        <v>100</v>
      </c>
    </row>
    <row r="45" spans="1:10" ht="15" hidden="1" customHeight="1">
      <c r="A45" s="455"/>
      <c r="B45" s="458" t="s">
        <v>101</v>
      </c>
      <c r="D45" s="442">
        <f>SUMIF('TB 18-19 HO'!$G$8:$G$1993,G45,'TB 18-19 HO'!$E$8:$E$2002)</f>
        <v>0</v>
      </c>
      <c r="F45" s="442">
        <f>2151000*0</f>
        <v>0</v>
      </c>
      <c r="G45" s="458" t="s">
        <v>1356</v>
      </c>
      <c r="H45" s="457">
        <f>D45-F45</f>
        <v>0</v>
      </c>
      <c r="I45" s="457">
        <f>F46</f>
        <v>3593615</v>
      </c>
      <c r="J45" s="457" t="e">
        <f>G45-I45</f>
        <v>#VALUE!</v>
      </c>
    </row>
    <row r="46" spans="1:10" ht="15" customHeight="1">
      <c r="A46" s="455"/>
      <c r="B46" s="458" t="s">
        <v>102</v>
      </c>
      <c r="D46" s="442">
        <f>SUMIF('TB 18-19 HO'!$G$8:$G$1993,G46,'TB 18-19 HO'!$E$8:$E$2002)</f>
        <v>3753615</v>
      </c>
      <c r="F46" s="442">
        <f>4343615-750000</f>
        <v>3593615</v>
      </c>
      <c r="G46" s="458" t="s">
        <v>1357</v>
      </c>
    </row>
    <row r="47" spans="1:10" ht="15" hidden="1" customHeight="1">
      <c r="A47" s="455"/>
      <c r="B47" s="458" t="s">
        <v>892</v>
      </c>
      <c r="D47" s="688"/>
      <c r="F47" s="442"/>
    </row>
    <row r="48" spans="1:10" ht="22.5" customHeight="1">
      <c r="A48" s="455"/>
      <c r="B48" s="980" t="s">
        <v>1090</v>
      </c>
      <c r="C48" s="980"/>
      <c r="D48" s="442">
        <f>SUMIF('TB 18-19 HO'!$G$8:$G$1993,G48,'TB 18-19 HO'!$E$8:$E$2002)</f>
        <v>4386267</v>
      </c>
      <c r="F48" s="442">
        <v>3799568</v>
      </c>
      <c r="G48" s="984" t="s">
        <v>1358</v>
      </c>
      <c r="H48" s="984"/>
    </row>
    <row r="49" spans="1:8" ht="15" customHeight="1" thickBot="1">
      <c r="A49" s="455"/>
      <c r="B49" s="971" t="s">
        <v>17</v>
      </c>
      <c r="C49" s="971"/>
      <c r="D49" s="695">
        <f>SUM(D45:D48)</f>
        <v>8139882</v>
      </c>
      <c r="E49" s="461"/>
      <c r="F49" s="695">
        <f>+F45+F46+F48</f>
        <v>7393183</v>
      </c>
      <c r="G49" s="457"/>
    </row>
    <row r="50" spans="1:8" thickTop="1">
      <c r="A50" s="455"/>
    </row>
    <row r="51" spans="1:8" ht="15" customHeight="1">
      <c r="A51" s="453">
        <f>A42+1</f>
        <v>14</v>
      </c>
      <c r="B51" s="465" t="s">
        <v>103</v>
      </c>
    </row>
    <row r="52" spans="1:8" ht="15" hidden="1" customHeight="1">
      <c r="A52" s="453"/>
      <c r="B52" s="438" t="s">
        <v>104</v>
      </c>
      <c r="D52" s="688"/>
      <c r="F52" s="442">
        <v>0</v>
      </c>
    </row>
    <row r="53" spans="1:8" ht="6" customHeight="1">
      <c r="A53" s="453"/>
    </row>
    <row r="54" spans="1:8" ht="30" customHeight="1">
      <c r="B54" s="983" t="s">
        <v>1466</v>
      </c>
      <c r="C54" s="983"/>
      <c r="D54" s="442">
        <f>SUMIF('TB 18-19 HO'!$G$8:$G$1993,G54,'TB 18-19 HO'!$E$8:$E$2002)</f>
        <v>2923124</v>
      </c>
      <c r="F54" s="441" t="s">
        <v>1335</v>
      </c>
      <c r="G54" s="983" t="s">
        <v>1359</v>
      </c>
      <c r="H54" s="983"/>
    </row>
    <row r="55" spans="1:8" ht="15" customHeight="1" thickBot="1">
      <c r="B55" s="971" t="s">
        <v>17</v>
      </c>
      <c r="C55" s="971"/>
      <c r="D55" s="445">
        <f>D54</f>
        <v>2923124</v>
      </c>
      <c r="E55" s="461"/>
      <c r="F55" s="695">
        <f>SUM(F52:F54)</f>
        <v>0</v>
      </c>
    </row>
    <row r="56" spans="1:8" ht="15" customHeight="1" thickTop="1"/>
    <row r="57" spans="1:8" ht="15" customHeight="1">
      <c r="A57" s="453">
        <f>A51+1</f>
        <v>15</v>
      </c>
      <c r="B57" s="465" t="s">
        <v>106</v>
      </c>
    </row>
    <row r="58" spans="1:8" ht="6" customHeight="1">
      <c r="A58" s="455"/>
      <c r="B58" s="438" t="s">
        <v>46</v>
      </c>
    </row>
    <row r="59" spans="1:8" ht="15" customHeight="1">
      <c r="A59" s="455"/>
      <c r="B59" s="438" t="s">
        <v>1603</v>
      </c>
      <c r="D59" s="688">
        <f>'PL Notes'!D57</f>
        <v>20811345</v>
      </c>
      <c r="F59" s="442">
        <v>22508574</v>
      </c>
    </row>
    <row r="60" spans="1:8" ht="15" customHeight="1">
      <c r="A60" s="455"/>
      <c r="B60" s="438" t="s">
        <v>107</v>
      </c>
      <c r="D60" s="688">
        <f>'PL Notes'!D77</f>
        <v>131259891</v>
      </c>
      <c r="F60" s="442">
        <v>137289868</v>
      </c>
    </row>
    <row r="61" spans="1:8" ht="15" hidden="1" customHeight="1">
      <c r="A61" s="455"/>
      <c r="B61" s="438" t="s">
        <v>1022</v>
      </c>
      <c r="D61" s="688">
        <v>0</v>
      </c>
      <c r="F61" s="442">
        <v>0</v>
      </c>
    </row>
    <row r="62" spans="1:8" ht="15" hidden="1" customHeight="1">
      <c r="A62" s="455"/>
      <c r="B62" s="438" t="s">
        <v>1021</v>
      </c>
      <c r="D62" s="688">
        <v>0</v>
      </c>
      <c r="F62" s="442">
        <v>0</v>
      </c>
    </row>
    <row r="63" spans="1:8" ht="15" customHeight="1" thickBot="1">
      <c r="A63" s="455"/>
      <c r="B63" s="971" t="s">
        <v>17</v>
      </c>
      <c r="C63" s="971"/>
      <c r="D63" s="695">
        <f>SUM(D59:D62)</f>
        <v>152071236</v>
      </c>
      <c r="E63" s="461"/>
      <c r="F63" s="695">
        <f>SUM(F59:F62)</f>
        <v>159798442</v>
      </c>
    </row>
    <row r="64" spans="1:8" ht="15" customHeight="1" thickTop="1">
      <c r="A64" s="455"/>
      <c r="B64" s="465" t="s">
        <v>36</v>
      </c>
      <c r="C64" s="461"/>
      <c r="D64" s="461"/>
      <c r="E64" s="461"/>
      <c r="F64" s="461"/>
    </row>
    <row r="65" spans="1:9" ht="27" customHeight="1">
      <c r="A65" s="455"/>
      <c r="B65" s="985" t="s">
        <v>1467</v>
      </c>
      <c r="C65" s="985"/>
      <c r="D65" s="985"/>
      <c r="E65" s="985"/>
      <c r="F65" s="985"/>
    </row>
    <row r="66" spans="1:9" ht="15" customHeight="1">
      <c r="A66" s="455"/>
    </row>
    <row r="67" spans="1:9" ht="12">
      <c r="A67" s="446" t="str">
        <f>PL!B2</f>
        <v>Execart Pvt Ltd</v>
      </c>
    </row>
    <row r="68" spans="1:9" ht="12">
      <c r="A68" s="447" t="str">
        <f>+A2</f>
        <v xml:space="preserve">NOTES FORMING PART OF THE STANDALONE FINANCIAL STATEMENTS FOR THE YEAR ENED MARCH 31, 2019 </v>
      </c>
    </row>
    <row r="69" spans="1:9" ht="15" customHeight="1">
      <c r="F69" s="448" t="s">
        <v>22</v>
      </c>
    </row>
    <row r="70" spans="1:9" s="443" customFormat="1" ht="15" customHeight="1">
      <c r="A70" s="449"/>
      <c r="B70" s="977" t="s">
        <v>24</v>
      </c>
      <c r="C70" s="678"/>
      <c r="D70" s="450" t="s">
        <v>3</v>
      </c>
      <c r="E70" s="678"/>
      <c r="F70" s="450" t="s">
        <v>3</v>
      </c>
    </row>
    <row r="71" spans="1:9" s="443" customFormat="1" ht="15" customHeight="1">
      <c r="A71" s="451"/>
      <c r="B71" s="978"/>
      <c r="C71" s="679"/>
      <c r="D71" s="452" t="str">
        <f>+D5</f>
        <v>March 31, 2019</v>
      </c>
      <c r="E71" s="679"/>
      <c r="F71" s="452" t="str">
        <f>+F5</f>
        <v>March 31, 2018</v>
      </c>
    </row>
    <row r="72" spans="1:9" ht="15" customHeight="1"/>
    <row r="73" spans="1:9" ht="15" customHeight="1">
      <c r="A73" s="453">
        <f>A57+1</f>
        <v>16</v>
      </c>
      <c r="B73" s="465" t="s">
        <v>108</v>
      </c>
    </row>
    <row r="74" spans="1:9" ht="15" customHeight="1">
      <c r="B74" s="487" t="s">
        <v>41</v>
      </c>
      <c r="C74" s="705"/>
      <c r="D74" s="705"/>
      <c r="E74" s="705"/>
      <c r="F74" s="705"/>
    </row>
    <row r="75" spans="1:9" ht="29.25" customHeight="1">
      <c r="B75" s="706" t="s">
        <v>109</v>
      </c>
      <c r="C75" s="706"/>
      <c r="D75" s="706"/>
      <c r="E75" s="706"/>
      <c r="F75" s="706"/>
    </row>
    <row r="76" spans="1:9" ht="12">
      <c r="B76" s="707" t="s">
        <v>110</v>
      </c>
      <c r="C76" s="706"/>
      <c r="D76" s="442">
        <v>28146364.699999996</v>
      </c>
      <c r="E76" s="706"/>
      <c r="F76" s="708">
        <v>35422372</v>
      </c>
      <c r="G76" s="467" t="s">
        <v>1360</v>
      </c>
    </row>
    <row r="77" spans="1:9" ht="15" customHeight="1">
      <c r="B77" s="707" t="s">
        <v>111</v>
      </c>
      <c r="C77" s="706"/>
      <c r="D77" s="689">
        <v>2916168</v>
      </c>
      <c r="E77" s="706"/>
      <c r="F77" s="709">
        <v>1989672</v>
      </c>
    </row>
    <row r="78" spans="1:9" ht="15" customHeight="1">
      <c r="B78" s="706"/>
      <c r="C78" s="706"/>
      <c r="D78" s="710">
        <f>SUM(D76:D77)</f>
        <v>31062532.699999996</v>
      </c>
      <c r="E78" s="706"/>
      <c r="F78" s="710">
        <f>SUM(F76:F77)</f>
        <v>37412044</v>
      </c>
      <c r="G78" s="457"/>
    </row>
    <row r="79" spans="1:9" ht="15" customHeight="1">
      <c r="B79" s="468" t="s">
        <v>113</v>
      </c>
      <c r="C79" s="706"/>
      <c r="D79" s="710">
        <v>2916168</v>
      </c>
      <c r="E79" s="706"/>
      <c r="F79" s="710">
        <v>1989672</v>
      </c>
      <c r="G79" s="457"/>
      <c r="H79" s="457"/>
      <c r="I79" s="457"/>
    </row>
    <row r="80" spans="1:9" ht="15" customHeight="1">
      <c r="B80" s="468"/>
      <c r="C80" s="706"/>
      <c r="D80" s="710"/>
      <c r="E80" s="706"/>
      <c r="F80" s="710"/>
    </row>
    <row r="81" spans="1:8" ht="15" customHeight="1">
      <c r="B81" s="468" t="s">
        <v>112</v>
      </c>
      <c r="C81" s="705"/>
      <c r="D81" s="442">
        <f>SUMIF('TB 18-19 HO'!$G$8:$G$1993,G81,'TB 18-19 HO'!$E$8:$E$2002)-D82-D78</f>
        <v>86755541.300000012</v>
      </c>
      <c r="E81" s="705"/>
      <c r="F81" s="711">
        <v>10080122</v>
      </c>
      <c r="G81" s="468" t="s">
        <v>1361</v>
      </c>
    </row>
    <row r="82" spans="1:8" ht="15" customHeight="1">
      <c r="B82" s="468" t="s">
        <v>1430</v>
      </c>
      <c r="C82" s="705"/>
      <c r="D82" s="442">
        <v>1185</v>
      </c>
      <c r="E82" s="705"/>
      <c r="F82" s="711">
        <v>0</v>
      </c>
      <c r="G82" s="468"/>
    </row>
    <row r="83" spans="1:8" ht="15" customHeight="1">
      <c r="B83" s="468"/>
      <c r="C83" s="712"/>
      <c r="D83" s="713">
        <f>+D78+D81+1+D82</f>
        <v>117819260</v>
      </c>
      <c r="E83" s="705"/>
      <c r="F83" s="713">
        <f>+F81+F78</f>
        <v>47492166</v>
      </c>
    </row>
    <row r="84" spans="1:8" ht="15" customHeight="1">
      <c r="B84" s="468" t="s">
        <v>1432</v>
      </c>
      <c r="C84" s="712"/>
      <c r="D84" s="710">
        <v>1185</v>
      </c>
      <c r="E84" s="705"/>
      <c r="F84" s="710"/>
    </row>
    <row r="85" spans="1:8" ht="15" hidden="1" customHeight="1">
      <c r="B85" s="468"/>
      <c r="C85" s="705"/>
      <c r="D85" s="442"/>
      <c r="E85" s="714"/>
      <c r="F85" s="714"/>
      <c r="G85" s="468" t="s">
        <v>113</v>
      </c>
    </row>
    <row r="86" spans="1:8" ht="15" customHeight="1" thickBot="1">
      <c r="B86" s="971" t="s">
        <v>17</v>
      </c>
      <c r="C86" s="971"/>
      <c r="D86" s="715">
        <f>+D83-D79-D84</f>
        <v>114901907</v>
      </c>
      <c r="E86" s="461"/>
      <c r="F86" s="715">
        <v>45502494</v>
      </c>
    </row>
    <row r="87" spans="1:8" ht="15" customHeight="1" thickTop="1">
      <c r="B87" s="486"/>
      <c r="C87" s="461"/>
      <c r="D87" s="461"/>
      <c r="E87" s="461"/>
      <c r="F87" s="461"/>
    </row>
    <row r="88" spans="1:8" ht="15" customHeight="1">
      <c r="A88" s="453">
        <f>A73+1</f>
        <v>17</v>
      </c>
      <c r="B88" s="465" t="s">
        <v>1509</v>
      </c>
    </row>
    <row r="89" spans="1:8" ht="15" customHeight="1">
      <c r="A89" s="465"/>
      <c r="B89" s="465" t="s">
        <v>114</v>
      </c>
    </row>
    <row r="90" spans="1:8" ht="15" customHeight="1">
      <c r="A90" s="465"/>
      <c r="B90" s="504" t="s">
        <v>1091</v>
      </c>
      <c r="D90" s="442">
        <f>SUMIF('TB 18-19 HO'!$G$8:$G$1993,G90,'TB 18-19 HO'!$E$8:$E$2002)</f>
        <v>253199</v>
      </c>
      <c r="F90" s="442">
        <v>151493</v>
      </c>
      <c r="G90" s="456" t="s">
        <v>1362</v>
      </c>
    </row>
    <row r="91" spans="1:8" ht="15" customHeight="1">
      <c r="A91" s="465"/>
      <c r="B91" s="504" t="s">
        <v>115</v>
      </c>
    </row>
    <row r="92" spans="1:8" ht="12">
      <c r="B92" s="504" t="s">
        <v>116</v>
      </c>
      <c r="D92" s="442">
        <f>SUMIF('TB 18-19 HO'!$G$8:$G$1993,G92,'TB 18-19 HO'!$E$8:$E$2002)+1</f>
        <v>9820929</v>
      </c>
      <c r="F92" s="442">
        <v>4717003</v>
      </c>
      <c r="G92" s="456" t="s">
        <v>1363</v>
      </c>
    </row>
    <row r="93" spans="1:8" ht="30.75" customHeight="1">
      <c r="B93" s="986" t="s">
        <v>117</v>
      </c>
      <c r="C93" s="987"/>
      <c r="D93" s="442">
        <f>SUMIF('TB 18-19 HO'!$G$8:$G$1993,G93,'TB 18-19 HO'!$E$8:$E$2002)</f>
        <v>182393</v>
      </c>
      <c r="E93" s="471"/>
      <c r="F93" s="470">
        <v>0</v>
      </c>
      <c r="G93" s="981" t="s">
        <v>1364</v>
      </c>
      <c r="H93" s="982"/>
    </row>
    <row r="94" spans="1:8" thickBot="1">
      <c r="B94" s="471"/>
      <c r="C94" s="593"/>
      <c r="D94" s="716">
        <f>D90+D92+D93</f>
        <v>10256521</v>
      </c>
      <c r="E94" s="461"/>
      <c r="F94" s="716">
        <f>F90+F92+F93</f>
        <v>4868496</v>
      </c>
    </row>
    <row r="95" spans="1:8" thickTop="1">
      <c r="B95" s="465" t="s">
        <v>118</v>
      </c>
      <c r="C95" s="593"/>
      <c r="D95" s="470"/>
      <c r="E95" s="471"/>
      <c r="F95" s="470"/>
    </row>
    <row r="96" spans="1:8" ht="24">
      <c r="B96" s="471" t="s">
        <v>1030</v>
      </c>
      <c r="C96" s="593"/>
      <c r="D96" s="470">
        <f>SUMIF('TB 18-19 HO'!$G$8:$G$1993,G96,'TB 18-19 HO'!$E$8:$E$2002)</f>
        <v>514831</v>
      </c>
      <c r="E96" s="471"/>
      <c r="F96" s="470">
        <v>1145746</v>
      </c>
      <c r="G96" s="469" t="s">
        <v>1365</v>
      </c>
    </row>
    <row r="97" spans="1:8" ht="12">
      <c r="B97" s="471" t="s">
        <v>1067</v>
      </c>
      <c r="C97" s="593"/>
      <c r="D97" s="470"/>
      <c r="E97" s="471"/>
      <c r="F97" s="470"/>
    </row>
    <row r="98" spans="1:8" ht="54" customHeight="1">
      <c r="B98" s="471" t="s">
        <v>1068</v>
      </c>
      <c r="C98" s="593"/>
      <c r="D98" s="470">
        <f>SUMIF('TB 18-19 HO'!$G$8:$G$1993,G98,'TB 18-19 HO'!$E$8:$E$2002)</f>
        <v>28034184</v>
      </c>
      <c r="E98" s="471"/>
      <c r="F98" s="470">
        <v>47451888</v>
      </c>
      <c r="G98" s="472" t="s">
        <v>1366</v>
      </c>
    </row>
    <row r="99" spans="1:8" ht="12" hidden="1">
      <c r="B99" s="438" t="s">
        <v>119</v>
      </c>
      <c r="D99" s="442">
        <v>0</v>
      </c>
      <c r="F99" s="442">
        <v>0</v>
      </c>
    </row>
    <row r="100" spans="1:8" ht="15" hidden="1" customHeight="1">
      <c r="B100" s="465" t="s">
        <v>120</v>
      </c>
      <c r="D100" s="442"/>
      <c r="F100" s="442"/>
    </row>
    <row r="101" spans="1:8" ht="15" hidden="1" customHeight="1">
      <c r="B101" s="987" t="s">
        <v>121</v>
      </c>
      <c r="C101" s="987"/>
      <c r="H101" s="430">
        <v>0</v>
      </c>
    </row>
    <row r="102" spans="1:8" ht="15" customHeight="1" thickBot="1">
      <c r="B102" s="971" t="s">
        <v>17</v>
      </c>
      <c r="C102" s="971"/>
      <c r="D102" s="716">
        <f>D96+D94+D98</f>
        <v>38805536</v>
      </c>
      <c r="E102" s="461"/>
      <c r="F102" s="716">
        <f>F94+F96+F98</f>
        <v>53466130</v>
      </c>
      <c r="G102" s="463"/>
    </row>
    <row r="103" spans="1:8" ht="46.15" hidden="1" customHeight="1">
      <c r="A103" s="473" t="s">
        <v>893</v>
      </c>
      <c r="B103" s="975" t="s">
        <v>122</v>
      </c>
      <c r="C103" s="975"/>
      <c r="D103" s="975"/>
      <c r="E103" s="975"/>
      <c r="F103" s="975"/>
    </row>
    <row r="104" spans="1:8" ht="15" hidden="1" customHeight="1">
      <c r="B104" s="461"/>
      <c r="C104" s="461"/>
      <c r="D104" s="717"/>
      <c r="E104" s="461"/>
      <c r="F104" s="448" t="s">
        <v>22</v>
      </c>
    </row>
    <row r="105" spans="1:8" ht="33" hidden="1" customHeight="1">
      <c r="B105" s="718" t="s">
        <v>24</v>
      </c>
      <c r="C105" s="718" t="s">
        <v>123</v>
      </c>
      <c r="D105" s="988" t="s">
        <v>124</v>
      </c>
      <c r="E105" s="989"/>
      <c r="F105" s="719" t="s">
        <v>17</v>
      </c>
    </row>
    <row r="106" spans="1:8" ht="15" hidden="1" customHeight="1">
      <c r="B106" s="474" t="s">
        <v>125</v>
      </c>
      <c r="C106" s="475">
        <v>780000</v>
      </c>
      <c r="D106" s="969">
        <v>84611</v>
      </c>
      <c r="E106" s="970"/>
      <c r="F106" s="720">
        <f>C106+D106</f>
        <v>864611</v>
      </c>
    </row>
    <row r="107" spans="1:8" ht="15" hidden="1" customHeight="1">
      <c r="B107" s="474" t="s">
        <v>126</v>
      </c>
      <c r="C107" s="475">
        <v>0</v>
      </c>
      <c r="D107" s="969">
        <v>2629869</v>
      </c>
      <c r="E107" s="970"/>
      <c r="F107" s="720">
        <f>C107+D107</f>
        <v>2629869</v>
      </c>
    </row>
    <row r="108" spans="1:8" ht="15" hidden="1" customHeight="1">
      <c r="B108" s="474" t="s">
        <v>127</v>
      </c>
      <c r="C108" s="475">
        <v>0</v>
      </c>
      <c r="D108" s="969">
        <v>1475711</v>
      </c>
      <c r="E108" s="970"/>
      <c r="F108" s="720">
        <f>C108+D108</f>
        <v>1475711</v>
      </c>
    </row>
    <row r="109" spans="1:8" ht="15" hidden="1" customHeight="1">
      <c r="B109" s="474" t="s">
        <v>128</v>
      </c>
      <c r="C109" s="475">
        <v>780000</v>
      </c>
      <c r="D109" s="969">
        <v>764464</v>
      </c>
      <c r="E109" s="970"/>
      <c r="F109" s="720">
        <f>C109+D109</f>
        <v>1544464</v>
      </c>
    </row>
    <row r="110" spans="1:8" ht="15" hidden="1" customHeight="1">
      <c r="B110" s="474" t="s">
        <v>129</v>
      </c>
      <c r="C110" s="476">
        <f>C106+C107-C108-C109</f>
        <v>0</v>
      </c>
      <c r="D110" s="972">
        <f>D106+D107-D108-D109</f>
        <v>474305</v>
      </c>
      <c r="E110" s="973"/>
      <c r="F110" s="476">
        <f>F106+F107-F108-F109</f>
        <v>474305</v>
      </c>
    </row>
    <row r="111" spans="1:8" ht="15" hidden="1" customHeight="1">
      <c r="B111" s="477"/>
      <c r="C111" s="478"/>
      <c r="D111" s="478"/>
      <c r="E111" s="478"/>
      <c r="F111" s="478"/>
    </row>
    <row r="112" spans="1:8" ht="42.6" hidden="1" customHeight="1">
      <c r="B112" s="974" t="s">
        <v>130</v>
      </c>
      <c r="C112" s="975"/>
      <c r="D112" s="975"/>
      <c r="E112" s="975"/>
      <c r="F112" s="975"/>
    </row>
    <row r="113" spans="1:13" ht="42.6" hidden="1" customHeight="1">
      <c r="B113" s="974" t="s">
        <v>131</v>
      </c>
      <c r="C113" s="974"/>
      <c r="D113" s="974"/>
      <c r="E113" s="974"/>
      <c r="F113" s="974"/>
    </row>
    <row r="114" spans="1:13" ht="15" customHeight="1" thickTop="1">
      <c r="C114" s="461"/>
      <c r="D114" s="461"/>
      <c r="E114" s="461"/>
      <c r="F114" s="461"/>
    </row>
    <row r="115" spans="1:13" ht="15" customHeight="1">
      <c r="A115" s="453">
        <f>A88+1</f>
        <v>18</v>
      </c>
      <c r="B115" s="465" t="s">
        <v>132</v>
      </c>
    </row>
    <row r="116" spans="1:13" ht="15" customHeight="1">
      <c r="B116" s="438" t="s">
        <v>133</v>
      </c>
    </row>
    <row r="117" spans="1:13" ht="15" hidden="1" customHeight="1"/>
    <row r="118" spans="1:13" ht="15" customHeight="1">
      <c r="B118" s="721" t="s">
        <v>134</v>
      </c>
      <c r="D118" s="442">
        <f>SUMIF('TB 18-19 HO'!$G$8:$G$1993,G118,'TB 18-19 HO'!$E$8:$E$2002)</f>
        <v>4345926</v>
      </c>
      <c r="E118" s="442"/>
      <c r="F118" s="442">
        <v>3402425</v>
      </c>
      <c r="G118" s="479" t="s">
        <v>1367</v>
      </c>
      <c r="J118" s="463"/>
    </row>
    <row r="119" spans="1:13" ht="13.5" customHeight="1">
      <c r="B119" s="721" t="s">
        <v>135</v>
      </c>
      <c r="D119" s="442">
        <f>SUMIF('TB 18-19 HO'!$G$8:$G$1993,G119,'TB 18-19 HO'!$E$8:$E$2002)</f>
        <v>808552</v>
      </c>
      <c r="E119" s="442"/>
      <c r="F119" s="442">
        <f>745950</f>
        <v>745950</v>
      </c>
      <c r="G119" s="479" t="s">
        <v>1368</v>
      </c>
      <c r="J119" s="463"/>
    </row>
    <row r="120" spans="1:13" ht="13.5" customHeight="1">
      <c r="B120" s="721" t="s">
        <v>1565</v>
      </c>
      <c r="D120" s="442">
        <f>SUMIF('TB 18-19 HO'!$G$8:$G$1993,G120,'TB 18-19 HO'!$E$8:$E$2002)</f>
        <v>7451137</v>
      </c>
      <c r="E120" s="442"/>
      <c r="F120" s="442">
        <f>2151000+750000</f>
        <v>2901000</v>
      </c>
      <c r="G120" s="479" t="s">
        <v>1563</v>
      </c>
      <c r="H120" s="463"/>
      <c r="I120" s="463"/>
      <c r="J120" s="463"/>
      <c r="K120" s="463"/>
      <c r="L120" s="463"/>
      <c r="M120" s="463"/>
    </row>
    <row r="121" spans="1:13" ht="25.9" customHeight="1">
      <c r="B121" s="976" t="s">
        <v>1028</v>
      </c>
      <c r="C121" s="976"/>
      <c r="D121" s="442">
        <f>SUMIF('TB 18-19 HO'!$G$8:$G$1993,G121,'TB 18-19 HO'!$E$8:$E$2002)</f>
        <v>5221999</v>
      </c>
      <c r="E121" s="480"/>
      <c r="F121" s="481">
        <v>7192962</v>
      </c>
      <c r="G121" s="976" t="s">
        <v>1369</v>
      </c>
      <c r="H121" s="976"/>
      <c r="J121" s="463"/>
    </row>
    <row r="122" spans="1:13" ht="12">
      <c r="B122" s="483" t="s">
        <v>136</v>
      </c>
      <c r="D122" s="442">
        <f>SUMIF('TB 18-19 HO'!$G$8:$G$1993,G122,'TB 18-19 HO'!$E$8:$E$2002)</f>
        <v>24890063</v>
      </c>
      <c r="E122" s="442"/>
      <c r="F122" s="442">
        <v>22401601</v>
      </c>
      <c r="G122" s="482" t="s">
        <v>1370</v>
      </c>
      <c r="J122" s="463"/>
    </row>
    <row r="123" spans="1:13" ht="12" hidden="1">
      <c r="B123" s="483" t="s">
        <v>137</v>
      </c>
      <c r="D123" s="442">
        <v>0</v>
      </c>
      <c r="E123" s="442"/>
      <c r="F123" s="481"/>
    </row>
    <row r="124" spans="1:13" ht="15" customHeight="1" thickBot="1">
      <c r="B124" s="971" t="s">
        <v>17</v>
      </c>
      <c r="C124" s="971"/>
      <c r="D124" s="716">
        <f>SUM(D118:D123)</f>
        <v>42717677</v>
      </c>
      <c r="E124" s="478"/>
      <c r="F124" s="716">
        <f>SUM(F118:F123)</f>
        <v>36643938</v>
      </c>
      <c r="G124" s="463"/>
    </row>
    <row r="125" spans="1:13" ht="15" customHeight="1" thickTop="1">
      <c r="B125" s="677" t="s">
        <v>36</v>
      </c>
      <c r="C125" s="461"/>
      <c r="D125" s="710"/>
      <c r="E125" s="461"/>
      <c r="F125" s="710"/>
    </row>
    <row r="126" spans="1:13" ht="15" customHeight="1">
      <c r="B126" s="477" t="s">
        <v>1566</v>
      </c>
      <c r="C126" s="461"/>
      <c r="D126" s="710"/>
      <c r="E126" s="461"/>
      <c r="F126" s="710"/>
    </row>
    <row r="127" spans="1:13" ht="15" customHeight="1">
      <c r="B127" s="683"/>
      <c r="C127" s="461"/>
      <c r="D127" s="710"/>
      <c r="E127" s="461"/>
      <c r="F127" s="710"/>
    </row>
    <row r="128" spans="1:13" ht="15" customHeight="1">
      <c r="A128" s="453">
        <f>A115+1</f>
        <v>19</v>
      </c>
      <c r="B128" s="465" t="s">
        <v>1059</v>
      </c>
      <c r="C128" s="461"/>
      <c r="D128" s="710"/>
      <c r="E128" s="461"/>
      <c r="F128" s="710"/>
    </row>
    <row r="129" spans="2:7" ht="15" hidden="1" customHeight="1">
      <c r="B129" s="477" t="s">
        <v>1033</v>
      </c>
      <c r="C129" s="461"/>
      <c r="D129" s="711">
        <v>0</v>
      </c>
      <c r="E129" s="485"/>
      <c r="F129" s="711"/>
      <c r="G129" s="457">
        <f>D129-F129</f>
        <v>0</v>
      </c>
    </row>
    <row r="130" spans="2:7" ht="15" customHeight="1">
      <c r="B130" s="477" t="s">
        <v>104</v>
      </c>
      <c r="C130" s="461"/>
      <c r="D130" s="442">
        <f>SUMIF('TB 18-19 HO'!$G$8:$G$1993,G130,'TB 18-19 HO'!$E$8:$E$2002)</f>
        <v>94891</v>
      </c>
      <c r="E130" s="461"/>
      <c r="F130" s="711">
        <v>65880</v>
      </c>
      <c r="G130" s="484" t="s">
        <v>1371</v>
      </c>
    </row>
    <row r="131" spans="2:7" ht="15" customHeight="1" thickBot="1">
      <c r="B131" s="461"/>
      <c r="C131" s="461"/>
      <c r="D131" s="715">
        <f>SUM(D129:D130)</f>
        <v>94891</v>
      </c>
      <c r="E131" s="461"/>
      <c r="F131" s="715">
        <f>SUM(F129:F130)</f>
        <v>65880</v>
      </c>
    </row>
    <row r="132" spans="2:7" ht="15" customHeight="1" thickTop="1">
      <c r="B132" s="486"/>
    </row>
    <row r="133" spans="2:7" ht="15" hidden="1" customHeight="1">
      <c r="B133" s="487"/>
    </row>
    <row r="134" spans="2:7" ht="15" hidden="1" customHeight="1">
      <c r="B134" s="722"/>
    </row>
    <row r="135" spans="2:7" ht="15" hidden="1" customHeight="1" thickBot="1">
      <c r="C135" s="461" t="s">
        <v>61</v>
      </c>
      <c r="D135" s="715">
        <f>SUM(D133:D134)</f>
        <v>0</v>
      </c>
      <c r="E135" s="461"/>
      <c r="F135" s="715">
        <f>SUM(F133:F134)</f>
        <v>0</v>
      </c>
    </row>
    <row r="136" spans="2:7" ht="15" customHeight="1"/>
    <row r="137" spans="2:7" ht="15" customHeight="1"/>
    <row r="148" ht="81" customHeight="1"/>
  </sheetData>
  <mergeCells count="30">
    <mergeCell ref="G93:H93"/>
    <mergeCell ref="G54:H54"/>
    <mergeCell ref="G48:H48"/>
    <mergeCell ref="G121:H121"/>
    <mergeCell ref="B54:C54"/>
    <mergeCell ref="D107:E107"/>
    <mergeCell ref="B55:C55"/>
    <mergeCell ref="B63:C63"/>
    <mergeCell ref="B65:F65"/>
    <mergeCell ref="B70:B71"/>
    <mergeCell ref="B86:C86"/>
    <mergeCell ref="B93:C93"/>
    <mergeCell ref="B101:C101"/>
    <mergeCell ref="B102:C102"/>
    <mergeCell ref="B103:F103"/>
    <mergeCell ref="D105:E105"/>
    <mergeCell ref="B4:B5"/>
    <mergeCell ref="B24:C24"/>
    <mergeCell ref="B49:C49"/>
    <mergeCell ref="B40:F40"/>
    <mergeCell ref="B38:C38"/>
    <mergeCell ref="B48:C48"/>
    <mergeCell ref="D106:E106"/>
    <mergeCell ref="B124:C124"/>
    <mergeCell ref="D108:E108"/>
    <mergeCell ref="D109:E109"/>
    <mergeCell ref="D110:E110"/>
    <mergeCell ref="B112:F112"/>
    <mergeCell ref="B113:F113"/>
    <mergeCell ref="B121:C121"/>
  </mergeCells>
  <pageMargins left="0.7" right="0.7" top="0.5" bottom="0.5" header="0.3" footer="0.3"/>
  <pageSetup paperSize="9" scale="85" fitToHeight="3" orientation="portrait" r:id="rId1"/>
  <rowBreaks count="1" manualBreakCount="1">
    <brk id="65" max="5"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176"/>
  <sheetViews>
    <sheetView showGridLines="0" view="pageBreakPreview" zoomScaleNormal="100" zoomScaleSheetLayoutView="100" workbookViewId="0">
      <selection activeCell="D19" sqref="D19"/>
    </sheetView>
  </sheetViews>
  <sheetFormatPr defaultColWidth="9.28515625" defaultRowHeight="12.75"/>
  <cols>
    <col min="1" max="1" width="6.5703125" style="101" customWidth="1"/>
    <col min="2" max="2" width="52.85546875" style="101" customWidth="1"/>
    <col min="3" max="3" width="8.85546875" style="101" customWidth="1"/>
    <col min="4" max="4" width="16.140625" style="101" bestFit="1" customWidth="1"/>
    <col min="5" max="5" width="5.7109375" style="101" customWidth="1"/>
    <col min="6" max="6" width="16.140625" style="101" bestFit="1" customWidth="1"/>
    <col min="7" max="7" width="52.28515625" style="101" customWidth="1"/>
    <col min="8" max="8" width="13.28515625" style="80" customWidth="1"/>
    <col min="9" max="9" width="13.140625" style="101" bestFit="1" customWidth="1"/>
    <col min="10" max="10" width="10" style="101" bestFit="1" customWidth="1"/>
    <col min="11" max="15" width="9.42578125" style="101" bestFit="1" customWidth="1"/>
    <col min="16" max="16384" width="9.28515625" style="101"/>
  </cols>
  <sheetData>
    <row r="1" spans="1:10">
      <c r="A1" s="1" t="str">
        <f>PL!B2</f>
        <v>Execart Pvt Ltd</v>
      </c>
    </row>
    <row r="2" spans="1:10">
      <c r="A2" s="47" t="str">
        <f>'BS3'!A2</f>
        <v xml:space="preserve">NOTES FORMING PART OF THE STANDALONE FINANCIAL STATEMENTS FOR THE YEAR ENED MARCH 31, 2019 </v>
      </c>
    </row>
    <row r="3" spans="1:10">
      <c r="E3" s="137"/>
      <c r="F3" s="3" t="s">
        <v>22</v>
      </c>
    </row>
    <row r="4" spans="1:10">
      <c r="E4" s="253"/>
      <c r="F4" s="3"/>
    </row>
    <row r="5" spans="1:10">
      <c r="A5" s="62"/>
      <c r="B5" s="937" t="s">
        <v>24</v>
      </c>
      <c r="C5" s="62"/>
      <c r="D5" s="63" t="s">
        <v>303</v>
      </c>
      <c r="E5" s="64"/>
      <c r="F5" s="63" t="s">
        <v>303</v>
      </c>
    </row>
    <row r="6" spans="1:10">
      <c r="A6" s="65"/>
      <c r="B6" s="938"/>
      <c r="C6" s="65"/>
      <c r="D6" s="66" t="str">
        <f>BS!D5</f>
        <v>March 31, 2019</v>
      </c>
      <c r="E6" s="65"/>
      <c r="F6" s="66" t="str">
        <f>BS!F5</f>
        <v>March 31, 2018</v>
      </c>
    </row>
    <row r="8" spans="1:10">
      <c r="A8" s="137">
        <f>'BS3'!A128+1</f>
        <v>20</v>
      </c>
      <c r="B8" s="2" t="s">
        <v>304</v>
      </c>
    </row>
    <row r="9" spans="1:10">
      <c r="A9" s="137"/>
      <c r="B9" s="54" t="s">
        <v>46</v>
      </c>
    </row>
    <row r="10" spans="1:10">
      <c r="B10" s="54" t="s">
        <v>1554</v>
      </c>
      <c r="D10" s="40">
        <f>D21</f>
        <v>335237748</v>
      </c>
      <c r="F10" s="40">
        <v>151048972</v>
      </c>
    </row>
    <row r="11" spans="1:10">
      <c r="B11" s="54" t="s">
        <v>1555</v>
      </c>
      <c r="D11" s="40">
        <f>D28</f>
        <v>436347168</v>
      </c>
      <c r="F11" s="40">
        <v>367729454</v>
      </c>
    </row>
    <row r="12" spans="1:10">
      <c r="B12" s="54" t="s">
        <v>306</v>
      </c>
      <c r="D12" s="270">
        <f>SUMIF('TB 18-19 HO'!$G$8:$G$1993,G12,'TB 18-19 HO'!$E$8:$E$2002)*-1</f>
        <v>19078147</v>
      </c>
      <c r="F12" s="40">
        <v>7071698</v>
      </c>
      <c r="G12" s="101" t="s">
        <v>1418</v>
      </c>
    </row>
    <row r="13" spans="1:10">
      <c r="B13" s="54" t="s">
        <v>1556</v>
      </c>
      <c r="D13" s="44">
        <f>D32</f>
        <v>1606705</v>
      </c>
      <c r="F13" s="70">
        <v>3521611</v>
      </c>
      <c r="G13" s="80"/>
    </row>
    <row r="14" spans="1:10">
      <c r="B14" s="271"/>
      <c r="D14" s="134">
        <f>SUM(D10:D13)</f>
        <v>792269768</v>
      </c>
      <c r="F14" s="134">
        <f>SUM(F10:F13)</f>
        <v>529371735</v>
      </c>
    </row>
    <row r="15" spans="1:10">
      <c r="B15" s="661" t="s">
        <v>1557</v>
      </c>
      <c r="C15" s="48"/>
      <c r="D15" s="68">
        <v>0</v>
      </c>
      <c r="F15" s="68">
        <v>-1181581</v>
      </c>
    </row>
    <row r="16" spans="1:10" ht="15" customHeight="1" thickBot="1">
      <c r="B16" s="990" t="s">
        <v>17</v>
      </c>
      <c r="C16" s="990"/>
      <c r="D16" s="71">
        <f>SUM(D14:D15)</f>
        <v>792269768</v>
      </c>
      <c r="F16" s="71">
        <f>SUM(F14:F15)</f>
        <v>528190154</v>
      </c>
      <c r="G16" s="80"/>
      <c r="J16" s="52"/>
    </row>
    <row r="17" spans="1:10" ht="13.5" thickTop="1">
      <c r="B17" s="38"/>
      <c r="D17" s="72"/>
      <c r="E17" s="2"/>
      <c r="F17" s="72"/>
      <c r="G17" s="52"/>
    </row>
    <row r="18" spans="1:10">
      <c r="A18" s="687">
        <v>20.100000000000001</v>
      </c>
      <c r="B18" s="73" t="s">
        <v>308</v>
      </c>
      <c r="D18" s="40"/>
      <c r="F18" s="40"/>
    </row>
    <row r="19" spans="1:10">
      <c r="B19" s="69" t="s">
        <v>196</v>
      </c>
      <c r="D19" s="270">
        <f>SUMIF('TB 18-19 HO'!$G$8:$G$1993,G19,'TB 18-19 HO'!$E$8:$E$2002)*-1</f>
        <v>325659666</v>
      </c>
      <c r="F19" s="40">
        <v>141554157</v>
      </c>
      <c r="G19" s="69" t="s">
        <v>1384</v>
      </c>
    </row>
    <row r="20" spans="1:10">
      <c r="B20" s="69" t="s">
        <v>309</v>
      </c>
      <c r="D20" s="270">
        <f>SUMIF('TB 18-19 HO'!$G$8:$G$1993,G20,'TB 18-19 HO'!$E$8:$E$2002)*-1</f>
        <v>9578082</v>
      </c>
      <c r="F20" s="40">
        <v>9494815</v>
      </c>
      <c r="G20" s="69" t="s">
        <v>1385</v>
      </c>
    </row>
    <row r="21" spans="1:10" ht="13.5" thickBot="1">
      <c r="B21" s="990" t="s">
        <v>17</v>
      </c>
      <c r="C21" s="990"/>
      <c r="D21" s="71">
        <f>SUM(D19:D20)</f>
        <v>335237748</v>
      </c>
      <c r="E21" s="2"/>
      <c r="F21" s="71">
        <f>SUM(F19:F20)</f>
        <v>151048972</v>
      </c>
    </row>
    <row r="22" spans="1:10" ht="13.5" thickTop="1">
      <c r="B22" s="38"/>
      <c r="D22" s="52"/>
      <c r="E22" s="2"/>
      <c r="F22" s="72"/>
      <c r="G22" s="52"/>
    </row>
    <row r="23" spans="1:10">
      <c r="A23" s="660">
        <v>20.2</v>
      </c>
      <c r="B23" s="73" t="s">
        <v>1063</v>
      </c>
      <c r="D23" s="40"/>
      <c r="F23" s="40"/>
    </row>
    <row r="24" spans="1:10">
      <c r="B24" s="69" t="s">
        <v>310</v>
      </c>
      <c r="D24" s="270">
        <f>SUMIF('TB 18-19 HO'!$G$8:$G$1993,G24,'TB 18-19 HO'!$E$8:$E$2002)*-1</f>
        <v>436347168</v>
      </c>
      <c r="F24" s="40">
        <v>367495661</v>
      </c>
      <c r="G24" s="69" t="s">
        <v>1386</v>
      </c>
      <c r="J24" s="52"/>
    </row>
    <row r="25" spans="1:10" hidden="1">
      <c r="B25" s="69" t="s">
        <v>196</v>
      </c>
      <c r="D25" s="22"/>
      <c r="F25" s="40"/>
    </row>
    <row r="26" spans="1:10" hidden="1">
      <c r="B26" s="69" t="s">
        <v>311</v>
      </c>
      <c r="D26" s="22"/>
      <c r="F26" s="40"/>
    </row>
    <row r="27" spans="1:10">
      <c r="B27" s="69" t="s">
        <v>312</v>
      </c>
      <c r="D27" s="22">
        <v>0</v>
      </c>
      <c r="F27" s="68">
        <v>233793</v>
      </c>
    </row>
    <row r="28" spans="1:10" s="2" customFormat="1" ht="15.75" customHeight="1" thickBot="1">
      <c r="B28" s="990" t="s">
        <v>17</v>
      </c>
      <c r="C28" s="990"/>
      <c r="D28" s="71">
        <f>SUM(D24:D27)</f>
        <v>436347168</v>
      </c>
      <c r="F28" s="71">
        <f>SUM(F24:F27)</f>
        <v>367729454</v>
      </c>
      <c r="H28" s="249"/>
    </row>
    <row r="29" spans="1:10" s="2" customFormat="1" ht="15.75" customHeight="1" thickTop="1">
      <c r="B29" s="137"/>
      <c r="C29" s="137"/>
      <c r="D29" s="134"/>
      <c r="F29" s="134"/>
      <c r="H29" s="249"/>
    </row>
    <row r="30" spans="1:10" s="2" customFormat="1" ht="15.75" customHeight="1">
      <c r="A30" s="660">
        <v>20.3</v>
      </c>
      <c r="B30" s="231" t="s">
        <v>1071</v>
      </c>
      <c r="C30" s="137"/>
      <c r="D30" s="134"/>
      <c r="F30" s="134"/>
      <c r="H30" s="249"/>
    </row>
    <row r="31" spans="1:10" s="2" customFormat="1" ht="15.75" customHeight="1">
      <c r="B31" s="54" t="s">
        <v>1019</v>
      </c>
      <c r="C31" s="137"/>
      <c r="D31" s="270">
        <f>SUMIF('TB 18-19 HO'!$G$8:$G$1993,G31,'TB 18-19 HO'!$E$8:$E$2002)*-1</f>
        <v>1606705</v>
      </c>
      <c r="F31" s="68">
        <v>3521611</v>
      </c>
      <c r="G31" s="271" t="s">
        <v>1387</v>
      </c>
      <c r="H31" s="249"/>
    </row>
    <row r="32" spans="1:10" s="2" customFormat="1" ht="15.75" customHeight="1" thickBot="1">
      <c r="B32" s="990" t="s">
        <v>1007</v>
      </c>
      <c r="C32" s="990"/>
      <c r="D32" s="71">
        <f>D31</f>
        <v>1606705</v>
      </c>
      <c r="E32" s="101"/>
      <c r="F32" s="71">
        <f>F31</f>
        <v>3521611</v>
      </c>
      <c r="H32" s="249"/>
    </row>
    <row r="33" spans="1:9" ht="13.5" thickTop="1">
      <c r="B33" s="38"/>
      <c r="D33" s="40"/>
      <c r="F33" s="40"/>
    </row>
    <row r="34" spans="1:9">
      <c r="A34" s="681">
        <v>20.399999999999999</v>
      </c>
      <c r="B34" s="131" t="s">
        <v>36</v>
      </c>
      <c r="D34" s="40"/>
      <c r="F34" s="40"/>
    </row>
    <row r="35" spans="1:9" ht="31.15" customHeight="1">
      <c r="B35" s="993" t="s">
        <v>1512</v>
      </c>
      <c r="C35" s="993"/>
      <c r="D35" s="993"/>
      <c r="E35" s="993"/>
      <c r="F35" s="993"/>
    </row>
    <row r="36" spans="1:9">
      <c r="B36" s="38"/>
      <c r="D36" s="40"/>
      <c r="F36" s="40"/>
    </row>
    <row r="37" spans="1:9">
      <c r="A37" s="137">
        <f>A8+1</f>
        <v>21</v>
      </c>
      <c r="B37" s="2" t="s">
        <v>313</v>
      </c>
      <c r="D37" s="40"/>
      <c r="F37" s="40"/>
    </row>
    <row r="38" spans="1:9">
      <c r="A38" s="137"/>
      <c r="B38" s="54" t="s">
        <v>208</v>
      </c>
      <c r="D38" s="40"/>
      <c r="E38" s="40"/>
      <c r="F38" s="40"/>
    </row>
    <row r="39" spans="1:9" ht="14.25" customHeight="1">
      <c r="B39" s="74" t="s">
        <v>314</v>
      </c>
      <c r="C39" s="22"/>
      <c r="D39" s="270">
        <f>SUMIF('TB 18-19 HO'!$G$8:$G$1993,G39,'TB 18-19 HO'!$E$8:$E$2002)*-1</f>
        <v>3165721</v>
      </c>
      <c r="E39" s="40"/>
      <c r="F39" s="40">
        <v>9305156</v>
      </c>
      <c r="G39" s="74" t="s">
        <v>1388</v>
      </c>
    </row>
    <row r="40" spans="1:9" ht="14.25" customHeight="1">
      <c r="B40" s="74" t="s">
        <v>315</v>
      </c>
      <c r="C40" s="22"/>
      <c r="D40" s="270">
        <f>SUMIF('TB 18-19 HO'!$G$8:$G$1993,G40,'TB 18-19 HO'!$E$8:$E$2002)*-1</f>
        <v>25000</v>
      </c>
      <c r="E40" s="40"/>
      <c r="F40" s="40">
        <v>0</v>
      </c>
      <c r="G40" s="322" t="s">
        <v>1389</v>
      </c>
    </row>
    <row r="41" spans="1:9" ht="14.25" hidden="1" customHeight="1">
      <c r="B41" s="74" t="s">
        <v>316</v>
      </c>
      <c r="C41" s="22"/>
      <c r="D41" s="40">
        <v>0</v>
      </c>
      <c r="E41" s="40"/>
      <c r="F41" s="40"/>
    </row>
    <row r="42" spans="1:9" ht="14.25" hidden="1" customHeight="1">
      <c r="B42" s="74"/>
      <c r="C42" s="22"/>
      <c r="D42" s="67">
        <f>SUM(D39:D41)</f>
        <v>3190721</v>
      </c>
      <c r="E42" s="40"/>
      <c r="F42" s="67">
        <f>SUM(F39:F41)</f>
        <v>9305156</v>
      </c>
    </row>
    <row r="43" spans="1:9" hidden="1">
      <c r="B43" s="54"/>
      <c r="C43" s="22"/>
      <c r="E43" s="22"/>
    </row>
    <row r="44" spans="1:9">
      <c r="B44" s="54" t="s">
        <v>317</v>
      </c>
      <c r="D44" s="270">
        <f>SUMIF('TB 18-19 HO'!$G$8:$G$1993,G44,'TB 18-19 HO'!$E$8:$E$2002)*-1</f>
        <v>2397469</v>
      </c>
      <c r="F44" s="40">
        <v>0</v>
      </c>
      <c r="G44" s="271" t="s">
        <v>1470</v>
      </c>
    </row>
    <row r="45" spans="1:9" hidden="1">
      <c r="B45" s="54" t="s">
        <v>318</v>
      </c>
      <c r="D45" s="245">
        <v>0</v>
      </c>
      <c r="F45" s="40"/>
    </row>
    <row r="46" spans="1:9" hidden="1">
      <c r="B46" s="54" t="s">
        <v>1009</v>
      </c>
      <c r="D46" s="245">
        <v>0</v>
      </c>
      <c r="F46" s="40">
        <v>0</v>
      </c>
    </row>
    <row r="47" spans="1:9">
      <c r="B47" s="54" t="s">
        <v>320</v>
      </c>
      <c r="D47" s="270">
        <f>SUMIF('TB 18-19 HO'!$G$8:$G$1993,G47,'TB 18-19 HO'!$E$8:$E$2002)*-1</f>
        <v>867396</v>
      </c>
      <c r="F47" s="40">
        <v>843014</v>
      </c>
      <c r="G47" s="271" t="s">
        <v>1390</v>
      </c>
      <c r="H47" s="315">
        <v>1729828.37</v>
      </c>
      <c r="I47" s="92">
        <f>D47-H47</f>
        <v>-862432.37000000011</v>
      </c>
    </row>
    <row r="48" spans="1:9">
      <c r="B48" s="271" t="s">
        <v>1576</v>
      </c>
      <c r="D48" s="270">
        <f>SUMIF('TB 18-19 HO'!$G$8:$G$1993,G48,'TB 18-19 HO'!$E$8:$E$2002)*-1</f>
        <v>27963</v>
      </c>
      <c r="F48" s="40">
        <v>0</v>
      </c>
      <c r="G48" s="271" t="s">
        <v>1464</v>
      </c>
      <c r="H48" s="315"/>
      <c r="I48" s="92"/>
    </row>
    <row r="49" spans="1:7" ht="15.75" customHeight="1" thickBot="1">
      <c r="B49" s="990" t="s">
        <v>17</v>
      </c>
      <c r="C49" s="990"/>
      <c r="D49" s="246">
        <f>SUM(D42:D48)</f>
        <v>6483549</v>
      </c>
      <c r="F49" s="71">
        <f>+SUM(F42:F47)</f>
        <v>10148170</v>
      </c>
      <c r="G49" s="52"/>
    </row>
    <row r="50" spans="1:7" ht="13.5" thickTop="1">
      <c r="D50" s="245"/>
      <c r="E50" s="40"/>
      <c r="F50" s="40"/>
    </row>
    <row r="51" spans="1:7">
      <c r="A51" s="137">
        <f>A37+1</f>
        <v>22</v>
      </c>
      <c r="B51" s="2" t="s">
        <v>321</v>
      </c>
      <c r="C51" s="2"/>
      <c r="D51" s="247"/>
      <c r="F51" s="43"/>
    </row>
    <row r="52" spans="1:7">
      <c r="A52" s="50"/>
      <c r="B52" s="38"/>
      <c r="C52" s="2"/>
    </row>
    <row r="53" spans="1:7">
      <c r="A53" s="50"/>
      <c r="B53" s="39" t="s">
        <v>322</v>
      </c>
      <c r="C53" s="2"/>
      <c r="D53" s="46">
        <f>+F57</f>
        <v>22508574</v>
      </c>
      <c r="F53" s="46">
        <v>10830616</v>
      </c>
    </row>
    <row r="54" spans="1:7">
      <c r="A54" s="50"/>
      <c r="B54" s="39" t="s">
        <v>889</v>
      </c>
      <c r="C54" s="2"/>
      <c r="D54" s="270">
        <f>SUMIF('TB 18-19 HO'!$G$8:$G$1993,G54,'TB 18-19 HO'!$E$8:$E$2002)</f>
        <v>240115770</v>
      </c>
      <c r="F54" s="46">
        <v>93532334</v>
      </c>
      <c r="G54" s="39" t="s">
        <v>1391</v>
      </c>
    </row>
    <row r="55" spans="1:7">
      <c r="A55" s="50"/>
      <c r="B55" s="69"/>
      <c r="C55" s="2"/>
      <c r="D55" s="76">
        <f>SUM(D53:D54)</f>
        <v>262624344</v>
      </c>
      <c r="F55" s="76">
        <f>SUM(F53:F54)</f>
        <v>104362950</v>
      </c>
    </row>
    <row r="56" spans="1:7">
      <c r="A56" s="50"/>
      <c r="B56" s="38"/>
      <c r="C56" s="2"/>
    </row>
    <row r="57" spans="1:7">
      <c r="A57" s="50"/>
      <c r="B57" s="39" t="s">
        <v>323</v>
      </c>
      <c r="C57" s="2"/>
      <c r="D57" s="46">
        <f>(21504723+606960)-1300338</f>
        <v>20811345</v>
      </c>
      <c r="F57" s="101">
        <f>22508574</f>
        <v>22508574</v>
      </c>
    </row>
    <row r="58" spans="1:7">
      <c r="A58" s="50"/>
      <c r="F58" s="46"/>
    </row>
    <row r="59" spans="1:7" ht="13.5" thickBot="1">
      <c r="A59" s="50"/>
      <c r="B59" s="990" t="s">
        <v>1567</v>
      </c>
      <c r="C59" s="990"/>
      <c r="D59" s="42">
        <f>+D55-D57</f>
        <v>241812999</v>
      </c>
      <c r="F59" s="42">
        <f>+F55-F57</f>
        <v>81854376</v>
      </c>
    </row>
    <row r="60" spans="1:7" ht="13.5" thickTop="1">
      <c r="A60" s="50"/>
      <c r="B60" s="77"/>
      <c r="C60" s="2"/>
      <c r="D60" s="43"/>
      <c r="F60" s="43"/>
    </row>
    <row r="61" spans="1:7">
      <c r="A61" s="137">
        <f>A51+1</f>
        <v>23</v>
      </c>
      <c r="B61" s="2" t="s">
        <v>324</v>
      </c>
      <c r="D61" s="40"/>
      <c r="F61" s="40"/>
    </row>
    <row r="62" spans="1:7">
      <c r="A62" s="137"/>
      <c r="B62" s="78"/>
      <c r="D62" s="40"/>
      <c r="F62" s="40"/>
    </row>
    <row r="63" spans="1:7">
      <c r="A63" s="137"/>
      <c r="B63" s="662" t="s">
        <v>1602</v>
      </c>
      <c r="D63" s="270">
        <f>SUMIF('TB 18-19 HO'!$G$8:$G$1993,G63,'TB 18-19 HO'!$E$8:$E$2002)</f>
        <v>304617984</v>
      </c>
      <c r="F63" s="40">
        <v>282773156</v>
      </c>
      <c r="G63" s="78" t="s">
        <v>1392</v>
      </c>
    </row>
    <row r="64" spans="1:7" ht="14.25" hidden="1" customHeight="1">
      <c r="A64" s="50"/>
      <c r="B64" s="79" t="s">
        <v>310</v>
      </c>
      <c r="D64" s="40"/>
      <c r="F64" s="40"/>
    </row>
    <row r="65" spans="1:6" ht="14.25" hidden="1" customHeight="1">
      <c r="A65" s="50"/>
      <c r="B65" s="79" t="s">
        <v>196</v>
      </c>
      <c r="D65" s="40"/>
      <c r="F65" s="40"/>
    </row>
    <row r="66" spans="1:6" ht="14.25" hidden="1" customHeight="1">
      <c r="A66" s="50"/>
      <c r="B66" s="79" t="s">
        <v>311</v>
      </c>
      <c r="D66" s="40"/>
      <c r="F66" s="40"/>
    </row>
    <row r="67" spans="1:6" ht="14.25" hidden="1" customHeight="1">
      <c r="A67" s="50"/>
      <c r="B67" s="79" t="s">
        <v>325</v>
      </c>
      <c r="D67" s="40"/>
      <c r="F67" s="40"/>
    </row>
    <row r="68" spans="1:6" ht="15.75" customHeight="1" thickBot="1">
      <c r="A68" s="50"/>
      <c r="B68" s="990" t="s">
        <v>17</v>
      </c>
      <c r="C68" s="990"/>
      <c r="D68" s="71">
        <f>+D63</f>
        <v>304617984</v>
      </c>
      <c r="F68" s="71">
        <f>SUM(F63:F67)</f>
        <v>282773156</v>
      </c>
    </row>
    <row r="69" spans="1:6" ht="13.5" thickTop="1">
      <c r="A69" s="50"/>
      <c r="C69" s="2"/>
      <c r="D69" s="43"/>
      <c r="F69" s="43"/>
    </row>
    <row r="70" spans="1:6">
      <c r="A70" s="1"/>
    </row>
    <row r="71" spans="1:6">
      <c r="A71" s="47"/>
    </row>
    <row r="72" spans="1:6">
      <c r="A72" s="62"/>
      <c r="B72" s="937" t="s">
        <v>24</v>
      </c>
      <c r="C72" s="62"/>
      <c r="D72" s="63" t="s">
        <v>303</v>
      </c>
      <c r="E72" s="64"/>
      <c r="F72" s="63" t="s">
        <v>303</v>
      </c>
    </row>
    <row r="73" spans="1:6">
      <c r="A73" s="65"/>
      <c r="B73" s="938"/>
      <c r="C73" s="65"/>
      <c r="D73" s="66" t="str">
        <f>+D6</f>
        <v>March 31, 2019</v>
      </c>
      <c r="E73" s="65"/>
      <c r="F73" s="66" t="s">
        <v>8</v>
      </c>
    </row>
    <row r="74" spans="1:6">
      <c r="A74" s="50"/>
      <c r="C74" s="2"/>
      <c r="D74" s="43"/>
      <c r="F74" s="43"/>
    </row>
    <row r="75" spans="1:6">
      <c r="A75" s="137">
        <f>A61+1</f>
        <v>24</v>
      </c>
      <c r="B75" s="2" t="s">
        <v>1511</v>
      </c>
      <c r="C75" s="2"/>
      <c r="D75" s="43"/>
      <c r="F75" s="43"/>
    </row>
    <row r="76" spans="1:6">
      <c r="A76" s="50"/>
      <c r="B76" s="38"/>
      <c r="C76" s="2"/>
    </row>
    <row r="77" spans="1:6">
      <c r="A77" s="50"/>
      <c r="B77" s="39" t="s">
        <v>326</v>
      </c>
      <c r="C77" s="2"/>
      <c r="D77" s="46">
        <f>129959553+1300338</f>
        <v>131259891</v>
      </c>
      <c r="F77" s="46">
        <f>137289868</f>
        <v>137289868</v>
      </c>
    </row>
    <row r="78" spans="1:6">
      <c r="A78" s="50"/>
      <c r="B78" s="38"/>
      <c r="C78" s="2"/>
    </row>
    <row r="79" spans="1:6">
      <c r="A79" s="50"/>
      <c r="B79" s="39" t="s">
        <v>327</v>
      </c>
      <c r="C79" s="2"/>
      <c r="D79" s="46">
        <f>+F77</f>
        <v>137289868</v>
      </c>
      <c r="F79" s="46">
        <v>176756159</v>
      </c>
    </row>
    <row r="80" spans="1:6" ht="13.5" thickBot="1">
      <c r="A80" s="50"/>
      <c r="B80" s="131" t="s">
        <v>1066</v>
      </c>
      <c r="C80" s="2"/>
      <c r="D80" s="42">
        <f>D79-D77</f>
        <v>6029977</v>
      </c>
      <c r="F80" s="42">
        <f>F79-F77</f>
        <v>39466291</v>
      </c>
    </row>
    <row r="81" spans="1:11" ht="13.5" thickTop="1">
      <c r="A81" s="50"/>
      <c r="C81" s="2"/>
      <c r="D81" s="43"/>
      <c r="F81" s="43"/>
    </row>
    <row r="82" spans="1:11" hidden="1">
      <c r="A82" s="50"/>
      <c r="B82" s="78" t="s">
        <v>328</v>
      </c>
      <c r="C82" s="2"/>
      <c r="D82" s="43"/>
      <c r="F82" s="43"/>
    </row>
    <row r="83" spans="1:11" hidden="1">
      <c r="A83" s="50"/>
      <c r="B83" s="69" t="s">
        <v>310</v>
      </c>
      <c r="C83" s="2"/>
      <c r="D83" s="46">
        <v>177249564</v>
      </c>
      <c r="F83" s="46">
        <v>177249564</v>
      </c>
      <c r="G83" s="22"/>
    </row>
    <row r="84" spans="1:11" hidden="1">
      <c r="A84" s="50"/>
      <c r="B84" s="69" t="s">
        <v>196</v>
      </c>
      <c r="C84" s="2"/>
      <c r="D84" s="46">
        <v>11597765</v>
      </c>
      <c r="F84" s="46">
        <v>11597765</v>
      </c>
      <c r="G84" s="22"/>
    </row>
    <row r="85" spans="1:11" hidden="1">
      <c r="A85" s="50"/>
      <c r="B85" s="69" t="s">
        <v>311</v>
      </c>
      <c r="C85" s="2"/>
      <c r="D85" s="46">
        <v>407834</v>
      </c>
      <c r="F85" s="46">
        <v>407834</v>
      </c>
      <c r="G85" s="22"/>
    </row>
    <row r="86" spans="1:11" hidden="1">
      <c r="A86" s="50"/>
      <c r="B86" s="69" t="s">
        <v>312</v>
      </c>
      <c r="C86" s="2"/>
      <c r="D86" s="46">
        <v>1359659</v>
      </c>
      <c r="F86" s="46">
        <v>1359659</v>
      </c>
      <c r="G86" s="22"/>
    </row>
    <row r="87" spans="1:11" ht="15.75" hidden="1" customHeight="1" thickBot="1">
      <c r="A87" s="50"/>
      <c r="B87" s="991" t="s">
        <v>17</v>
      </c>
      <c r="C87" s="991"/>
      <c r="D87" s="42">
        <f>SUM(D83:D86)</f>
        <v>190614822</v>
      </c>
      <c r="F87" s="42">
        <v>190614822</v>
      </c>
    </row>
    <row r="88" spans="1:11">
      <c r="A88" s="50"/>
      <c r="C88" s="2"/>
      <c r="D88" s="43"/>
      <c r="F88" s="43"/>
    </row>
    <row r="89" spans="1:11">
      <c r="A89" s="137">
        <f>A75+1</f>
        <v>25</v>
      </c>
      <c r="B89" s="2" t="s">
        <v>329</v>
      </c>
    </row>
    <row r="90" spans="1:11">
      <c r="B90" s="54" t="s">
        <v>330</v>
      </c>
      <c r="D90" s="270">
        <f>SUMIF('TB 18-19 HO'!$G$8:$G$1993,G90,'TB 18-19 HO'!$E$8:$E$2002)</f>
        <v>50780053</v>
      </c>
      <c r="F90" s="22">
        <v>45229690</v>
      </c>
      <c r="G90" s="271" t="s">
        <v>1393</v>
      </c>
      <c r="H90" s="314"/>
      <c r="I90" s="269"/>
      <c r="J90" s="52"/>
    </row>
    <row r="91" spans="1:11" s="26" customFormat="1">
      <c r="B91" s="136" t="s">
        <v>1558</v>
      </c>
      <c r="D91" s="270">
        <f>SUMIF('TB 18-19 HO'!$G$8:$G$1993,G91,'TB 18-19 HO'!$E$8:$E$2002)</f>
        <v>1806457</v>
      </c>
      <c r="F91" s="27">
        <v>1340867</v>
      </c>
      <c r="G91" s="136" t="s">
        <v>1394</v>
      </c>
      <c r="H91" s="250"/>
      <c r="J91" s="52"/>
      <c r="K91" s="101"/>
    </row>
    <row r="92" spans="1:11" s="26" customFormat="1">
      <c r="B92" s="136" t="s">
        <v>723</v>
      </c>
      <c r="D92" s="270">
        <f>SUMIF('TB 18-19 HO'!$G$8:$G$1993,G92,'TB 18-19 HO'!$E$8:$E$2002)</f>
        <v>79223</v>
      </c>
      <c r="F92" s="27">
        <v>658901</v>
      </c>
      <c r="G92" s="136" t="s">
        <v>1395</v>
      </c>
      <c r="H92" s="250"/>
      <c r="J92" s="52"/>
      <c r="K92" s="101"/>
    </row>
    <row r="93" spans="1:11">
      <c r="B93" s="54" t="s">
        <v>331</v>
      </c>
      <c r="D93" s="270">
        <f>SUMIF('TB 18-19 HO'!$G$8:$G$1993,G93,'TB 18-19 HO'!$E$8:$E$2002)</f>
        <v>1527503</v>
      </c>
      <c r="F93" s="22">
        <v>2028091</v>
      </c>
      <c r="G93" s="271" t="s">
        <v>1396</v>
      </c>
      <c r="J93" s="52"/>
    </row>
    <row r="94" spans="1:11" ht="13.5" thickBot="1">
      <c r="B94" s="990" t="s">
        <v>17</v>
      </c>
      <c r="C94" s="990"/>
      <c r="D94" s="42">
        <f>SUM(D90:D93)</f>
        <v>54193236</v>
      </c>
      <c r="F94" s="42">
        <f>SUM(F90:F93)</f>
        <v>49257549</v>
      </c>
    </row>
    <row r="95" spans="1:11" ht="13.5" thickTop="1"/>
    <row r="96" spans="1:11">
      <c r="A96" s="137">
        <f>A89+1</f>
        <v>26</v>
      </c>
      <c r="B96" s="2" t="s">
        <v>332</v>
      </c>
    </row>
    <row r="97" spans="1:8">
      <c r="B97" s="142" t="s">
        <v>1582</v>
      </c>
      <c r="D97" s="270"/>
      <c r="F97" s="22"/>
      <c r="G97" s="296"/>
    </row>
    <row r="98" spans="1:8">
      <c r="B98" s="321" t="s">
        <v>1583</v>
      </c>
      <c r="D98" s="270">
        <f>SUMIF('TB 18-19 HO'!$G$8:$G$1993,G98,'TB 18-19 HO'!$E$8:$E$2002)</f>
        <v>10830867</v>
      </c>
      <c r="F98" s="269">
        <v>12985767</v>
      </c>
      <c r="G98" s="321" t="s">
        <v>1580</v>
      </c>
    </row>
    <row r="99" spans="1:8">
      <c r="B99" s="321" t="s">
        <v>1584</v>
      </c>
      <c r="D99" s="270">
        <f>SUMIF('TB 18-19 HO'!$G$8:$G$1993,G99,'TB 18-19 HO'!$E$8:$E$2002)</f>
        <v>146423</v>
      </c>
      <c r="F99" s="269">
        <v>0</v>
      </c>
      <c r="G99" s="321" t="s">
        <v>1581</v>
      </c>
    </row>
    <row r="100" spans="1:8">
      <c r="B100" s="271" t="s">
        <v>333</v>
      </c>
      <c r="D100" s="270">
        <f>SUMIF('TB 18-19 HO'!$G$8:$G$1993,G100,'TB 18-19 HO'!$E$8:$E$2002)</f>
        <v>1909029</v>
      </c>
      <c r="F100" s="22">
        <v>922221</v>
      </c>
      <c r="G100" s="271" t="s">
        <v>1579</v>
      </c>
    </row>
    <row r="101" spans="1:8" ht="13.5" thickBot="1">
      <c r="B101" s="990" t="s">
        <v>17</v>
      </c>
      <c r="C101" s="990"/>
      <c r="D101" s="42">
        <f>SUM(D97:D100)</f>
        <v>12886319</v>
      </c>
      <c r="F101" s="42">
        <f>SUM(F97:F100)</f>
        <v>13907988</v>
      </c>
    </row>
    <row r="102" spans="1:8" ht="13.5" thickTop="1"/>
    <row r="103" spans="1:8">
      <c r="A103" s="1"/>
    </row>
    <row r="104" spans="1:8">
      <c r="A104" s="62"/>
      <c r="B104" s="937" t="s">
        <v>24</v>
      </c>
      <c r="C104" s="62"/>
      <c r="D104" s="63" t="s">
        <v>303</v>
      </c>
      <c r="E104" s="64"/>
      <c r="F104" s="63" t="s">
        <v>303</v>
      </c>
    </row>
    <row r="105" spans="1:8">
      <c r="A105" s="65"/>
      <c r="B105" s="938"/>
      <c r="C105" s="65"/>
      <c r="D105" s="66" t="str">
        <f>+D73</f>
        <v>March 31, 2019</v>
      </c>
      <c r="E105" s="65"/>
      <c r="F105" s="66">
        <v>43190</v>
      </c>
    </row>
    <row r="107" spans="1:8">
      <c r="A107" s="137">
        <f>A96+1</f>
        <v>27</v>
      </c>
      <c r="B107" s="49" t="s">
        <v>334</v>
      </c>
    </row>
    <row r="108" spans="1:8">
      <c r="A108" s="137"/>
      <c r="B108" s="101" t="s">
        <v>46</v>
      </c>
    </row>
    <row r="109" spans="1:8">
      <c r="B109" s="54" t="s">
        <v>344</v>
      </c>
      <c r="D109" s="270">
        <f>SUMIF('TB 18-19 HO'!$G$8:$G$1993,G109,'TB 18-19 HO'!$E$8:$E$2002)</f>
        <v>72914563</v>
      </c>
      <c r="F109" s="22">
        <v>67333928</v>
      </c>
      <c r="G109" s="271" t="s">
        <v>1399</v>
      </c>
      <c r="H109" s="101"/>
    </row>
    <row r="110" spans="1:8">
      <c r="B110" s="54" t="s">
        <v>337</v>
      </c>
      <c r="D110" s="270">
        <f>SUMIF('TB 18-19 HO'!$G$8:$G$1993,G110,'TB 18-19 HO'!$E$8:$E$2002)</f>
        <v>23320993</v>
      </c>
      <c r="F110" s="22">
        <v>28672832</v>
      </c>
      <c r="G110" s="271" t="s">
        <v>1400</v>
      </c>
      <c r="H110" s="101"/>
    </row>
    <row r="111" spans="1:8">
      <c r="B111" s="271" t="s">
        <v>1491</v>
      </c>
      <c r="D111" s="270">
        <f>SUMIF('TB 18-19 HO'!$G$8:$G$1993,G111,'TB 18-19 HO'!$E$8:$E$2002)</f>
        <v>1067043</v>
      </c>
      <c r="F111" s="269">
        <v>0</v>
      </c>
      <c r="G111" s="271" t="s">
        <v>1492</v>
      </c>
      <c r="H111" s="101"/>
    </row>
    <row r="112" spans="1:8">
      <c r="B112" s="935" t="s">
        <v>338</v>
      </c>
      <c r="C112" s="935"/>
      <c r="D112" s="270">
        <f>SUMIF('TB 18-19 HO'!$G$8:$G$1993,G112,'TB 18-19 HO'!$E$8:$E$2002)</f>
        <v>755185</v>
      </c>
      <c r="E112" s="24"/>
      <c r="F112" s="25">
        <v>296775</v>
      </c>
      <c r="G112" s="935" t="s">
        <v>1401</v>
      </c>
      <c r="H112" s="935"/>
    </row>
    <row r="113" spans="2:8">
      <c r="B113" s="54" t="s">
        <v>345</v>
      </c>
      <c r="D113" s="270">
        <f>SUMIF('TB 18-19 HO'!$G$8:$G$1993,G113,'TB 18-19 HO'!$E$8:$E$2002)</f>
        <v>37072124</v>
      </c>
      <c r="F113" s="22">
        <v>15646672</v>
      </c>
      <c r="G113" s="271" t="s">
        <v>1402</v>
      </c>
      <c r="H113" s="101"/>
    </row>
    <row r="114" spans="2:8">
      <c r="B114" s="54" t="s">
        <v>343</v>
      </c>
      <c r="D114" s="270">
        <f>SUMIF('TB 18-19 HO'!$G$8:$G$1993,G114,'TB 18-19 HO'!$E$8:$E$2002)</f>
        <v>6473927</v>
      </c>
      <c r="F114" s="22">
        <v>12977562</v>
      </c>
      <c r="G114" s="271" t="s">
        <v>1403</v>
      </c>
      <c r="H114" s="101"/>
    </row>
    <row r="115" spans="2:8" hidden="1">
      <c r="B115" s="54" t="s">
        <v>1289</v>
      </c>
      <c r="D115" s="270">
        <f>SUMIF('TB 18-19 HO'!$G$8:$G$1993,G115,'TB 18-19 HO'!$E$8:$E$2002)</f>
        <v>0</v>
      </c>
      <c r="F115" s="22">
        <v>0</v>
      </c>
      <c r="G115" s="271" t="s">
        <v>1404</v>
      </c>
      <c r="H115" s="101"/>
    </row>
    <row r="116" spans="2:8">
      <c r="B116" s="54" t="s">
        <v>340</v>
      </c>
      <c r="D116" s="270">
        <f>SUMIF('TB 18-19 HO'!$G$8:$G$1993,G116,'TB 18-19 HO'!$E$8:$E$2002)</f>
        <v>1184267</v>
      </c>
      <c r="F116" s="22">
        <v>1056822</v>
      </c>
      <c r="G116" s="271" t="s">
        <v>1405</v>
      </c>
      <c r="H116" s="101"/>
    </row>
    <row r="117" spans="2:8">
      <c r="B117" s="54" t="s">
        <v>346</v>
      </c>
      <c r="D117" s="270">
        <f>SUMIF('TB 18-19 HO'!$G$8:$G$1993,G117,'TB 18-19 HO'!$E$8:$E$2002)</f>
        <v>1108177</v>
      </c>
      <c r="F117" s="22">
        <v>1225877</v>
      </c>
      <c r="G117" s="271" t="s">
        <v>1406</v>
      </c>
      <c r="H117" s="101"/>
    </row>
    <row r="118" spans="2:8">
      <c r="B118" s="54" t="s">
        <v>264</v>
      </c>
      <c r="D118" s="270">
        <f>SUMIF('TB 18-19 HO'!$G$8:$G$1993,G118,'TB 18-19 HO'!$E$8:$E$2002)</f>
        <v>2256956</v>
      </c>
      <c r="F118" s="22">
        <v>3910868</v>
      </c>
      <c r="G118" s="271" t="s">
        <v>1407</v>
      </c>
      <c r="H118" s="101"/>
    </row>
    <row r="119" spans="2:8">
      <c r="B119" s="54" t="s">
        <v>347</v>
      </c>
      <c r="D119" s="270">
        <f>SUMIF('TB 18-19 HO'!$G$8:$G$1993,G119,'TB 18-19 HO'!$E$8:$E$2002)</f>
        <v>836788</v>
      </c>
      <c r="E119" s="22"/>
      <c r="F119" s="22">
        <v>283468</v>
      </c>
      <c r="G119" s="271" t="s">
        <v>1408</v>
      </c>
      <c r="H119" s="52"/>
    </row>
    <row r="120" spans="2:8">
      <c r="B120" s="54" t="s">
        <v>884</v>
      </c>
      <c r="D120" s="270">
        <f>SUMIF('TB 18-19 HO'!$G$8:$G$1993,G120,'TB 18-19 HO'!$E$8:$E$2002)</f>
        <v>739593</v>
      </c>
      <c r="F120" s="22">
        <v>1040536</v>
      </c>
      <c r="G120" s="271" t="s">
        <v>1409</v>
      </c>
      <c r="H120" s="101"/>
    </row>
    <row r="121" spans="2:8">
      <c r="B121" s="54" t="s">
        <v>1585</v>
      </c>
      <c r="D121" s="270">
        <f>SUMIF('TB 18-19 HO'!$G$8:$G$1993,G121,'TB 18-19 HO'!$E$8:$E$2002)</f>
        <v>1300000</v>
      </c>
      <c r="F121" s="22">
        <f>1375000-75000</f>
        <v>1300000</v>
      </c>
      <c r="G121" s="271" t="s">
        <v>1410</v>
      </c>
      <c r="H121" s="101"/>
    </row>
    <row r="122" spans="2:8">
      <c r="B122" s="54" t="s">
        <v>336</v>
      </c>
      <c r="D122" s="270">
        <f>SUMIF('TB 18-19 HO'!$G$8:$G$1993,G122,'TB 18-19 HO'!$E$8:$E$2002)</f>
        <v>6342549</v>
      </c>
      <c r="F122" s="22">
        <f>5839813+75000</f>
        <v>5914813</v>
      </c>
      <c r="G122" s="271" t="s">
        <v>1411</v>
      </c>
      <c r="H122" s="101"/>
    </row>
    <row r="123" spans="2:8">
      <c r="B123" s="54" t="s">
        <v>348</v>
      </c>
      <c r="D123" s="270">
        <f>SUMIF('TB 18-19 HO'!$G$8:$G$1993,G123,'TB 18-19 HO'!$E$8:$E$2002)</f>
        <v>398453</v>
      </c>
      <c r="F123" s="22">
        <v>930259</v>
      </c>
      <c r="G123" s="271" t="s">
        <v>1412</v>
      </c>
      <c r="H123" s="101"/>
    </row>
    <row r="124" spans="2:8">
      <c r="B124" s="142" t="s">
        <v>341</v>
      </c>
      <c r="D124" s="270">
        <f>SUMIF('TB 18-19 HO'!$G$8:$G$1993,G124,'TB 18-19 HO'!$E$8:$E$2002)</f>
        <v>12576982</v>
      </c>
      <c r="F124" s="22">
        <v>11229679</v>
      </c>
      <c r="G124" s="296" t="s">
        <v>1413</v>
      </c>
      <c r="H124" s="101"/>
    </row>
    <row r="125" spans="2:8">
      <c r="B125" s="54" t="s">
        <v>885</v>
      </c>
      <c r="D125" s="270">
        <f>SUMIF('TB 18-19 HO'!$G$8:$G$1993,G125,'TB 18-19 HO'!$E$8:$E$2002)</f>
        <v>2804752</v>
      </c>
      <c r="F125" s="22">
        <v>2869732</v>
      </c>
      <c r="G125" s="271" t="s">
        <v>1414</v>
      </c>
      <c r="H125" s="101"/>
    </row>
    <row r="126" spans="2:8">
      <c r="B126" s="54" t="s">
        <v>886</v>
      </c>
      <c r="D126" s="270">
        <f>SUMIF('TB 18-19 HO'!$G$8:$G$1993,G126,'TB 18-19 HO'!$E$8:$E$2002)</f>
        <v>117670</v>
      </c>
      <c r="F126" s="22">
        <v>4817573</v>
      </c>
      <c r="G126" s="271" t="s">
        <v>1465</v>
      </c>
      <c r="H126" s="101"/>
    </row>
    <row r="127" spans="2:8">
      <c r="B127" s="54" t="s">
        <v>877</v>
      </c>
      <c r="D127" s="270">
        <f>SUMIF('TB 18-19 HO'!$G$8:$G$1993,G127,'TB 18-19 HO'!$E$8:$E$2002)</f>
        <v>2904352</v>
      </c>
      <c r="F127" s="22">
        <v>1646902</v>
      </c>
      <c r="G127" s="271" t="s">
        <v>1415</v>
      </c>
      <c r="H127" s="101"/>
    </row>
    <row r="128" spans="2:8" hidden="1">
      <c r="B128" s="271" t="s">
        <v>1494</v>
      </c>
      <c r="D128" s="270">
        <f>SUMIF('TB 18-19 HO'!$G$8:$G$1993,G128,'TB 18-19 HO'!$E$8:$E$2002)</f>
        <v>0</v>
      </c>
      <c r="F128" s="269"/>
      <c r="G128" s="271" t="s">
        <v>1495</v>
      </c>
      <c r="H128" s="101"/>
    </row>
    <row r="129" spans="2:15" hidden="1">
      <c r="B129" s="271" t="s">
        <v>1489</v>
      </c>
      <c r="D129" s="270">
        <f>SUMIF('TB 18-19 HO'!$G$8:$G$1993,G129,'TB 18-19 HO'!$E$8:$E$2002)</f>
        <v>0</v>
      </c>
      <c r="F129" s="269">
        <v>0</v>
      </c>
      <c r="G129" s="271" t="s">
        <v>1490</v>
      </c>
      <c r="H129" s="101"/>
    </row>
    <row r="130" spans="2:15">
      <c r="B130" s="271" t="s">
        <v>1606</v>
      </c>
      <c r="D130" s="270">
        <f>SUMIF('TB 18-19 HO'!$G$8:$G$1993,G130,'TB 18-19 HO'!$E$8:$E$2002)</f>
        <v>5000</v>
      </c>
      <c r="F130" s="269">
        <v>0</v>
      </c>
      <c r="G130" s="271" t="s">
        <v>1607</v>
      </c>
      <c r="H130" s="101"/>
    </row>
    <row r="131" spans="2:15">
      <c r="B131" s="54" t="s">
        <v>1586</v>
      </c>
      <c r="D131" s="270">
        <f>SUMIF('TB 18-19 HO'!$G$8:$G$1993,G131,'TB 18-19 HO'!$E$8:$E$2002)</f>
        <v>0</v>
      </c>
      <c r="F131" s="22">
        <v>509322</v>
      </c>
      <c r="G131" s="271" t="s">
        <v>1416</v>
      </c>
      <c r="H131" s="101"/>
    </row>
    <row r="132" spans="2:15" hidden="1">
      <c r="B132" s="54" t="s">
        <v>887</v>
      </c>
      <c r="D132" s="270">
        <f>SUMIF('TB 18-19 HO'!$G$8:$G$1993,G132,'TB 18-19 HO'!$E$8:$E$2002)</f>
        <v>0</v>
      </c>
      <c r="F132" s="22">
        <v>0</v>
      </c>
      <c r="G132" s="271" t="s">
        <v>887</v>
      </c>
      <c r="H132" s="101"/>
    </row>
    <row r="133" spans="2:15">
      <c r="B133" s="271" t="s">
        <v>1462</v>
      </c>
      <c r="D133" s="270">
        <f>SUMIF('TB 18-19 HO'!$G$8:$G$1993,G133,'TB 18-19 HO'!$E$8:$E$2002)</f>
        <v>3175067</v>
      </c>
      <c r="F133" s="269">
        <v>4190898.28</v>
      </c>
      <c r="G133" s="271" t="s">
        <v>1463</v>
      </c>
      <c r="H133" s="101"/>
    </row>
    <row r="134" spans="2:15">
      <c r="B134" s="54" t="s">
        <v>888</v>
      </c>
      <c r="D134" s="270">
        <f>SUMIF('TB 18-19 HO'!$G$8:$G$1993,G134,'TB 18-19 HO'!$E$8:$E$2002)</f>
        <v>10187256</v>
      </c>
      <c r="F134" s="22">
        <v>7841193</v>
      </c>
      <c r="G134" s="271" t="s">
        <v>1417</v>
      </c>
      <c r="H134" s="101"/>
      <c r="K134" s="101">
        <v>5913681</v>
      </c>
      <c r="L134" s="101">
        <v>3211610</v>
      </c>
      <c r="M134" s="101">
        <v>1989672</v>
      </c>
      <c r="N134" s="101">
        <f>M134+L134</f>
        <v>5201282</v>
      </c>
      <c r="O134" s="101">
        <f>K134-N134</f>
        <v>712399</v>
      </c>
    </row>
    <row r="135" spans="2:15" hidden="1">
      <c r="C135" s="39"/>
      <c r="D135" s="22"/>
      <c r="F135" s="22"/>
    </row>
    <row r="136" spans="2:15" hidden="1">
      <c r="C136" s="39"/>
      <c r="D136" s="22"/>
      <c r="F136" s="22"/>
    </row>
    <row r="137" spans="2:15" hidden="1">
      <c r="C137" s="39"/>
      <c r="D137" s="22"/>
      <c r="F137" s="22"/>
    </row>
    <row r="138" spans="2:15" ht="11.25" hidden="1" customHeight="1">
      <c r="C138" s="39"/>
      <c r="D138" s="22"/>
      <c r="F138" s="22"/>
    </row>
    <row r="139" spans="2:15" ht="11.25" hidden="1" customHeight="1">
      <c r="C139" s="39"/>
      <c r="D139" s="22"/>
      <c r="F139" s="22"/>
    </row>
    <row r="140" spans="2:15" hidden="1">
      <c r="C140" s="39"/>
      <c r="D140" s="22"/>
      <c r="F140" s="22"/>
    </row>
    <row r="141" spans="2:15" hidden="1">
      <c r="C141" s="39"/>
      <c r="D141" s="22"/>
      <c r="F141" s="22"/>
    </row>
    <row r="142" spans="2:15" hidden="1">
      <c r="B142" s="39"/>
      <c r="C142" s="39"/>
      <c r="D142" s="22"/>
      <c r="F142" s="22"/>
    </row>
    <row r="143" spans="2:15" hidden="1"/>
    <row r="144" spans="2:15" ht="15.75" customHeight="1" thickBot="1">
      <c r="B144" s="990" t="s">
        <v>17</v>
      </c>
      <c r="C144" s="990"/>
      <c r="D144" s="42">
        <f>+SUM(D109:D134)</f>
        <v>187541697</v>
      </c>
      <c r="F144" s="42">
        <f>+SUM(F109:F134)</f>
        <v>173695711.28</v>
      </c>
      <c r="L144" s="101">
        <f>K134-L134</f>
        <v>2702071</v>
      </c>
    </row>
    <row r="145" spans="1:14" ht="13.5" thickTop="1">
      <c r="I145" s="22"/>
      <c r="L145" s="101">
        <v>1112987</v>
      </c>
    </row>
    <row r="146" spans="1:14">
      <c r="I146" s="269"/>
    </row>
    <row r="147" spans="1:14">
      <c r="A147" s="137">
        <v>27.1</v>
      </c>
      <c r="B147" s="2" t="s">
        <v>1003</v>
      </c>
      <c r="I147" s="132"/>
      <c r="N147" s="101">
        <f>L145-O134</f>
        <v>400588</v>
      </c>
    </row>
    <row r="148" spans="1:14">
      <c r="A148" s="50"/>
      <c r="B148" s="101" t="s">
        <v>350</v>
      </c>
      <c r="D148" s="22">
        <v>1300000</v>
      </c>
      <c r="F148" s="45">
        <v>1300000</v>
      </c>
      <c r="I148" s="92"/>
      <c r="N148" s="148">
        <v>57818.48</v>
      </c>
    </row>
    <row r="149" spans="1:14" hidden="1">
      <c r="A149" s="50"/>
      <c r="B149" s="101" t="s">
        <v>351</v>
      </c>
      <c r="D149" s="22">
        <f>IFERROR(VLOOKUP(B149,#REF!,7,0),0)</f>
        <v>0</v>
      </c>
      <c r="F149" s="45" t="s">
        <v>1335</v>
      </c>
    </row>
    <row r="150" spans="1:14" hidden="1">
      <c r="A150" s="50"/>
      <c r="B150" s="101" t="s">
        <v>352</v>
      </c>
      <c r="D150" s="22">
        <f>IFERROR(VLOOKUP(B150,#REF!,7,0),0)</f>
        <v>0</v>
      </c>
      <c r="F150" s="45"/>
      <c r="N150" s="132">
        <f>N147-N148</f>
        <v>342769.52</v>
      </c>
    </row>
    <row r="151" spans="1:14" ht="13.5" thickBot="1">
      <c r="A151" s="50"/>
      <c r="B151" s="990" t="s">
        <v>17</v>
      </c>
      <c r="C151" s="990"/>
      <c r="D151" s="42">
        <f>SUM(D148:D150)</f>
        <v>1300000</v>
      </c>
      <c r="F151" s="42">
        <f>SUM(F148:F150)</f>
        <v>1300000</v>
      </c>
    </row>
    <row r="152" spans="1:14" ht="13.5" thickTop="1">
      <c r="A152" s="50"/>
      <c r="B152" s="684"/>
      <c r="C152" s="684"/>
      <c r="D152" s="43"/>
      <c r="F152" s="43"/>
    </row>
    <row r="153" spans="1:14">
      <c r="A153" s="81">
        <f>A107+1</f>
        <v>28</v>
      </c>
      <c r="B153" s="992" t="s">
        <v>353</v>
      </c>
      <c r="C153" s="992"/>
      <c r="D153" s="992"/>
      <c r="E153" s="992"/>
      <c r="F153" s="992"/>
      <c r="G153" s="142"/>
      <c r="H153" s="251"/>
    </row>
    <row r="154" spans="1:14">
      <c r="A154" s="82"/>
      <c r="B154" s="102" t="s">
        <v>1065</v>
      </c>
      <c r="C154" s="138"/>
      <c r="D154" s="138"/>
      <c r="E154" s="138"/>
      <c r="F154" s="138"/>
      <c r="G154" s="142"/>
      <c r="H154" s="251"/>
    </row>
    <row r="155" spans="1:14">
      <c r="A155" s="82"/>
      <c r="B155" s="936" t="s">
        <v>354</v>
      </c>
      <c r="C155" s="936"/>
      <c r="D155" s="936"/>
      <c r="E155" s="936"/>
      <c r="F155" s="936"/>
      <c r="G155" s="142"/>
      <c r="H155" s="251"/>
    </row>
    <row r="156" spans="1:14" ht="14.25" customHeight="1">
      <c r="A156" s="50"/>
    </row>
    <row r="157" spans="1:14">
      <c r="A157" s="137">
        <f>A153+1</f>
        <v>29</v>
      </c>
      <c r="B157" s="2" t="s">
        <v>1016</v>
      </c>
    </row>
    <row r="158" spans="1:14">
      <c r="A158" s="50"/>
      <c r="B158" s="101" t="s">
        <v>355</v>
      </c>
      <c r="D158" s="45">
        <v>41110986.230000004</v>
      </c>
      <c r="F158" s="45">
        <v>21160442</v>
      </c>
    </row>
    <row r="159" spans="1:14" ht="13.5" thickBot="1">
      <c r="A159" s="50"/>
      <c r="B159" s="990" t="s">
        <v>17</v>
      </c>
      <c r="C159" s="990"/>
      <c r="D159" s="42">
        <f>SUM(D158)</f>
        <v>41110986.230000004</v>
      </c>
      <c r="F159" s="42">
        <f>SUM(F158)</f>
        <v>21160442</v>
      </c>
    </row>
    <row r="160" spans="1:14" ht="13.5" thickTop="1">
      <c r="A160" s="50"/>
      <c r="B160" s="227"/>
      <c r="C160" s="227"/>
      <c r="D160" s="43"/>
      <c r="F160" s="43"/>
    </row>
    <row r="161" spans="1:6">
      <c r="A161" s="324">
        <f>A157+1</f>
        <v>30</v>
      </c>
      <c r="B161" s="2" t="s">
        <v>1522</v>
      </c>
      <c r="D161" s="45"/>
      <c r="F161" s="45"/>
    </row>
    <row r="162" spans="1:6">
      <c r="A162" s="50"/>
      <c r="B162" s="101" t="str">
        <f>B122</f>
        <v xml:space="preserve">Professional fees  </v>
      </c>
      <c r="D162" s="45">
        <v>0</v>
      </c>
      <c r="F162" s="40">
        <v>504217</v>
      </c>
    </row>
    <row r="163" spans="1:6">
      <c r="A163" s="50"/>
      <c r="B163" s="101" t="str">
        <f>B124</f>
        <v>Travelling and conveyance</v>
      </c>
      <c r="D163" s="45">
        <v>147301</v>
      </c>
      <c r="F163" s="40">
        <v>236000</v>
      </c>
    </row>
    <row r="164" spans="1:6">
      <c r="A164" s="50"/>
      <c r="B164" s="101" t="str">
        <f>B125</f>
        <v>Business promotion and advertisement expenses</v>
      </c>
      <c r="D164" s="45">
        <v>140400</v>
      </c>
      <c r="F164" s="40">
        <v>1022828</v>
      </c>
    </row>
    <row r="165" spans="1:6" ht="13.5" thickBot="1">
      <c r="A165" s="50"/>
      <c r="B165" s="990" t="s">
        <v>17</v>
      </c>
      <c r="C165" s="990"/>
      <c r="D165" s="42">
        <f>SUM(D162:D164)</f>
        <v>287701</v>
      </c>
      <c r="F165" s="42">
        <f>SUM(F162:F164)</f>
        <v>1763045</v>
      </c>
    </row>
    <row r="166" spans="1:6" ht="13.5" thickTop="1">
      <c r="A166" s="50"/>
      <c r="D166" s="43"/>
      <c r="F166" s="43"/>
    </row>
    <row r="167" spans="1:6">
      <c r="A167" s="137">
        <f>A161+1</f>
        <v>31</v>
      </c>
      <c r="B167" s="2" t="s">
        <v>1587</v>
      </c>
      <c r="D167" s="43"/>
      <c r="F167" s="43"/>
    </row>
    <row r="168" spans="1:6">
      <c r="A168" s="137"/>
      <c r="B168" s="101" t="s">
        <v>305</v>
      </c>
      <c r="D168" s="46">
        <v>20431375.949999999</v>
      </c>
      <c r="F168" s="46">
        <v>52695574</v>
      </c>
    </row>
    <row r="169" spans="1:6" hidden="1">
      <c r="A169" s="50"/>
      <c r="B169" s="101" t="s">
        <v>356</v>
      </c>
      <c r="D169" s="46">
        <v>0</v>
      </c>
      <c r="F169" s="46">
        <v>0</v>
      </c>
    </row>
    <row r="170" spans="1:6">
      <c r="A170" s="50"/>
      <c r="B170" s="101" t="s">
        <v>306</v>
      </c>
      <c r="D170" s="46">
        <v>14717168.869999999</v>
      </c>
      <c r="F170" s="46">
        <v>732121</v>
      </c>
    </row>
    <row r="171" spans="1:6" ht="13.5" thickBot="1">
      <c r="A171" s="50"/>
      <c r="B171" s="990" t="s">
        <v>17</v>
      </c>
      <c r="C171" s="990"/>
      <c r="D171" s="42">
        <f>SUM(D168:D170)</f>
        <v>35148544.82</v>
      </c>
      <c r="F171" s="42">
        <f>SUM(F168:F170)</f>
        <v>53427695</v>
      </c>
    </row>
    <row r="172" spans="1:6" ht="13.5" thickTop="1">
      <c r="A172" s="50"/>
      <c r="B172" s="137"/>
      <c r="C172" s="137"/>
      <c r="D172" s="43"/>
      <c r="F172" s="43"/>
    </row>
    <row r="173" spans="1:6">
      <c r="B173" s="39"/>
      <c r="C173" s="39"/>
      <c r="D173" s="39"/>
      <c r="E173" s="39"/>
      <c r="F173" s="39"/>
    </row>
    <row r="174" spans="1:6">
      <c r="D174" s="22"/>
      <c r="F174" s="22"/>
    </row>
    <row r="175" spans="1:6">
      <c r="D175" s="45"/>
      <c r="F175" s="45"/>
    </row>
    <row r="176" spans="1:6">
      <c r="D176" s="22"/>
      <c r="F176" s="22"/>
    </row>
  </sheetData>
  <mergeCells count="23">
    <mergeCell ref="G112:H112"/>
    <mergeCell ref="B68:C68"/>
    <mergeCell ref="B5:B6"/>
    <mergeCell ref="B16:C16"/>
    <mergeCell ref="B21:C21"/>
    <mergeCell ref="B28:C28"/>
    <mergeCell ref="B49:C49"/>
    <mergeCell ref="B35:F35"/>
    <mergeCell ref="B32:C32"/>
    <mergeCell ref="B59:C59"/>
    <mergeCell ref="B171:C171"/>
    <mergeCell ref="B72:B73"/>
    <mergeCell ref="B87:C87"/>
    <mergeCell ref="B94:C94"/>
    <mergeCell ref="B101:C101"/>
    <mergeCell ref="B104:B105"/>
    <mergeCell ref="B144:C144"/>
    <mergeCell ref="B112:C112"/>
    <mergeCell ref="B151:C151"/>
    <mergeCell ref="B153:F153"/>
    <mergeCell ref="B155:F155"/>
    <mergeCell ref="B165:C165"/>
    <mergeCell ref="B159:C159"/>
  </mergeCells>
  <pageMargins left="0.70866141732283472" right="0.70866141732283472" top="0.74803149606299213" bottom="0.74803149606299213" header="0.31496062992125984" footer="0.31496062992125984"/>
  <pageSetup paperSize="9" scale="78" fitToHeight="7" orientation="portrait" r:id="rId1"/>
  <rowBreaks count="2" manualBreakCount="2">
    <brk id="69" max="16383" man="1"/>
    <brk id="102"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AG372"/>
  <sheetViews>
    <sheetView showGridLines="0" view="pageBreakPreview" zoomScaleNormal="100" zoomScaleSheetLayoutView="100" workbookViewId="0">
      <selection activeCell="B1" sqref="B1"/>
    </sheetView>
  </sheetViews>
  <sheetFormatPr defaultColWidth="9.28515625" defaultRowHeight="12.75"/>
  <cols>
    <col min="1" max="1" width="3.5703125" style="101" customWidth="1"/>
    <col min="2" max="2" width="6.5703125" style="101" customWidth="1"/>
    <col min="3" max="3" width="34.7109375" style="101" customWidth="1"/>
    <col min="4" max="4" width="18.28515625" style="101" customWidth="1"/>
    <col min="5" max="5" width="16.140625" style="101" customWidth="1"/>
    <col min="6" max="6" width="14.42578125" style="101" customWidth="1"/>
    <col min="7" max="7" width="14.85546875" style="101" customWidth="1"/>
    <col min="8" max="8" width="16.140625" style="101" bestFit="1" customWidth="1"/>
    <col min="9" max="9" width="15.28515625" style="101" customWidth="1"/>
    <col min="10" max="10" width="16.28515625" style="101" customWidth="1"/>
    <col min="11" max="11" width="17.42578125" style="101" customWidth="1"/>
    <col min="12" max="12" width="22.5703125" style="101" customWidth="1"/>
    <col min="13" max="13" width="22.42578125" style="101" customWidth="1"/>
    <col min="14" max="14" width="17.7109375" style="101" customWidth="1"/>
    <col min="15" max="15" width="16" style="101" customWidth="1"/>
    <col min="16" max="16" width="14.7109375" style="101" customWidth="1"/>
    <col min="17" max="17" width="19.7109375" style="101" customWidth="1"/>
    <col min="18" max="18" width="17.5703125" style="101" customWidth="1"/>
    <col min="19" max="19" width="18.42578125" style="101" customWidth="1"/>
    <col min="20" max="20" width="17.5703125" style="101" customWidth="1"/>
    <col min="21" max="21" width="18.28515625" style="101" customWidth="1"/>
    <col min="22" max="22" width="23.140625" style="101" customWidth="1"/>
    <col min="23" max="23" width="21" style="101" customWidth="1"/>
    <col min="24" max="24" width="16" style="101" customWidth="1"/>
    <col min="25" max="25" width="14.85546875" style="101" customWidth="1"/>
    <col min="26" max="26" width="16.5703125" style="101" customWidth="1"/>
    <col min="27" max="27" width="18" style="101" customWidth="1"/>
    <col min="28" max="28" width="16.42578125" style="101" customWidth="1"/>
    <col min="29" max="29" width="6.28515625" style="101" customWidth="1"/>
    <col min="30" max="30" width="14.7109375" style="101" customWidth="1"/>
    <col min="31" max="31" width="18.85546875" style="101" customWidth="1"/>
    <col min="32" max="32" width="9.28515625" style="101"/>
    <col min="33" max="33" width="12.5703125" style="101" bestFit="1" customWidth="1"/>
    <col min="34" max="16384" width="9.28515625" style="101"/>
  </cols>
  <sheetData>
    <row r="1" spans="1:28">
      <c r="A1" s="446" t="s">
        <v>1692</v>
      </c>
      <c r="B1" s="430"/>
      <c r="C1" s="430"/>
      <c r="D1" s="430"/>
      <c r="E1" s="430"/>
      <c r="F1" s="430"/>
      <c r="G1" s="430"/>
      <c r="H1" s="430"/>
      <c r="I1" s="430"/>
    </row>
    <row r="2" spans="1:28">
      <c r="A2" s="447" t="str">
        <f>'BS3'!A2</f>
        <v xml:space="preserve">NOTES FORMING PART OF THE STANDALONE FINANCIAL STATEMENTS FOR THE YEAR ENED MARCH 31, 2019 </v>
      </c>
      <c r="B2" s="488"/>
      <c r="C2" s="488"/>
      <c r="D2" s="488"/>
      <c r="E2" s="488"/>
      <c r="F2" s="488"/>
      <c r="G2" s="488"/>
      <c r="H2" s="488"/>
      <c r="I2" s="488"/>
    </row>
    <row r="3" spans="1:28">
      <c r="A3" s="447"/>
      <c r="B3" s="488"/>
      <c r="C3" s="488"/>
      <c r="D3" s="488"/>
      <c r="E3" s="488"/>
      <c r="F3" s="488"/>
      <c r="G3" s="488"/>
      <c r="H3" s="488"/>
      <c r="I3" s="488"/>
    </row>
    <row r="4" spans="1:28">
      <c r="A4" s="453">
        <f>'PL Notes'!A167+1</f>
        <v>32</v>
      </c>
      <c r="B4" s="489" t="s">
        <v>138</v>
      </c>
      <c r="C4" s="488"/>
      <c r="D4" s="488"/>
      <c r="E4" s="488"/>
      <c r="F4" s="488"/>
      <c r="G4" s="488"/>
      <c r="H4" s="430"/>
      <c r="I4" s="430"/>
    </row>
    <row r="5" spans="1:28">
      <c r="A5" s="453"/>
      <c r="B5" s="489"/>
      <c r="C5" s="488"/>
      <c r="D5" s="488"/>
      <c r="E5" s="488"/>
      <c r="F5" s="488"/>
      <c r="G5" s="488"/>
      <c r="H5" s="448" t="str">
        <f>F17</f>
        <v>Amount in Rs</v>
      </c>
      <c r="I5" s="448"/>
    </row>
    <row r="6" spans="1:28" ht="24">
      <c r="A6" s="447"/>
      <c r="B6" s="488"/>
      <c r="C6" s="1079" t="s">
        <v>139</v>
      </c>
      <c r="D6" s="1080"/>
      <c r="E6" s="490" t="s">
        <v>1305</v>
      </c>
      <c r="F6" s="491" t="s">
        <v>140</v>
      </c>
      <c r="G6" s="490" t="s">
        <v>1005</v>
      </c>
      <c r="H6" s="491" t="s">
        <v>140</v>
      </c>
      <c r="I6" s="782"/>
      <c r="K6" s="836"/>
      <c r="L6" s="836"/>
      <c r="M6" s="48"/>
    </row>
    <row r="7" spans="1:28">
      <c r="A7" s="447"/>
      <c r="B7" s="488"/>
      <c r="C7" s="1081" t="s">
        <v>141</v>
      </c>
      <c r="D7" s="1082"/>
      <c r="E7" s="492">
        <v>41110986.229999997</v>
      </c>
      <c r="F7" s="493">
        <f>E7/E9</f>
        <v>0.17001148159946519</v>
      </c>
      <c r="G7" s="492">
        <v>21160442</v>
      </c>
      <c r="H7" s="493">
        <f>G7/G9</f>
        <v>0.25851326506966471</v>
      </c>
      <c r="I7" s="783"/>
      <c r="K7" s="837"/>
      <c r="L7" s="838"/>
      <c r="M7" s="48"/>
    </row>
    <row r="8" spans="1:28">
      <c r="A8" s="447"/>
      <c r="B8" s="488"/>
      <c r="C8" s="1070" t="s">
        <v>142</v>
      </c>
      <c r="D8" s="1071"/>
      <c r="E8" s="494">
        <f>E9-E7</f>
        <v>200702012.77000001</v>
      </c>
      <c r="F8" s="495">
        <f>E8/E9</f>
        <v>0.82998851840053478</v>
      </c>
      <c r="G8" s="494">
        <f>G9-G7</f>
        <v>60693934</v>
      </c>
      <c r="H8" s="495">
        <f>G8/G9</f>
        <v>0.74148673493033534</v>
      </c>
      <c r="I8" s="783"/>
      <c r="K8" s="837"/>
      <c r="L8" s="838"/>
      <c r="M8" s="48"/>
    </row>
    <row r="9" spans="1:28">
      <c r="A9" s="447"/>
      <c r="B9" s="488"/>
      <c r="C9" s="1083" t="s">
        <v>17</v>
      </c>
      <c r="D9" s="1084"/>
      <c r="E9" s="665">
        <f>PL!D17</f>
        <v>241812999</v>
      </c>
      <c r="F9" s="666">
        <f>F7+F8</f>
        <v>1</v>
      </c>
      <c r="G9" s="665">
        <f>+PL!F17</f>
        <v>81854376</v>
      </c>
      <c r="H9" s="666">
        <f>H7+H8</f>
        <v>1</v>
      </c>
      <c r="I9" s="784"/>
      <c r="K9" s="837"/>
      <c r="L9" s="837"/>
      <c r="M9" s="48"/>
    </row>
    <row r="10" spans="1:28">
      <c r="A10" s="447"/>
      <c r="B10" s="430"/>
      <c r="C10" s="430"/>
      <c r="D10" s="430"/>
      <c r="E10" s="430"/>
      <c r="F10" s="430"/>
      <c r="G10" s="430"/>
      <c r="H10" s="430"/>
      <c r="I10" s="430"/>
    </row>
    <row r="11" spans="1:28">
      <c r="A11" s="453">
        <f>A4+1</f>
        <v>33</v>
      </c>
      <c r="B11" s="430"/>
      <c r="C11" s="454" t="s">
        <v>143</v>
      </c>
      <c r="D11" s="454"/>
      <c r="E11" s="430"/>
      <c r="F11" s="430"/>
      <c r="G11" s="430"/>
      <c r="H11" s="430"/>
      <c r="I11" s="430"/>
    </row>
    <row r="12" spans="1:28">
      <c r="A12" s="430"/>
      <c r="B12" s="430"/>
      <c r="C12" s="952" t="s">
        <v>144</v>
      </c>
      <c r="D12" s="952"/>
      <c r="E12" s="952"/>
      <c r="F12" s="952"/>
      <c r="G12" s="952"/>
      <c r="H12" s="952"/>
      <c r="I12" s="775"/>
      <c r="K12" s="48"/>
      <c r="L12" s="48"/>
      <c r="M12" s="48"/>
      <c r="N12" s="48"/>
      <c r="O12" s="48"/>
      <c r="P12" s="48"/>
      <c r="Q12" s="48"/>
      <c r="R12" s="48"/>
      <c r="S12" s="48"/>
      <c r="T12" s="48"/>
      <c r="U12" s="48"/>
      <c r="V12" s="48"/>
      <c r="W12" s="48"/>
      <c r="X12" s="48"/>
      <c r="Y12" s="48"/>
      <c r="Z12" s="48"/>
      <c r="AA12" s="48"/>
      <c r="AB12" s="48"/>
    </row>
    <row r="13" spans="1:28">
      <c r="A13" s="430"/>
      <c r="B13" s="430"/>
      <c r="C13" s="466"/>
      <c r="D13" s="466"/>
      <c r="E13" s="466"/>
      <c r="F13" s="466"/>
      <c r="G13" s="430"/>
      <c r="H13" s="430"/>
      <c r="I13" s="430"/>
      <c r="K13" s="48"/>
      <c r="L13" s="48"/>
      <c r="M13" s="48"/>
      <c r="N13" s="48"/>
      <c r="O13" s="48"/>
      <c r="P13" s="48"/>
      <c r="Q13" s="48"/>
      <c r="R13" s="48"/>
      <c r="S13" s="48"/>
      <c r="T13" s="48"/>
      <c r="U13" s="48"/>
      <c r="V13" s="48"/>
      <c r="W13" s="48"/>
      <c r="X13" s="48"/>
      <c r="Y13" s="48"/>
      <c r="Z13" s="48"/>
      <c r="AA13" s="48"/>
      <c r="AB13" s="48"/>
    </row>
    <row r="14" spans="1:28" ht="38.450000000000003" customHeight="1">
      <c r="A14" s="430"/>
      <c r="B14" s="430"/>
      <c r="C14" s="985" t="s">
        <v>1092</v>
      </c>
      <c r="D14" s="985"/>
      <c r="E14" s="985"/>
      <c r="F14" s="985"/>
      <c r="G14" s="985"/>
      <c r="H14" s="430"/>
      <c r="I14" s="430"/>
      <c r="K14" s="48"/>
      <c r="L14" s="48"/>
      <c r="M14" s="48"/>
      <c r="N14" s="48"/>
      <c r="O14" s="48"/>
      <c r="P14" s="48"/>
      <c r="Q14" s="48"/>
      <c r="R14" s="48"/>
      <c r="S14" s="48"/>
      <c r="T14" s="48"/>
      <c r="U14" s="48"/>
      <c r="V14" s="48"/>
      <c r="W14" s="48"/>
      <c r="X14" s="48"/>
      <c r="Y14" s="48"/>
      <c r="Z14" s="48"/>
      <c r="AA14" s="48"/>
      <c r="AB14" s="48"/>
    </row>
    <row r="15" spans="1:28">
      <c r="A15" s="430"/>
      <c r="B15" s="430"/>
      <c r="C15" s="466"/>
      <c r="D15" s="466"/>
      <c r="E15" s="466"/>
      <c r="F15" s="466"/>
      <c r="G15" s="430"/>
      <c r="H15" s="430"/>
      <c r="I15" s="430"/>
      <c r="K15" s="48"/>
      <c r="L15" s="48"/>
      <c r="M15" s="48"/>
      <c r="N15" s="48"/>
      <c r="O15" s="48"/>
      <c r="P15" s="48"/>
      <c r="Q15" s="48"/>
      <c r="R15" s="48"/>
      <c r="S15" s="48"/>
      <c r="T15" s="48"/>
      <c r="U15" s="48"/>
      <c r="V15" s="48"/>
      <c r="W15" s="48"/>
      <c r="X15" s="48"/>
      <c r="Y15" s="48"/>
      <c r="Z15" s="48"/>
      <c r="AA15" s="48"/>
      <c r="AB15" s="48"/>
    </row>
    <row r="16" spans="1:28" ht="12" customHeight="1">
      <c r="A16" s="430"/>
      <c r="B16" s="455" t="s">
        <v>145</v>
      </c>
      <c r="C16" s="979" t="s">
        <v>146</v>
      </c>
      <c r="D16" s="979"/>
      <c r="E16" s="979"/>
      <c r="F16" s="979"/>
      <c r="G16" s="430"/>
      <c r="H16" s="430"/>
      <c r="I16" s="430"/>
      <c r="K16" s="48"/>
      <c r="L16" s="48"/>
      <c r="M16" s="48"/>
      <c r="N16" s="48"/>
      <c r="O16" s="48"/>
      <c r="P16" s="48"/>
      <c r="Q16" s="48"/>
      <c r="R16" s="48"/>
      <c r="S16" s="48"/>
      <c r="T16" s="48"/>
      <c r="U16" s="48"/>
      <c r="V16" s="48"/>
      <c r="W16" s="48"/>
      <c r="X16" s="48"/>
      <c r="Y16" s="48"/>
      <c r="Z16" s="48"/>
      <c r="AA16" s="48"/>
      <c r="AB16" s="48"/>
    </row>
    <row r="17" spans="1:28" ht="12" customHeight="1">
      <c r="A17" s="430"/>
      <c r="B17" s="423"/>
      <c r="C17" s="496"/>
      <c r="D17" s="496"/>
      <c r="E17" s="496"/>
      <c r="F17" s="448" t="s">
        <v>22</v>
      </c>
      <c r="G17" s="430"/>
      <c r="H17" s="430"/>
      <c r="I17" s="430"/>
      <c r="K17" s="48"/>
      <c r="L17" s="48"/>
      <c r="M17" s="48"/>
      <c r="N17" s="48"/>
      <c r="O17" s="48"/>
      <c r="P17" s="48"/>
      <c r="Q17" s="48"/>
      <c r="R17" s="48"/>
      <c r="S17" s="48"/>
      <c r="T17" s="48"/>
      <c r="U17" s="48"/>
      <c r="V17" s="48"/>
      <c r="W17" s="48"/>
      <c r="X17" s="48"/>
      <c r="Y17" s="48"/>
      <c r="Z17" s="48"/>
      <c r="AA17" s="48"/>
      <c r="AB17" s="48"/>
    </row>
    <row r="18" spans="1:28" ht="29.25" customHeight="1">
      <c r="A18" s="430"/>
      <c r="B18" s="423"/>
      <c r="C18" s="1085" t="s">
        <v>24</v>
      </c>
      <c r="D18" s="1085"/>
      <c r="E18" s="491" t="str">
        <f>E6</f>
        <v>Year ended 
March 31, 2019</v>
      </c>
      <c r="F18" s="497" t="str">
        <f>G6</f>
        <v>Year ended 
March 31, 2018</v>
      </c>
      <c r="G18" s="430"/>
      <c r="H18" s="430"/>
      <c r="I18" s="430"/>
      <c r="K18" s="836"/>
      <c r="L18" s="48"/>
      <c r="M18" s="48"/>
      <c r="N18" s="836"/>
      <c r="O18" s="48"/>
      <c r="P18" s="48"/>
      <c r="Q18" s="48"/>
      <c r="R18" s="48"/>
      <c r="S18" s="48"/>
      <c r="T18" s="48"/>
      <c r="U18" s="48"/>
      <c r="V18" s="48"/>
      <c r="W18" s="48"/>
      <c r="X18" s="48"/>
      <c r="Y18" s="48"/>
      <c r="Z18" s="48"/>
      <c r="AA18" s="48"/>
      <c r="AB18" s="48"/>
    </row>
    <row r="19" spans="1:28">
      <c r="A19" s="430"/>
      <c r="B19" s="430"/>
      <c r="C19" s="1086" t="s">
        <v>1027</v>
      </c>
      <c r="D19" s="1087"/>
      <c r="E19" s="498">
        <v>1455932</v>
      </c>
      <c r="F19" s="498">
        <v>985475</v>
      </c>
      <c r="G19" s="430"/>
      <c r="H19" s="430"/>
      <c r="I19" s="430"/>
      <c r="K19" s="837"/>
      <c r="L19" s="48"/>
      <c r="M19" s="48"/>
      <c r="N19" s="837"/>
      <c r="O19" s="48"/>
      <c r="P19" s="48"/>
      <c r="Q19" s="48"/>
      <c r="R19" s="48"/>
      <c r="S19" s="48"/>
      <c r="T19" s="48"/>
      <c r="U19" s="48"/>
      <c r="V19" s="48"/>
      <c r="W19" s="48"/>
      <c r="X19" s="48"/>
      <c r="Y19" s="48"/>
      <c r="Z19" s="48"/>
      <c r="AA19" s="48"/>
      <c r="AB19" s="48"/>
    </row>
    <row r="20" spans="1:28">
      <c r="A20" s="430"/>
      <c r="B20" s="430"/>
      <c r="C20" s="1086" t="s">
        <v>1336</v>
      </c>
      <c r="D20" s="1087"/>
      <c r="E20" s="498">
        <v>350525</v>
      </c>
      <c r="F20" s="498">
        <v>355392</v>
      </c>
      <c r="G20" s="430"/>
      <c r="H20" s="430"/>
      <c r="I20" s="430"/>
      <c r="K20" s="837"/>
      <c r="L20" s="48"/>
      <c r="M20" s="48"/>
      <c r="N20" s="837"/>
      <c r="O20" s="48"/>
      <c r="P20" s="48"/>
      <c r="Q20" s="48"/>
      <c r="R20" s="48"/>
      <c r="S20" s="48"/>
      <c r="T20" s="48"/>
      <c r="U20" s="48"/>
      <c r="V20" s="48"/>
      <c r="W20" s="48"/>
      <c r="X20" s="48"/>
      <c r="Y20" s="48"/>
      <c r="Z20" s="48"/>
      <c r="AA20" s="48"/>
      <c r="AB20" s="48"/>
    </row>
    <row r="21" spans="1:28" s="75" customFormat="1">
      <c r="A21" s="464"/>
      <c r="B21" s="464"/>
      <c r="C21" s="1088" t="s">
        <v>1007</v>
      </c>
      <c r="D21" s="1089"/>
      <c r="E21" s="630">
        <f>SUM(E19:E20)</f>
        <v>1806457</v>
      </c>
      <c r="F21" s="630">
        <f>SUM(F19:F20)</f>
        <v>1340867</v>
      </c>
      <c r="G21" s="464"/>
      <c r="H21" s="464"/>
      <c r="I21" s="464"/>
      <c r="K21" s="840"/>
      <c r="L21" s="841"/>
      <c r="M21" s="841"/>
      <c r="N21" s="840"/>
      <c r="O21" s="841"/>
      <c r="P21" s="841"/>
      <c r="Q21" s="841"/>
      <c r="R21" s="841"/>
      <c r="S21" s="841"/>
      <c r="T21" s="841"/>
      <c r="U21" s="841"/>
      <c r="V21" s="841"/>
      <c r="W21" s="841"/>
      <c r="X21" s="841"/>
      <c r="Y21" s="841"/>
      <c r="Z21" s="841"/>
      <c r="AA21" s="841"/>
      <c r="AB21" s="841"/>
    </row>
    <row r="22" spans="1:28" s="75" customFormat="1">
      <c r="A22" s="464"/>
      <c r="B22" s="464"/>
      <c r="C22" s="499"/>
      <c r="D22" s="499"/>
      <c r="E22" s="500"/>
      <c r="F22" s="501"/>
      <c r="G22" s="464"/>
      <c r="H22" s="464"/>
      <c r="I22" s="464"/>
      <c r="K22" s="840"/>
      <c r="L22" s="841"/>
      <c r="M22" s="841"/>
      <c r="N22" s="840"/>
      <c r="O22" s="841"/>
      <c r="P22" s="841"/>
      <c r="Q22" s="841"/>
      <c r="R22" s="841"/>
      <c r="S22" s="841"/>
      <c r="T22" s="841"/>
      <c r="U22" s="841"/>
      <c r="V22" s="841"/>
      <c r="W22" s="841"/>
      <c r="X22" s="841"/>
      <c r="Y22" s="841"/>
      <c r="Z22" s="841"/>
      <c r="AA22" s="841"/>
      <c r="AB22" s="841"/>
    </row>
    <row r="23" spans="1:28" hidden="1">
      <c r="A23" s="430"/>
      <c r="B23" s="430"/>
      <c r="C23" s="430"/>
      <c r="D23" s="430"/>
      <c r="E23" s="430"/>
      <c r="F23" s="430"/>
      <c r="G23" s="430"/>
      <c r="H23" s="430"/>
      <c r="I23" s="430"/>
      <c r="K23" s="837"/>
      <c r="L23" s="48"/>
      <c r="M23" s="48"/>
      <c r="N23" s="837"/>
      <c r="O23" s="48"/>
      <c r="P23" s="48"/>
      <c r="Q23" s="48"/>
      <c r="R23" s="48"/>
      <c r="S23" s="48"/>
      <c r="T23" s="48"/>
      <c r="U23" s="48"/>
      <c r="V23" s="48"/>
      <c r="W23" s="48"/>
      <c r="X23" s="48"/>
      <c r="Y23" s="48"/>
      <c r="Z23" s="48"/>
      <c r="AA23" s="48"/>
      <c r="AB23" s="48"/>
    </row>
    <row r="24" spans="1:28" hidden="1">
      <c r="A24" s="430"/>
      <c r="B24" s="430"/>
      <c r="C24" s="502"/>
      <c r="D24" s="502"/>
      <c r="E24" s="503"/>
      <c r="F24" s="503"/>
      <c r="G24" s="430"/>
      <c r="H24" s="430"/>
      <c r="I24" s="430"/>
      <c r="K24" s="48"/>
      <c r="L24" s="48"/>
      <c r="M24" s="48"/>
      <c r="N24" s="48"/>
      <c r="O24" s="48"/>
      <c r="P24" s="48"/>
      <c r="Q24" s="48"/>
      <c r="R24" s="48"/>
      <c r="S24" s="48"/>
      <c r="T24" s="48"/>
      <c r="U24" s="48"/>
      <c r="V24" s="48"/>
      <c r="W24" s="48"/>
      <c r="X24" s="48"/>
      <c r="Y24" s="48"/>
      <c r="Z24" s="48"/>
      <c r="AA24" s="48"/>
      <c r="AB24" s="48"/>
    </row>
    <row r="25" spans="1:28">
      <c r="A25" s="430"/>
      <c r="B25" s="455" t="s">
        <v>147</v>
      </c>
      <c r="C25" s="1090" t="s">
        <v>1006</v>
      </c>
      <c r="D25" s="1090"/>
      <c r="E25" s="1090"/>
      <c r="F25" s="1090"/>
      <c r="G25" s="430"/>
      <c r="H25" s="430"/>
      <c r="I25" s="430"/>
      <c r="K25" s="48"/>
      <c r="L25" s="48"/>
      <c r="M25" s="48"/>
      <c r="N25" s="48"/>
      <c r="O25" s="48"/>
      <c r="P25" s="48"/>
      <c r="Q25" s="48"/>
      <c r="R25" s="48"/>
      <c r="S25" s="48"/>
      <c r="T25" s="48"/>
      <c r="U25" s="48"/>
      <c r="V25" s="48"/>
      <c r="W25" s="48"/>
      <c r="X25" s="48"/>
      <c r="Y25" s="48"/>
      <c r="Z25" s="48"/>
      <c r="AA25" s="48"/>
      <c r="AB25" s="48"/>
    </row>
    <row r="26" spans="1:28">
      <c r="A26" s="430"/>
      <c r="B26" s="455"/>
      <c r="C26" s="504" t="s">
        <v>1093</v>
      </c>
      <c r="D26" s="466"/>
      <c r="E26" s="466"/>
      <c r="F26" s="430"/>
      <c r="G26" s="430"/>
      <c r="H26" s="430"/>
      <c r="I26" s="430"/>
      <c r="K26" s="48"/>
      <c r="L26" s="48"/>
      <c r="M26" s="48"/>
      <c r="N26" s="48"/>
      <c r="O26" s="48"/>
      <c r="P26" s="48"/>
      <c r="Q26" s="48"/>
      <c r="R26" s="48"/>
      <c r="S26" s="48"/>
      <c r="T26" s="48"/>
      <c r="U26" s="48"/>
      <c r="V26" s="48"/>
      <c r="W26" s="48"/>
      <c r="X26" s="48"/>
      <c r="Y26" s="48"/>
      <c r="Z26" s="48"/>
      <c r="AA26" s="48"/>
      <c r="AB26" s="48"/>
    </row>
    <row r="27" spans="1:28">
      <c r="A27" s="430"/>
      <c r="B27" s="455"/>
      <c r="C27" s="496"/>
      <c r="D27" s="466"/>
      <c r="E27" s="466"/>
      <c r="F27" s="505" t="str">
        <f>F17</f>
        <v>Amount in Rs</v>
      </c>
      <c r="G27" s="430"/>
      <c r="H27" s="430"/>
      <c r="I27" s="430"/>
      <c r="K27" s="48"/>
      <c r="L27" s="48"/>
      <c r="M27" s="48"/>
      <c r="N27" s="48"/>
      <c r="O27" s="48"/>
      <c r="P27" s="48"/>
      <c r="Q27" s="48"/>
      <c r="R27" s="48"/>
      <c r="S27" s="48"/>
      <c r="T27" s="48"/>
      <c r="U27" s="48"/>
      <c r="V27" s="48"/>
      <c r="W27" s="48"/>
      <c r="X27" s="48"/>
      <c r="Y27" s="48"/>
      <c r="Z27" s="48"/>
      <c r="AA27" s="48"/>
      <c r="AB27" s="48"/>
    </row>
    <row r="28" spans="1:28" ht="29.25" customHeight="1">
      <c r="A28" s="430"/>
      <c r="B28" s="506" t="s">
        <v>148</v>
      </c>
      <c r="C28" s="1079" t="s">
        <v>24</v>
      </c>
      <c r="D28" s="1080"/>
      <c r="E28" s="507" t="s">
        <v>1303</v>
      </c>
      <c r="F28" s="507" t="s">
        <v>897</v>
      </c>
      <c r="G28" s="430"/>
      <c r="H28" s="430"/>
      <c r="I28" s="430"/>
      <c r="K28" s="842"/>
      <c r="L28" s="48"/>
      <c r="M28" s="48"/>
      <c r="N28" s="842"/>
      <c r="O28" s="48"/>
      <c r="P28" s="48"/>
      <c r="Q28" s="48"/>
      <c r="R28" s="48"/>
      <c r="S28" s="48"/>
      <c r="T28" s="48"/>
      <c r="U28" s="48"/>
      <c r="V28" s="48"/>
      <c r="W28" s="48"/>
      <c r="X28" s="48"/>
      <c r="Y28" s="48"/>
      <c r="Z28" s="48"/>
      <c r="AA28" s="48"/>
      <c r="AB28" s="48"/>
    </row>
    <row r="29" spans="1:28">
      <c r="A29" s="430"/>
      <c r="B29" s="508"/>
      <c r="C29" s="1050"/>
      <c r="D29" s="1051"/>
      <c r="E29" s="509"/>
      <c r="F29" s="509"/>
      <c r="G29" s="430"/>
      <c r="H29" s="430"/>
      <c r="I29" s="430"/>
      <c r="K29" s="836"/>
      <c r="L29" s="48"/>
      <c r="M29" s="48"/>
      <c r="N29" s="836"/>
      <c r="O29" s="48"/>
      <c r="P29" s="48"/>
      <c r="Q29" s="48"/>
      <c r="R29" s="48"/>
      <c r="S29" s="48"/>
      <c r="T29" s="48"/>
      <c r="U29" s="48"/>
      <c r="V29" s="48"/>
      <c r="W29" s="48"/>
      <c r="X29" s="48"/>
      <c r="Y29" s="48"/>
      <c r="Z29" s="48"/>
      <c r="AA29" s="48"/>
      <c r="AB29" s="48"/>
    </row>
    <row r="30" spans="1:28">
      <c r="A30" s="430"/>
      <c r="B30" s="510" t="s">
        <v>150</v>
      </c>
      <c r="C30" s="1072" t="s">
        <v>151</v>
      </c>
      <c r="D30" s="1073"/>
      <c r="E30" s="511"/>
      <c r="F30" s="511"/>
      <c r="G30" s="430"/>
      <c r="H30" s="430"/>
      <c r="I30" s="430"/>
      <c r="K30" s="836"/>
      <c r="L30" s="48"/>
      <c r="M30" s="48"/>
      <c r="N30" s="836"/>
      <c r="O30" s="48"/>
      <c r="P30" s="48"/>
      <c r="Q30" s="48"/>
      <c r="R30" s="48"/>
      <c r="S30" s="48"/>
      <c r="T30" s="48"/>
      <c r="U30" s="48"/>
      <c r="V30" s="48"/>
      <c r="W30" s="48"/>
      <c r="X30" s="48"/>
      <c r="Y30" s="48"/>
      <c r="Z30" s="48"/>
      <c r="AA30" s="48"/>
      <c r="AB30" s="48"/>
    </row>
    <row r="31" spans="1:28">
      <c r="A31" s="430"/>
      <c r="B31" s="512"/>
      <c r="C31" s="1042" t="s">
        <v>152</v>
      </c>
      <c r="D31" s="1043"/>
      <c r="E31" s="513">
        <f>+F38</f>
        <v>3084503</v>
      </c>
      <c r="F31" s="513">
        <v>2425602</v>
      </c>
      <c r="G31" s="430"/>
      <c r="H31" s="430"/>
      <c r="I31" s="430"/>
      <c r="K31" s="843"/>
      <c r="L31" s="48"/>
      <c r="M31" s="48"/>
      <c r="N31" s="843"/>
      <c r="O31" s="48"/>
      <c r="P31" s="48"/>
      <c r="Q31" s="48"/>
      <c r="R31" s="48"/>
      <c r="S31" s="48"/>
      <c r="T31" s="48"/>
      <c r="U31" s="48"/>
      <c r="V31" s="48"/>
      <c r="W31" s="48"/>
      <c r="X31" s="48"/>
      <c r="Y31" s="48"/>
      <c r="Z31" s="48"/>
      <c r="AA31" s="48"/>
      <c r="AB31" s="48"/>
    </row>
    <row r="32" spans="1:28">
      <c r="A32" s="430"/>
      <c r="B32" s="512"/>
      <c r="C32" s="1042" t="s">
        <v>153</v>
      </c>
      <c r="D32" s="1043"/>
      <c r="E32" s="513">
        <v>234114</v>
      </c>
      <c r="F32" s="513">
        <v>166154</v>
      </c>
      <c r="G32" s="430"/>
      <c r="H32" s="430"/>
      <c r="I32" s="430"/>
      <c r="K32" s="843"/>
      <c r="L32" s="48"/>
      <c r="M32" s="48"/>
      <c r="N32" s="843"/>
      <c r="O32" s="48"/>
      <c r="P32" s="48"/>
      <c r="Q32" s="48"/>
      <c r="R32" s="48"/>
      <c r="S32" s="48"/>
      <c r="T32" s="48"/>
      <c r="U32" s="48"/>
      <c r="V32" s="48"/>
      <c r="W32" s="48"/>
      <c r="X32" s="48"/>
      <c r="Y32" s="48"/>
      <c r="Z32" s="48"/>
      <c r="AA32" s="48"/>
      <c r="AB32" s="48"/>
    </row>
    <row r="33" spans="1:28">
      <c r="A33" s="430"/>
      <c r="B33" s="512"/>
      <c r="C33" s="1042" t="s">
        <v>154</v>
      </c>
      <c r="D33" s="1043"/>
      <c r="E33" s="513">
        <v>864167</v>
      </c>
      <c r="F33" s="513">
        <v>553444</v>
      </c>
      <c r="G33" s="430"/>
      <c r="H33" s="430"/>
      <c r="I33" s="430"/>
      <c r="K33" s="843"/>
      <c r="L33" s="48"/>
      <c r="M33" s="48"/>
      <c r="N33" s="843"/>
      <c r="O33" s="48"/>
      <c r="P33" s="48"/>
      <c r="Q33" s="48"/>
      <c r="R33" s="48"/>
      <c r="S33" s="48"/>
      <c r="T33" s="48"/>
      <c r="U33" s="48"/>
      <c r="V33" s="48"/>
      <c r="W33" s="48"/>
      <c r="X33" s="48"/>
      <c r="Y33" s="48"/>
      <c r="Z33" s="48"/>
      <c r="AA33" s="48"/>
      <c r="AB33" s="48"/>
    </row>
    <row r="34" spans="1:28">
      <c r="A34" s="430"/>
      <c r="B34" s="512"/>
      <c r="C34" s="1042" t="s">
        <v>941</v>
      </c>
      <c r="D34" s="1043"/>
      <c r="E34" s="513">
        <v>0</v>
      </c>
      <c r="F34" s="513">
        <v>556196</v>
      </c>
      <c r="G34" s="430"/>
      <c r="H34" s="430"/>
      <c r="I34" s="430"/>
      <c r="K34" s="843"/>
      <c r="L34" s="48"/>
      <c r="M34" s="48"/>
      <c r="N34" s="843"/>
      <c r="O34" s="48"/>
      <c r="P34" s="48"/>
      <c r="Q34" s="48"/>
      <c r="R34" s="48"/>
      <c r="S34" s="48"/>
      <c r="T34" s="48"/>
      <c r="U34" s="48"/>
      <c r="V34" s="48"/>
      <c r="W34" s="48"/>
      <c r="X34" s="48"/>
      <c r="Y34" s="48"/>
      <c r="Z34" s="48"/>
      <c r="AA34" s="48"/>
      <c r="AB34" s="48"/>
    </row>
    <row r="35" spans="1:28">
      <c r="A35" s="430"/>
      <c r="B35" s="512"/>
      <c r="C35" s="1042" t="s">
        <v>155</v>
      </c>
      <c r="D35" s="1043"/>
      <c r="E35" s="513">
        <v>0</v>
      </c>
      <c r="F35" s="513">
        <v>0</v>
      </c>
      <c r="G35" s="430"/>
      <c r="H35" s="430"/>
      <c r="I35" s="430"/>
      <c r="K35" s="843"/>
      <c r="L35" s="48"/>
      <c r="M35" s="48"/>
      <c r="N35" s="843"/>
      <c r="O35" s="48"/>
      <c r="P35" s="48"/>
      <c r="Q35" s="48"/>
      <c r="R35" s="48"/>
      <c r="S35" s="48"/>
      <c r="T35" s="48"/>
      <c r="U35" s="48"/>
      <c r="V35" s="48"/>
      <c r="W35" s="48"/>
      <c r="X35" s="48"/>
      <c r="Y35" s="48"/>
      <c r="Z35" s="48"/>
      <c r="AA35" s="48"/>
      <c r="AB35" s="48"/>
    </row>
    <row r="36" spans="1:28">
      <c r="A36" s="430"/>
      <c r="B36" s="512"/>
      <c r="C36" s="1042" t="s">
        <v>156</v>
      </c>
      <c r="D36" s="1043"/>
      <c r="E36" s="513">
        <v>0</v>
      </c>
      <c r="F36" s="513">
        <v>0</v>
      </c>
      <c r="G36" s="430"/>
      <c r="H36" s="430"/>
      <c r="I36" s="430"/>
      <c r="K36" s="843"/>
      <c r="L36" s="48"/>
      <c r="M36" s="48"/>
      <c r="N36" s="843"/>
      <c r="O36" s="48"/>
      <c r="P36" s="48"/>
      <c r="Q36" s="48"/>
      <c r="R36" s="48"/>
      <c r="S36" s="48"/>
      <c r="T36" s="48"/>
      <c r="U36" s="48"/>
      <c r="V36" s="48"/>
      <c r="W36" s="48"/>
      <c r="X36" s="48"/>
      <c r="Y36" s="48"/>
      <c r="Z36" s="48"/>
      <c r="AA36" s="48"/>
      <c r="AB36" s="48"/>
    </row>
    <row r="37" spans="1:28">
      <c r="A37" s="430"/>
      <c r="B37" s="512"/>
      <c r="C37" s="1042" t="s">
        <v>157</v>
      </c>
      <c r="D37" s="1043"/>
      <c r="E37" s="513">
        <v>-1219058</v>
      </c>
      <c r="F37" s="513">
        <v>-616893</v>
      </c>
      <c r="G37" s="430"/>
      <c r="H37" s="430"/>
      <c r="I37" s="430"/>
      <c r="K37" s="843"/>
      <c r="L37" s="48"/>
      <c r="M37" s="48"/>
      <c r="N37" s="843"/>
      <c r="O37" s="48"/>
      <c r="P37" s="48"/>
      <c r="Q37" s="48"/>
      <c r="R37" s="48"/>
      <c r="S37" s="48"/>
      <c r="T37" s="48"/>
      <c r="U37" s="48"/>
      <c r="V37" s="48"/>
      <c r="W37" s="48"/>
      <c r="X37" s="48"/>
      <c r="Y37" s="48"/>
      <c r="Z37" s="48"/>
      <c r="AA37" s="48"/>
      <c r="AB37" s="48"/>
    </row>
    <row r="38" spans="1:28">
      <c r="A38" s="430"/>
      <c r="B38" s="512"/>
      <c r="C38" s="1072" t="s">
        <v>158</v>
      </c>
      <c r="D38" s="1073"/>
      <c r="E38" s="514">
        <f>SUM(E31:E37)</f>
        <v>2963726</v>
      </c>
      <c r="F38" s="515">
        <f>SUM(F31:F37)</f>
        <v>3084503</v>
      </c>
      <c r="G38" s="430"/>
      <c r="H38" s="430"/>
      <c r="I38" s="430"/>
      <c r="K38" s="844"/>
      <c r="L38" s="48"/>
      <c r="M38" s="48"/>
      <c r="N38" s="844"/>
      <c r="O38" s="48"/>
      <c r="P38" s="48"/>
      <c r="Q38" s="48"/>
      <c r="R38" s="48"/>
      <c r="S38" s="48"/>
      <c r="T38" s="48"/>
      <c r="U38" s="48"/>
      <c r="V38" s="48"/>
      <c r="W38" s="48"/>
      <c r="X38" s="48"/>
      <c r="Y38" s="48"/>
      <c r="Z38" s="48"/>
      <c r="AA38" s="48"/>
      <c r="AB38" s="48"/>
    </row>
    <row r="39" spans="1:28">
      <c r="A39" s="430"/>
      <c r="B39" s="512"/>
      <c r="C39" s="1075"/>
      <c r="D39" s="1076"/>
      <c r="E39" s="515"/>
      <c r="F39" s="515"/>
      <c r="G39" s="430"/>
      <c r="H39" s="430"/>
      <c r="I39" s="430"/>
      <c r="K39" s="844"/>
      <c r="L39" s="48"/>
      <c r="M39" s="48"/>
      <c r="N39" s="844"/>
      <c r="O39" s="48"/>
      <c r="P39" s="48"/>
      <c r="Q39" s="48"/>
      <c r="R39" s="48"/>
      <c r="S39" s="48"/>
      <c r="T39" s="48"/>
      <c r="U39" s="48"/>
      <c r="V39" s="48"/>
      <c r="W39" s="48"/>
      <c r="X39" s="48"/>
      <c r="Y39" s="48"/>
      <c r="Z39" s="48"/>
      <c r="AA39" s="48"/>
      <c r="AB39" s="48"/>
    </row>
    <row r="40" spans="1:28">
      <c r="A40" s="430"/>
      <c r="B40" s="510" t="s">
        <v>159</v>
      </c>
      <c r="C40" s="1072" t="s">
        <v>160</v>
      </c>
      <c r="D40" s="1073"/>
      <c r="E40" s="513"/>
      <c r="F40" s="513"/>
      <c r="G40" s="430"/>
      <c r="H40" s="430"/>
      <c r="I40" s="430"/>
      <c r="K40" s="843"/>
      <c r="L40" s="48"/>
      <c r="M40" s="48"/>
      <c r="N40" s="843"/>
      <c r="O40" s="48"/>
      <c r="P40" s="48"/>
      <c r="Q40" s="48"/>
      <c r="R40" s="48"/>
      <c r="S40" s="48"/>
      <c r="T40" s="48"/>
      <c r="U40" s="48"/>
      <c r="V40" s="48"/>
      <c r="W40" s="48"/>
      <c r="X40" s="48"/>
      <c r="Y40" s="48"/>
      <c r="Z40" s="48"/>
      <c r="AA40" s="48"/>
      <c r="AB40" s="48"/>
    </row>
    <row r="41" spans="1:28">
      <c r="A41" s="430"/>
      <c r="B41" s="512"/>
      <c r="C41" s="1042" t="s">
        <v>158</v>
      </c>
      <c r="D41" s="1043"/>
      <c r="E41" s="513">
        <v>-2963726</v>
      </c>
      <c r="F41" s="513">
        <v>3084503</v>
      </c>
      <c r="G41" s="430"/>
      <c r="H41" s="430"/>
      <c r="I41" s="430"/>
      <c r="K41" s="843"/>
      <c r="L41" s="48"/>
      <c r="M41" s="48"/>
      <c r="N41" s="843"/>
      <c r="O41" s="48"/>
      <c r="P41" s="48"/>
      <c r="Q41" s="48"/>
      <c r="R41" s="48"/>
      <c r="S41" s="48"/>
      <c r="T41" s="48"/>
      <c r="U41" s="48"/>
      <c r="V41" s="48"/>
      <c r="W41" s="48"/>
      <c r="X41" s="48"/>
      <c r="Y41" s="48"/>
      <c r="Z41" s="48"/>
      <c r="AA41" s="48"/>
      <c r="AB41" s="48"/>
    </row>
    <row r="42" spans="1:28">
      <c r="A42" s="430"/>
      <c r="B42" s="512"/>
      <c r="C42" s="516" t="s">
        <v>1431</v>
      </c>
      <c r="D42" s="517"/>
      <c r="E42" s="513">
        <v>0</v>
      </c>
      <c r="F42" s="513">
        <v>0</v>
      </c>
      <c r="G42" s="430"/>
      <c r="H42" s="430"/>
      <c r="I42" s="430"/>
      <c r="K42" s="843"/>
      <c r="L42" s="48"/>
      <c r="M42" s="48"/>
      <c r="N42" s="843"/>
      <c r="O42" s="48"/>
      <c r="P42" s="48"/>
      <c r="Q42" s="48"/>
      <c r="R42" s="48"/>
      <c r="S42" s="48"/>
      <c r="T42" s="48"/>
      <c r="U42" s="48"/>
      <c r="V42" s="48"/>
      <c r="W42" s="48"/>
      <c r="X42" s="48"/>
      <c r="Y42" s="48"/>
      <c r="Z42" s="48"/>
      <c r="AA42" s="48"/>
      <c r="AB42" s="48"/>
    </row>
    <row r="43" spans="1:28">
      <c r="A43" s="430"/>
      <c r="B43" s="512"/>
      <c r="C43" s="1042" t="s">
        <v>161</v>
      </c>
      <c r="D43" s="1043"/>
      <c r="E43" s="513">
        <v>0</v>
      </c>
      <c r="F43" s="513">
        <v>0</v>
      </c>
      <c r="G43" s="430"/>
      <c r="H43" s="430"/>
      <c r="I43" s="430"/>
      <c r="K43" s="843"/>
      <c r="L43" s="48"/>
      <c r="M43" s="48"/>
      <c r="N43" s="843"/>
      <c r="O43" s="48"/>
      <c r="P43" s="48"/>
      <c r="Q43" s="48"/>
      <c r="R43" s="48"/>
      <c r="S43" s="48"/>
      <c r="T43" s="48"/>
      <c r="U43" s="48"/>
      <c r="V43" s="48"/>
      <c r="W43" s="48"/>
      <c r="X43" s="48"/>
      <c r="Y43" s="48"/>
      <c r="Z43" s="48"/>
      <c r="AA43" s="48"/>
      <c r="AB43" s="48"/>
    </row>
    <row r="44" spans="1:28">
      <c r="A44" s="430"/>
      <c r="B44" s="512"/>
      <c r="C44" s="1072" t="s">
        <v>160</v>
      </c>
      <c r="D44" s="1073"/>
      <c r="E44" s="515">
        <f>SUM(E41:E43)</f>
        <v>-2963726</v>
      </c>
      <c r="F44" s="515">
        <v>3084503</v>
      </c>
      <c r="G44" s="430"/>
      <c r="H44" s="430"/>
      <c r="I44" s="430"/>
      <c r="K44" s="844"/>
      <c r="L44" s="48"/>
      <c r="M44" s="48"/>
      <c r="N44" s="844"/>
      <c r="O44" s="48"/>
      <c r="P44" s="48"/>
      <c r="Q44" s="48"/>
      <c r="R44" s="48"/>
      <c r="S44" s="48"/>
      <c r="T44" s="48"/>
      <c r="U44" s="48"/>
      <c r="V44" s="48"/>
      <c r="W44" s="48"/>
      <c r="X44" s="48"/>
      <c r="Y44" s="48"/>
      <c r="Z44" s="48"/>
      <c r="AA44" s="48"/>
      <c r="AB44" s="48"/>
    </row>
    <row r="45" spans="1:28">
      <c r="A45" s="430"/>
      <c r="B45" s="512"/>
      <c r="C45" s="1042"/>
      <c r="D45" s="1043"/>
      <c r="E45" s="513"/>
      <c r="F45" s="513"/>
      <c r="G45" s="430"/>
      <c r="H45" s="430"/>
      <c r="I45" s="430"/>
      <c r="K45" s="843"/>
      <c r="L45" s="48"/>
      <c r="M45" s="48"/>
      <c r="N45" s="843"/>
      <c r="O45" s="48"/>
      <c r="P45" s="48"/>
      <c r="Q45" s="48"/>
      <c r="R45" s="48"/>
      <c r="S45" s="48"/>
      <c r="T45" s="48"/>
      <c r="U45" s="48"/>
      <c r="V45" s="48"/>
      <c r="W45" s="48"/>
      <c r="X45" s="48"/>
      <c r="Y45" s="48"/>
      <c r="Z45" s="48"/>
      <c r="AA45" s="48"/>
      <c r="AB45" s="48"/>
    </row>
    <row r="46" spans="1:28">
      <c r="A46" s="430"/>
      <c r="B46" s="510" t="s">
        <v>162</v>
      </c>
      <c r="C46" s="1072" t="s">
        <v>163</v>
      </c>
      <c r="D46" s="1073"/>
      <c r="E46" s="518"/>
      <c r="F46" s="518"/>
      <c r="G46" s="430"/>
      <c r="H46" s="430"/>
      <c r="I46" s="430"/>
      <c r="K46" s="845"/>
      <c r="L46" s="48"/>
      <c r="M46" s="48"/>
      <c r="N46" s="845"/>
      <c r="O46" s="48"/>
      <c r="P46" s="48"/>
      <c r="Q46" s="48"/>
      <c r="R46" s="48"/>
      <c r="S46" s="48"/>
      <c r="T46" s="48"/>
      <c r="U46" s="48"/>
      <c r="V46" s="48"/>
      <c r="W46" s="48"/>
      <c r="X46" s="48"/>
      <c r="Y46" s="48"/>
      <c r="Z46" s="48"/>
      <c r="AA46" s="48"/>
      <c r="AB46" s="48"/>
    </row>
    <row r="47" spans="1:28">
      <c r="A47" s="430"/>
      <c r="B47" s="512"/>
      <c r="C47" s="1042" t="s">
        <v>164</v>
      </c>
      <c r="D47" s="1043"/>
      <c r="E47" s="513">
        <v>864167</v>
      </c>
      <c r="F47" s="513">
        <v>553444</v>
      </c>
      <c r="G47" s="430"/>
      <c r="H47" s="430"/>
      <c r="I47" s="430"/>
      <c r="K47" s="843"/>
      <c r="L47" s="48"/>
      <c r="M47" s="48"/>
      <c r="N47" s="843"/>
      <c r="O47" s="48"/>
      <c r="P47" s="48"/>
      <c r="Q47" s="48"/>
      <c r="R47" s="48"/>
      <c r="S47" s="48"/>
      <c r="T47" s="48"/>
      <c r="U47" s="48"/>
      <c r="V47" s="48"/>
      <c r="W47" s="48"/>
      <c r="X47" s="48"/>
      <c r="Y47" s="48"/>
      <c r="Z47" s="48"/>
      <c r="AA47" s="48"/>
      <c r="AB47" s="48"/>
    </row>
    <row r="48" spans="1:28">
      <c r="A48" s="430"/>
      <c r="B48" s="512"/>
      <c r="C48" s="1042" t="s">
        <v>153</v>
      </c>
      <c r="D48" s="1043"/>
      <c r="E48" s="513">
        <v>234114</v>
      </c>
      <c r="F48" s="513">
        <v>166154</v>
      </c>
      <c r="G48" s="430"/>
      <c r="H48" s="430"/>
      <c r="I48" s="430"/>
      <c r="K48" s="843"/>
      <c r="L48" s="48"/>
      <c r="M48" s="48"/>
      <c r="N48" s="843"/>
      <c r="O48" s="48"/>
      <c r="P48" s="48"/>
      <c r="Q48" s="48"/>
      <c r="R48" s="48"/>
      <c r="S48" s="48"/>
      <c r="T48" s="48"/>
      <c r="U48" s="48"/>
      <c r="V48" s="48"/>
      <c r="W48" s="48"/>
      <c r="X48" s="48"/>
      <c r="Y48" s="48"/>
      <c r="Z48" s="48"/>
      <c r="AA48" s="48"/>
      <c r="AB48" s="48"/>
    </row>
    <row r="49" spans="1:28">
      <c r="A49" s="430"/>
      <c r="B49" s="512"/>
      <c r="C49" s="1042" t="s">
        <v>941</v>
      </c>
      <c r="D49" s="1043"/>
      <c r="E49" s="513">
        <v>0</v>
      </c>
      <c r="F49" s="513">
        <v>556196</v>
      </c>
      <c r="G49" s="430"/>
      <c r="H49" s="430"/>
      <c r="I49" s="430"/>
      <c r="K49" s="843"/>
      <c r="L49" s="48"/>
      <c r="M49" s="48"/>
      <c r="N49" s="843"/>
      <c r="O49" s="48"/>
      <c r="P49" s="48"/>
      <c r="Q49" s="48"/>
      <c r="R49" s="48"/>
      <c r="S49" s="48"/>
      <c r="T49" s="48"/>
      <c r="U49" s="48"/>
      <c r="V49" s="48"/>
      <c r="W49" s="48"/>
      <c r="X49" s="48"/>
      <c r="Y49" s="48"/>
      <c r="Z49" s="48"/>
      <c r="AA49" s="48"/>
      <c r="AB49" s="48"/>
    </row>
    <row r="50" spans="1:28">
      <c r="A50" s="430"/>
      <c r="B50" s="512"/>
      <c r="C50" s="1042" t="s">
        <v>165</v>
      </c>
      <c r="D50" s="1043"/>
      <c r="E50" s="513">
        <v>-1219058</v>
      </c>
      <c r="F50" s="513">
        <v>-616893</v>
      </c>
      <c r="G50" s="430"/>
      <c r="H50" s="430"/>
      <c r="I50" s="430"/>
      <c r="K50" s="843"/>
      <c r="L50" s="48"/>
      <c r="M50" s="48"/>
      <c r="N50" s="843"/>
      <c r="O50" s="48"/>
      <c r="P50" s="48"/>
      <c r="Q50" s="48"/>
      <c r="R50" s="48"/>
      <c r="S50" s="48"/>
      <c r="T50" s="48"/>
      <c r="U50" s="48"/>
      <c r="V50" s="48"/>
      <c r="W50" s="48"/>
      <c r="X50" s="48"/>
      <c r="Y50" s="48"/>
      <c r="Z50" s="48"/>
      <c r="AA50" s="48"/>
      <c r="AB50" s="48"/>
    </row>
    <row r="51" spans="1:28">
      <c r="A51" s="430"/>
      <c r="B51" s="512"/>
      <c r="C51" s="1072" t="s">
        <v>166</v>
      </c>
      <c r="D51" s="1073"/>
      <c r="E51" s="519">
        <f>SUM(E47:E50)</f>
        <v>-120777</v>
      </c>
      <c r="F51" s="519">
        <v>658901</v>
      </c>
      <c r="G51" s="430"/>
      <c r="H51" s="430"/>
      <c r="I51" s="430"/>
      <c r="K51" s="846"/>
      <c r="L51" s="48"/>
      <c r="M51" s="48"/>
      <c r="N51" s="846"/>
      <c r="O51" s="48"/>
      <c r="P51" s="48"/>
      <c r="Q51" s="48"/>
      <c r="R51" s="48"/>
      <c r="S51" s="48"/>
      <c r="T51" s="48"/>
      <c r="U51" s="48"/>
      <c r="V51" s="48"/>
      <c r="W51" s="48"/>
      <c r="X51" s="48"/>
      <c r="Y51" s="48"/>
      <c r="Z51" s="48"/>
      <c r="AA51" s="48"/>
      <c r="AB51" s="48"/>
    </row>
    <row r="52" spans="1:28">
      <c r="A52" s="430"/>
      <c r="B52" s="512"/>
      <c r="C52" s="1042"/>
      <c r="D52" s="1043"/>
      <c r="E52" s="518"/>
      <c r="F52" s="518"/>
      <c r="G52" s="430"/>
      <c r="H52" s="430"/>
      <c r="I52" s="430"/>
      <c r="K52" s="845"/>
      <c r="L52" s="48"/>
      <c r="M52" s="48"/>
      <c r="N52" s="845"/>
      <c r="O52" s="48"/>
      <c r="P52" s="48"/>
      <c r="Q52" s="48"/>
      <c r="R52" s="48"/>
      <c r="S52" s="48"/>
      <c r="T52" s="48"/>
      <c r="U52" s="48"/>
      <c r="V52" s="48"/>
      <c r="W52" s="48"/>
      <c r="X52" s="48"/>
      <c r="Y52" s="48"/>
      <c r="Z52" s="48"/>
      <c r="AA52" s="48"/>
      <c r="AB52" s="48"/>
    </row>
    <row r="53" spans="1:28">
      <c r="A53" s="430"/>
      <c r="B53" s="510" t="s">
        <v>167</v>
      </c>
      <c r="C53" s="1072" t="s">
        <v>160</v>
      </c>
      <c r="D53" s="1073"/>
      <c r="E53" s="518"/>
      <c r="F53" s="518"/>
      <c r="G53" s="430"/>
      <c r="H53" s="430"/>
      <c r="I53" s="430"/>
      <c r="K53" s="845"/>
      <c r="L53" s="48"/>
      <c r="M53" s="48"/>
      <c r="N53" s="845"/>
      <c r="O53" s="48"/>
      <c r="P53" s="48"/>
      <c r="Q53" s="48"/>
      <c r="R53" s="48"/>
      <c r="S53" s="48"/>
      <c r="T53" s="48"/>
      <c r="U53" s="48"/>
      <c r="V53" s="48"/>
      <c r="W53" s="48"/>
      <c r="X53" s="48"/>
      <c r="Y53" s="48"/>
      <c r="Z53" s="48"/>
      <c r="AA53" s="48"/>
      <c r="AB53" s="48"/>
    </row>
    <row r="54" spans="1:28">
      <c r="A54" s="430"/>
      <c r="B54" s="512"/>
      <c r="C54" s="1042" t="s">
        <v>168</v>
      </c>
      <c r="D54" s="1043"/>
      <c r="E54" s="513">
        <f>+F58</f>
        <v>3084503</v>
      </c>
      <c r="F54" s="513">
        <v>2425602</v>
      </c>
      <c r="G54" s="430"/>
      <c r="H54" s="430"/>
      <c r="I54" s="430"/>
      <c r="K54" s="843"/>
      <c r="L54" s="48"/>
      <c r="M54" s="48"/>
      <c r="N54" s="843"/>
      <c r="O54" s="48"/>
      <c r="P54" s="48"/>
      <c r="Q54" s="48"/>
      <c r="R54" s="48"/>
      <c r="S54" s="48"/>
      <c r="T54" s="48"/>
      <c r="U54" s="48"/>
      <c r="V54" s="48"/>
      <c r="W54" s="48"/>
      <c r="X54" s="48"/>
      <c r="Y54" s="48"/>
      <c r="Z54" s="48"/>
      <c r="AA54" s="48"/>
      <c r="AB54" s="48"/>
    </row>
    <row r="55" spans="1:28">
      <c r="A55" s="430"/>
      <c r="B55" s="512"/>
      <c r="C55" s="1042" t="s">
        <v>169</v>
      </c>
      <c r="D55" s="1043"/>
      <c r="E55" s="513">
        <f>E51</f>
        <v>-120777</v>
      </c>
      <c r="F55" s="513">
        <v>658901</v>
      </c>
      <c r="G55" s="430"/>
      <c r="H55" s="430"/>
      <c r="I55" s="430"/>
      <c r="K55" s="843"/>
      <c r="L55" s="48"/>
      <c r="M55" s="48"/>
      <c r="N55" s="843"/>
      <c r="O55" s="48"/>
      <c r="P55" s="48"/>
      <c r="Q55" s="48"/>
      <c r="R55" s="48"/>
      <c r="S55" s="48"/>
      <c r="T55" s="48"/>
      <c r="U55" s="48"/>
      <c r="V55" s="48"/>
      <c r="W55" s="48"/>
      <c r="X55" s="48"/>
      <c r="Y55" s="48"/>
      <c r="Z55" s="48"/>
      <c r="AA55" s="48"/>
      <c r="AB55" s="48"/>
    </row>
    <row r="56" spans="1:28" hidden="1">
      <c r="A56" s="430"/>
      <c r="B56" s="512"/>
      <c r="C56" s="1042" t="s">
        <v>170</v>
      </c>
      <c r="D56" s="1043"/>
      <c r="E56" s="513">
        <v>0</v>
      </c>
      <c r="F56" s="513">
        <v>0</v>
      </c>
      <c r="G56" s="430"/>
      <c r="H56" s="430"/>
      <c r="I56" s="430"/>
      <c r="K56" s="843"/>
      <c r="L56" s="48"/>
      <c r="M56" s="48"/>
      <c r="N56" s="843"/>
      <c r="O56" s="48"/>
      <c r="P56" s="48"/>
      <c r="Q56" s="48"/>
      <c r="R56" s="48"/>
      <c r="S56" s="48"/>
      <c r="T56" s="48"/>
      <c r="U56" s="48"/>
      <c r="V56" s="48"/>
      <c r="W56" s="48"/>
      <c r="X56" s="48"/>
      <c r="Y56" s="48"/>
      <c r="Z56" s="48"/>
      <c r="AA56" s="48"/>
      <c r="AB56" s="48"/>
    </row>
    <row r="57" spans="1:28">
      <c r="A57" s="430"/>
      <c r="B57" s="512"/>
      <c r="C57" s="516" t="s">
        <v>1431</v>
      </c>
      <c r="D57" s="517"/>
      <c r="E57" s="513">
        <v>0</v>
      </c>
      <c r="F57" s="513">
        <v>0</v>
      </c>
      <c r="G57" s="430"/>
      <c r="H57" s="430"/>
      <c r="I57" s="430"/>
      <c r="K57" s="843"/>
      <c r="L57" s="48"/>
      <c r="M57" s="48"/>
      <c r="N57" s="843"/>
      <c r="O57" s="48"/>
      <c r="P57" s="48"/>
      <c r="Q57" s="48"/>
      <c r="R57" s="48"/>
      <c r="S57" s="48"/>
      <c r="T57" s="48"/>
      <c r="U57" s="48"/>
      <c r="V57" s="48"/>
      <c r="W57" s="48"/>
      <c r="X57" s="48"/>
      <c r="Y57" s="48"/>
      <c r="Z57" s="48"/>
      <c r="AA57" s="48"/>
      <c r="AB57" s="48"/>
    </row>
    <row r="58" spans="1:28">
      <c r="A58" s="430"/>
      <c r="B58" s="512"/>
      <c r="C58" s="1072" t="s">
        <v>160</v>
      </c>
      <c r="D58" s="1073"/>
      <c r="E58" s="515">
        <f>SUM(E54:E57)</f>
        <v>2963726</v>
      </c>
      <c r="F58" s="515">
        <v>3084503</v>
      </c>
      <c r="G58" s="430"/>
      <c r="H58" s="430"/>
      <c r="I58" s="430"/>
      <c r="K58" s="844"/>
      <c r="L58" s="48"/>
      <c r="M58" s="48"/>
      <c r="N58" s="844"/>
      <c r="O58" s="48"/>
      <c r="P58" s="48"/>
      <c r="Q58" s="48"/>
      <c r="R58" s="48"/>
      <c r="S58" s="48"/>
      <c r="T58" s="48"/>
      <c r="U58" s="48"/>
      <c r="V58" s="48"/>
      <c r="W58" s="48"/>
      <c r="X58" s="48"/>
      <c r="Y58" s="48"/>
      <c r="Z58" s="48"/>
      <c r="AA58" s="48"/>
      <c r="AB58" s="48"/>
    </row>
    <row r="59" spans="1:28">
      <c r="A59" s="430"/>
      <c r="B59" s="512"/>
      <c r="C59" s="1042"/>
      <c r="D59" s="1043"/>
      <c r="E59" s="513"/>
      <c r="F59" s="513"/>
      <c r="G59" s="430"/>
      <c r="H59" s="430"/>
      <c r="I59" s="430"/>
      <c r="K59" s="843"/>
      <c r="L59" s="48"/>
      <c r="M59" s="48"/>
      <c r="N59" s="843"/>
      <c r="O59" s="48"/>
      <c r="P59" s="48"/>
      <c r="Q59" s="48"/>
      <c r="R59" s="48"/>
      <c r="S59" s="48"/>
      <c r="T59" s="48"/>
      <c r="U59" s="48"/>
      <c r="V59" s="48"/>
      <c r="W59" s="48"/>
      <c r="X59" s="48"/>
      <c r="Y59" s="48"/>
      <c r="Z59" s="48"/>
      <c r="AA59" s="48"/>
      <c r="AB59" s="48"/>
    </row>
    <row r="60" spans="1:28">
      <c r="A60" s="430"/>
      <c r="B60" s="510" t="s">
        <v>171</v>
      </c>
      <c r="C60" s="1072" t="s">
        <v>172</v>
      </c>
      <c r="D60" s="1073"/>
      <c r="E60" s="511"/>
      <c r="F60" s="511"/>
      <c r="G60" s="430"/>
      <c r="H60" s="430"/>
      <c r="I60" s="430"/>
      <c r="K60" s="836"/>
      <c r="L60" s="48"/>
      <c r="M60" s="48"/>
      <c r="N60" s="836"/>
      <c r="O60" s="48"/>
      <c r="P60" s="48"/>
      <c r="Q60" s="48"/>
      <c r="R60" s="48"/>
      <c r="S60" s="48"/>
      <c r="T60" s="48"/>
      <c r="U60" s="48"/>
      <c r="V60" s="48"/>
      <c r="W60" s="48"/>
      <c r="X60" s="48"/>
      <c r="Y60" s="48"/>
      <c r="Z60" s="48"/>
      <c r="AA60" s="48"/>
      <c r="AB60" s="48"/>
    </row>
    <row r="61" spans="1:28">
      <c r="A61" s="430"/>
      <c r="B61" s="512"/>
      <c r="C61" s="1042" t="s">
        <v>173</v>
      </c>
      <c r="D61" s="1043"/>
      <c r="E61" s="520">
        <v>7.7799999999999994E-2</v>
      </c>
      <c r="F61" s="520">
        <v>7.5899999999999995E-2</v>
      </c>
      <c r="G61" s="430"/>
      <c r="H61" s="430"/>
      <c r="I61" s="430"/>
      <c r="K61" s="847"/>
      <c r="L61" s="48"/>
      <c r="M61" s="48"/>
      <c r="N61" s="847"/>
      <c r="O61" s="48"/>
      <c r="P61" s="48"/>
      <c r="Q61" s="48"/>
      <c r="R61" s="48"/>
      <c r="S61" s="48"/>
      <c r="T61" s="48"/>
      <c r="U61" s="48"/>
      <c r="V61" s="48"/>
      <c r="W61" s="48"/>
      <c r="X61" s="48"/>
      <c r="Y61" s="48"/>
      <c r="Z61" s="48"/>
      <c r="AA61" s="48"/>
      <c r="AB61" s="48"/>
    </row>
    <row r="62" spans="1:28">
      <c r="A62" s="430"/>
      <c r="B62" s="512"/>
      <c r="C62" s="1042" t="s">
        <v>174</v>
      </c>
      <c r="D62" s="1043"/>
      <c r="E62" s="521" t="s">
        <v>175</v>
      </c>
      <c r="F62" s="521" t="s">
        <v>175</v>
      </c>
      <c r="G62" s="430"/>
      <c r="H62" s="430"/>
      <c r="I62" s="430"/>
      <c r="K62" s="848"/>
      <c r="L62" s="48"/>
      <c r="M62" s="48"/>
      <c r="N62" s="848"/>
      <c r="O62" s="48"/>
      <c r="P62" s="48"/>
      <c r="Q62" s="48"/>
      <c r="R62" s="48"/>
      <c r="S62" s="48"/>
      <c r="T62" s="48"/>
      <c r="U62" s="48"/>
      <c r="V62" s="48"/>
      <c r="W62" s="48"/>
      <c r="X62" s="48"/>
      <c r="Y62" s="48"/>
      <c r="Z62" s="48"/>
      <c r="AA62" s="48"/>
      <c r="AB62" s="48"/>
    </row>
    <row r="63" spans="1:28">
      <c r="A63" s="430"/>
      <c r="B63" s="512"/>
      <c r="C63" s="1042" t="s">
        <v>176</v>
      </c>
      <c r="D63" s="1043"/>
      <c r="E63" s="522">
        <v>0.1</v>
      </c>
      <c r="F63" s="522">
        <v>0.1</v>
      </c>
      <c r="G63" s="430"/>
      <c r="H63" s="430"/>
      <c r="I63" s="430"/>
      <c r="K63" s="849"/>
      <c r="L63" s="48"/>
      <c r="M63" s="48"/>
      <c r="N63" s="849"/>
      <c r="O63" s="48"/>
      <c r="P63" s="48"/>
      <c r="Q63" s="48"/>
      <c r="R63" s="48"/>
      <c r="S63" s="48"/>
      <c r="T63" s="48"/>
      <c r="U63" s="48"/>
      <c r="V63" s="48"/>
      <c r="W63" s="48"/>
      <c r="X63" s="48"/>
      <c r="Y63" s="48"/>
      <c r="Z63" s="48"/>
      <c r="AA63" s="48"/>
      <c r="AB63" s="48"/>
    </row>
    <row r="64" spans="1:28">
      <c r="A64" s="430"/>
      <c r="B64" s="512"/>
      <c r="C64" s="1042" t="s">
        <v>177</v>
      </c>
      <c r="D64" s="1043"/>
      <c r="E64" s="522">
        <v>0.1</v>
      </c>
      <c r="F64" s="522">
        <v>0.1</v>
      </c>
      <c r="G64" s="430"/>
      <c r="H64" s="430"/>
      <c r="I64" s="430"/>
      <c r="K64" s="849"/>
      <c r="L64" s="48"/>
      <c r="M64" s="48"/>
      <c r="N64" s="849"/>
      <c r="O64" s="48"/>
      <c r="P64" s="48"/>
      <c r="Q64" s="48"/>
      <c r="R64" s="48"/>
      <c r="S64" s="48"/>
      <c r="T64" s="48"/>
      <c r="U64" s="48"/>
      <c r="V64" s="48"/>
      <c r="W64" s="48"/>
      <c r="X64" s="48"/>
      <c r="Y64" s="48"/>
      <c r="Z64" s="48"/>
      <c r="AA64" s="48"/>
      <c r="AB64" s="48"/>
    </row>
    <row r="65" spans="1:28">
      <c r="A65" s="430"/>
      <c r="B65" s="523"/>
      <c r="C65" s="1070"/>
      <c r="D65" s="1071"/>
      <c r="E65" s="524"/>
      <c r="F65" s="524"/>
      <c r="G65" s="430"/>
      <c r="H65" s="430"/>
      <c r="I65" s="430"/>
      <c r="K65" s="849"/>
      <c r="L65" s="48"/>
      <c r="M65" s="48"/>
      <c r="N65" s="849"/>
      <c r="O65" s="48"/>
      <c r="P65" s="48"/>
      <c r="Q65" s="48"/>
      <c r="R65" s="48"/>
      <c r="S65" s="48"/>
      <c r="T65" s="48"/>
      <c r="U65" s="48"/>
      <c r="V65" s="48"/>
      <c r="W65" s="48"/>
      <c r="X65" s="48"/>
      <c r="Y65" s="48"/>
      <c r="Z65" s="48"/>
      <c r="AA65" s="48"/>
      <c r="AB65" s="48"/>
    </row>
    <row r="66" spans="1:28" hidden="1">
      <c r="A66" s="430"/>
      <c r="B66" s="512"/>
      <c r="C66" s="516"/>
      <c r="D66" s="517"/>
      <c r="E66" s="522"/>
      <c r="F66" s="522"/>
      <c r="G66" s="430"/>
      <c r="H66" s="430"/>
      <c r="I66" s="430"/>
      <c r="K66" s="849"/>
      <c r="L66" s="48"/>
      <c r="M66" s="48"/>
      <c r="N66" s="849"/>
      <c r="O66" s="48"/>
      <c r="P66" s="48"/>
      <c r="Q66" s="48"/>
      <c r="R66" s="48"/>
      <c r="S66" s="48"/>
      <c r="T66" s="48"/>
      <c r="U66" s="48"/>
      <c r="V66" s="48"/>
      <c r="W66" s="48"/>
      <c r="X66" s="48"/>
      <c r="Y66" s="48"/>
      <c r="Z66" s="48"/>
      <c r="AA66" s="48"/>
      <c r="AB66" s="48"/>
    </row>
    <row r="67" spans="1:28" hidden="1">
      <c r="A67" s="430"/>
      <c r="B67" s="510" t="s">
        <v>178</v>
      </c>
      <c r="C67" s="1072" t="s">
        <v>179</v>
      </c>
      <c r="D67" s="1073"/>
      <c r="E67" s="522"/>
      <c r="F67" s="522"/>
      <c r="G67" s="430"/>
      <c r="H67" s="430"/>
      <c r="I67" s="430"/>
      <c r="K67" s="849"/>
      <c r="L67" s="48"/>
      <c r="M67" s="48"/>
      <c r="N67" s="849"/>
      <c r="O67" s="48"/>
      <c r="P67" s="48"/>
      <c r="Q67" s="48"/>
      <c r="R67" s="48"/>
      <c r="S67" s="48"/>
      <c r="T67" s="48"/>
      <c r="U67" s="48"/>
      <c r="V67" s="48"/>
      <c r="W67" s="48"/>
      <c r="X67" s="48"/>
      <c r="Y67" s="48"/>
      <c r="Z67" s="48"/>
      <c r="AA67" s="48"/>
      <c r="AB67" s="48"/>
    </row>
    <row r="68" spans="1:28" hidden="1">
      <c r="A68" s="430"/>
      <c r="B68" s="512"/>
      <c r="C68" s="516" t="s">
        <v>180</v>
      </c>
      <c r="D68" s="517"/>
      <c r="E68" s="525">
        <v>0</v>
      </c>
      <c r="F68" s="525">
        <v>209657</v>
      </c>
      <c r="G68" s="430"/>
      <c r="H68" s="430"/>
      <c r="I68" s="430"/>
      <c r="K68" s="849"/>
      <c r="L68" s="48"/>
      <c r="M68" s="48"/>
      <c r="N68" s="849"/>
      <c r="O68" s="48"/>
      <c r="P68" s="48"/>
      <c r="Q68" s="48"/>
      <c r="R68" s="48"/>
      <c r="S68" s="48"/>
      <c r="T68" s="48"/>
      <c r="U68" s="48"/>
      <c r="V68" s="48"/>
      <c r="W68" s="48"/>
      <c r="X68" s="48"/>
      <c r="Y68" s="48"/>
      <c r="Z68" s="48"/>
      <c r="AA68" s="48"/>
      <c r="AB68" s="48"/>
    </row>
    <row r="69" spans="1:28" hidden="1">
      <c r="A69" s="430"/>
      <c r="B69" s="512"/>
      <c r="C69" s="516" t="s">
        <v>181</v>
      </c>
      <c r="D69" s="517"/>
      <c r="E69" s="526">
        <f>E58</f>
        <v>2963726</v>
      </c>
      <c r="F69" s="525">
        <v>2215945</v>
      </c>
      <c r="G69" s="430"/>
      <c r="H69" s="430"/>
      <c r="I69" s="430"/>
      <c r="K69" s="849"/>
      <c r="L69" s="48"/>
      <c r="M69" s="48"/>
      <c r="N69" s="849"/>
      <c r="O69" s="48"/>
      <c r="P69" s="48"/>
      <c r="Q69" s="48"/>
      <c r="R69" s="48"/>
      <c r="S69" s="48"/>
      <c r="T69" s="48"/>
      <c r="U69" s="48"/>
      <c r="V69" s="48"/>
      <c r="W69" s="48"/>
      <c r="X69" s="48"/>
      <c r="Y69" s="48"/>
      <c r="Z69" s="48"/>
      <c r="AA69" s="48"/>
      <c r="AB69" s="48"/>
    </row>
    <row r="70" spans="1:28" hidden="1">
      <c r="A70" s="430"/>
      <c r="B70" s="512"/>
      <c r="C70" s="527" t="s">
        <v>17</v>
      </c>
      <c r="D70" s="517"/>
      <c r="E70" s="528">
        <f>SUM(E68:E69)</f>
        <v>2963726</v>
      </c>
      <c r="F70" s="528">
        <v>2425602</v>
      </c>
      <c r="G70" s="430"/>
      <c r="H70" s="430"/>
      <c r="I70" s="430"/>
      <c r="K70" s="849"/>
      <c r="L70" s="48"/>
      <c r="M70" s="48"/>
      <c r="N70" s="849"/>
      <c r="O70" s="48"/>
      <c r="P70" s="48"/>
      <c r="Q70" s="48"/>
      <c r="R70" s="48"/>
      <c r="S70" s="48"/>
      <c r="T70" s="48"/>
      <c r="U70" s="48"/>
      <c r="V70" s="48"/>
      <c r="W70" s="48"/>
      <c r="X70" s="48"/>
      <c r="Y70" s="48"/>
      <c r="Z70" s="48"/>
      <c r="AA70" s="48"/>
      <c r="AB70" s="48"/>
    </row>
    <row r="71" spans="1:28" hidden="1">
      <c r="A71" s="430"/>
      <c r="B71" s="523"/>
      <c r="C71" s="1070"/>
      <c r="D71" s="1071"/>
      <c r="E71" s="524"/>
      <c r="F71" s="524"/>
      <c r="G71" s="430"/>
      <c r="H71" s="430"/>
      <c r="I71" s="430"/>
      <c r="K71" s="849"/>
      <c r="L71" s="48"/>
      <c r="M71" s="48"/>
      <c r="N71" s="849"/>
      <c r="O71" s="48"/>
      <c r="P71" s="48"/>
      <c r="Q71" s="48"/>
      <c r="R71" s="48"/>
      <c r="S71" s="48"/>
      <c r="T71" s="48"/>
      <c r="U71" s="48"/>
      <c r="V71" s="48"/>
      <c r="W71" s="48"/>
      <c r="X71" s="48"/>
      <c r="Y71" s="48"/>
      <c r="Z71" s="48"/>
      <c r="AA71" s="48"/>
      <c r="AB71" s="48"/>
    </row>
    <row r="72" spans="1:28" ht="9.75" customHeight="1">
      <c r="A72" s="430"/>
      <c r="B72" s="466"/>
      <c r="C72" s="466"/>
      <c r="D72" s="466"/>
      <c r="E72" s="466"/>
      <c r="F72" s="466"/>
      <c r="G72" s="430"/>
      <c r="H72" s="430"/>
      <c r="I72" s="430"/>
      <c r="K72" s="48"/>
      <c r="L72" s="48"/>
      <c r="M72" s="48"/>
      <c r="N72" s="48"/>
      <c r="O72" s="48"/>
      <c r="P72" s="48"/>
      <c r="Q72" s="48"/>
      <c r="R72" s="48"/>
      <c r="S72" s="48"/>
      <c r="T72" s="48"/>
      <c r="U72" s="48"/>
      <c r="V72" s="48"/>
      <c r="W72" s="48"/>
      <c r="X72" s="48"/>
      <c r="Y72" s="48"/>
      <c r="Z72" s="48"/>
      <c r="AA72" s="48"/>
      <c r="AB72" s="48"/>
    </row>
    <row r="73" spans="1:28" ht="17.25" customHeight="1">
      <c r="A73" s="430"/>
      <c r="B73" s="462"/>
      <c r="C73" s="952" t="s">
        <v>182</v>
      </c>
      <c r="D73" s="952"/>
      <c r="E73" s="952"/>
      <c r="F73" s="952"/>
      <c r="G73" s="952"/>
      <c r="H73" s="952"/>
      <c r="I73" s="775"/>
      <c r="K73" s="48"/>
      <c r="L73" s="48"/>
      <c r="M73" s="48"/>
      <c r="N73" s="48"/>
      <c r="O73" s="48"/>
      <c r="P73" s="48"/>
      <c r="Q73" s="48"/>
      <c r="R73" s="48"/>
      <c r="S73" s="48"/>
      <c r="T73" s="48"/>
      <c r="U73" s="48"/>
      <c r="V73" s="48"/>
      <c r="W73" s="48"/>
      <c r="X73" s="48"/>
      <c r="Y73" s="48"/>
      <c r="Z73" s="48"/>
      <c r="AA73" s="48"/>
      <c r="AB73" s="48"/>
    </row>
    <row r="74" spans="1:28" ht="6.75" customHeight="1">
      <c r="A74" s="430"/>
      <c r="B74" s="462"/>
      <c r="C74" s="439"/>
      <c r="D74" s="439"/>
      <c r="E74" s="439"/>
      <c r="F74" s="439"/>
      <c r="G74" s="439"/>
      <c r="H74" s="439"/>
      <c r="I74" s="775"/>
      <c r="K74" s="48"/>
      <c r="L74" s="48"/>
      <c r="M74" s="48"/>
      <c r="N74" s="48"/>
      <c r="O74" s="48"/>
      <c r="P74" s="48"/>
      <c r="Q74" s="48"/>
      <c r="R74" s="48"/>
      <c r="S74" s="48"/>
      <c r="T74" s="48"/>
      <c r="U74" s="48"/>
      <c r="V74" s="48"/>
      <c r="W74" s="48"/>
      <c r="X74" s="48"/>
      <c r="Y74" s="48"/>
      <c r="Z74" s="48"/>
      <c r="AA74" s="48"/>
      <c r="AB74" s="48"/>
    </row>
    <row r="75" spans="1:28" ht="30.75" customHeight="1">
      <c r="A75" s="430"/>
      <c r="B75" s="529" t="s">
        <v>975</v>
      </c>
      <c r="C75" s="952" t="s">
        <v>1038</v>
      </c>
      <c r="D75" s="952"/>
      <c r="E75" s="952"/>
      <c r="F75" s="952"/>
      <c r="G75" s="952"/>
      <c r="H75" s="952"/>
      <c r="I75" s="775"/>
      <c r="K75" s="48"/>
      <c r="L75" s="48"/>
      <c r="M75" s="48"/>
      <c r="N75" s="48"/>
      <c r="O75" s="48"/>
      <c r="P75" s="48"/>
      <c r="Q75" s="48"/>
      <c r="R75" s="48"/>
      <c r="S75" s="48"/>
      <c r="T75" s="48"/>
      <c r="U75" s="48"/>
      <c r="V75" s="48"/>
      <c r="W75" s="48"/>
      <c r="X75" s="48"/>
      <c r="Y75" s="48"/>
      <c r="Z75" s="48"/>
      <c r="AA75" s="48"/>
      <c r="AB75" s="48"/>
    </row>
    <row r="76" spans="1:28" ht="30.75" customHeight="1">
      <c r="A76" s="430"/>
      <c r="B76" s="529" t="s">
        <v>183</v>
      </c>
      <c r="C76" s="439" t="s">
        <v>1455</v>
      </c>
      <c r="D76" s="439"/>
      <c r="E76" s="439"/>
      <c r="F76" s="439"/>
      <c r="G76" s="439"/>
      <c r="H76" s="439"/>
      <c r="I76" s="775"/>
      <c r="K76" s="48"/>
      <c r="L76" s="48"/>
      <c r="M76" s="48"/>
      <c r="N76" s="48"/>
      <c r="O76" s="48"/>
      <c r="P76" s="48"/>
      <c r="Q76" s="48"/>
      <c r="R76" s="48"/>
      <c r="S76" s="48"/>
      <c r="T76" s="48"/>
      <c r="U76" s="48"/>
      <c r="V76" s="48"/>
      <c r="W76" s="48"/>
      <c r="X76" s="48"/>
      <c r="Y76" s="48"/>
      <c r="Z76" s="48"/>
      <c r="AA76" s="48"/>
      <c r="AB76" s="48"/>
    </row>
    <row r="77" spans="1:28" ht="30.75" customHeight="1">
      <c r="A77" s="430"/>
      <c r="B77" s="529"/>
      <c r="C77" s="530" t="s">
        <v>763</v>
      </c>
      <c r="D77" s="530" t="s">
        <v>1450</v>
      </c>
      <c r="E77" s="531" t="s">
        <v>1448</v>
      </c>
      <c r="F77" s="531" t="s">
        <v>1454</v>
      </c>
      <c r="G77" s="531" t="s">
        <v>1449</v>
      </c>
      <c r="H77" s="531" t="s">
        <v>1568</v>
      </c>
      <c r="I77" s="785"/>
      <c r="K77" s="48"/>
      <c r="L77" s="48"/>
      <c r="M77" s="48"/>
      <c r="N77" s="48"/>
      <c r="O77" s="48"/>
      <c r="P77" s="48"/>
      <c r="Q77" s="48"/>
      <c r="R77" s="48"/>
      <c r="S77" s="48"/>
      <c r="T77" s="48"/>
      <c r="U77" s="48"/>
      <c r="V77" s="48"/>
      <c r="W77" s="48"/>
      <c r="X77" s="48"/>
      <c r="Y77" s="48"/>
      <c r="Z77" s="48"/>
      <c r="AA77" s="48"/>
      <c r="AB77" s="48"/>
    </row>
    <row r="78" spans="1:28">
      <c r="A78" s="430"/>
      <c r="B78" s="529"/>
      <c r="C78" s="532" t="s">
        <v>1451</v>
      </c>
      <c r="D78" s="533">
        <v>2963725</v>
      </c>
      <c r="E78" s="533">
        <v>3084503</v>
      </c>
      <c r="F78" s="533">
        <v>2425602</v>
      </c>
      <c r="G78" s="533">
        <v>1085121</v>
      </c>
      <c r="H78" s="533">
        <v>0</v>
      </c>
      <c r="I78" s="786"/>
      <c r="K78" s="48"/>
      <c r="L78" s="48"/>
      <c r="M78" s="48"/>
      <c r="N78" s="48"/>
      <c r="O78" s="48"/>
      <c r="P78" s="48"/>
      <c r="Q78" s="48"/>
      <c r="R78" s="48"/>
      <c r="S78" s="48"/>
      <c r="T78" s="48"/>
      <c r="U78" s="48"/>
      <c r="V78" s="48"/>
      <c r="W78" s="48"/>
      <c r="X78" s="48"/>
      <c r="Y78" s="48"/>
      <c r="Z78" s="48"/>
      <c r="AA78" s="48"/>
      <c r="AB78" s="48"/>
    </row>
    <row r="79" spans="1:28">
      <c r="A79" s="430"/>
      <c r="B79" s="529"/>
      <c r="C79" s="532" t="s">
        <v>1452</v>
      </c>
      <c r="D79" s="533">
        <v>0</v>
      </c>
      <c r="E79" s="533">
        <v>0</v>
      </c>
      <c r="F79" s="533">
        <v>0</v>
      </c>
      <c r="G79" s="533">
        <v>0</v>
      </c>
      <c r="H79" s="533">
        <v>0</v>
      </c>
      <c r="I79" s="786"/>
      <c r="K79" s="48"/>
      <c r="L79" s="48"/>
      <c r="M79" s="48"/>
      <c r="N79" s="48"/>
      <c r="O79" s="48"/>
      <c r="P79" s="48"/>
      <c r="Q79" s="48"/>
      <c r="R79" s="48"/>
      <c r="S79" s="48"/>
      <c r="T79" s="48"/>
      <c r="U79" s="48"/>
      <c r="V79" s="48"/>
      <c r="W79" s="48"/>
      <c r="X79" s="48"/>
      <c r="Y79" s="48"/>
      <c r="Z79" s="48"/>
      <c r="AA79" s="48"/>
      <c r="AB79" s="48"/>
    </row>
    <row r="80" spans="1:28">
      <c r="A80" s="430"/>
      <c r="B80" s="529"/>
      <c r="C80" s="532" t="s">
        <v>1453</v>
      </c>
      <c r="D80" s="533">
        <v>-2963725</v>
      </c>
      <c r="E80" s="533">
        <v>-3084503</v>
      </c>
      <c r="F80" s="533">
        <v>2425602</v>
      </c>
      <c r="G80" s="533">
        <v>-1085121</v>
      </c>
      <c r="H80" s="533">
        <v>0</v>
      </c>
      <c r="I80" s="786"/>
      <c r="K80" s="48"/>
      <c r="L80" s="48"/>
      <c r="M80" s="48"/>
      <c r="N80" s="48"/>
      <c r="O80" s="48"/>
      <c r="P80" s="48"/>
      <c r="Q80" s="48"/>
      <c r="R80" s="48"/>
      <c r="S80" s="48"/>
      <c r="T80" s="48"/>
      <c r="U80" s="48"/>
      <c r="V80" s="48"/>
      <c r="W80" s="48"/>
      <c r="X80" s="48"/>
      <c r="Y80" s="48"/>
      <c r="Z80" s="48"/>
      <c r="AA80" s="48"/>
      <c r="AB80" s="48"/>
    </row>
    <row r="81" spans="1:28" ht="24">
      <c r="A81" s="430"/>
      <c r="B81" s="529"/>
      <c r="C81" s="532" t="s">
        <v>1588</v>
      </c>
      <c r="D81" s="533">
        <v>-1426725</v>
      </c>
      <c r="E81" s="533">
        <v>-416007</v>
      </c>
      <c r="F81" s="533">
        <v>470157</v>
      </c>
      <c r="G81" s="533">
        <v>0</v>
      </c>
      <c r="H81" s="533">
        <v>0</v>
      </c>
      <c r="I81" s="786"/>
      <c r="K81" s="48"/>
      <c r="L81" s="48"/>
      <c r="M81" s="48"/>
      <c r="N81" s="48"/>
      <c r="O81" s="48"/>
      <c r="P81" s="48"/>
      <c r="Q81" s="48"/>
      <c r="R81" s="48"/>
      <c r="S81" s="48"/>
      <c r="T81" s="48"/>
      <c r="U81" s="48"/>
      <c r="V81" s="48"/>
      <c r="W81" s="48"/>
      <c r="X81" s="48"/>
      <c r="Y81" s="48"/>
      <c r="Z81" s="48"/>
      <c r="AA81" s="48"/>
      <c r="AB81" s="48"/>
    </row>
    <row r="82" spans="1:28" ht="24">
      <c r="A82" s="430"/>
      <c r="B82" s="529"/>
      <c r="C82" s="532" t="s">
        <v>1589</v>
      </c>
      <c r="D82" s="532">
        <v>0</v>
      </c>
      <c r="E82" s="533">
        <v>0</v>
      </c>
      <c r="F82" s="533">
        <v>0</v>
      </c>
      <c r="G82" s="533">
        <v>0</v>
      </c>
      <c r="H82" s="533">
        <v>0</v>
      </c>
      <c r="I82" s="786"/>
      <c r="K82" s="48"/>
      <c r="L82" s="48"/>
      <c r="M82" s="48"/>
      <c r="N82" s="48"/>
      <c r="O82" s="48"/>
      <c r="P82" s="48"/>
      <c r="Q82" s="48"/>
      <c r="R82" s="48"/>
      <c r="S82" s="48"/>
      <c r="T82" s="48"/>
      <c r="U82" s="48"/>
      <c r="V82" s="48"/>
      <c r="W82" s="48"/>
      <c r="X82" s="48"/>
      <c r="Y82" s="48"/>
      <c r="Z82" s="48"/>
      <c r="AA82" s="48"/>
      <c r="AB82" s="48"/>
    </row>
    <row r="83" spans="1:28" ht="13.15" customHeight="1">
      <c r="A83" s="430"/>
      <c r="B83" s="529"/>
      <c r="C83" s="1074" t="s">
        <v>1456</v>
      </c>
      <c r="D83" s="1074"/>
      <c r="E83" s="1074"/>
      <c r="F83" s="1074"/>
      <c r="G83" s="1074"/>
      <c r="H83" s="439"/>
      <c r="I83" s="775"/>
      <c r="K83" s="48"/>
      <c r="L83" s="48"/>
      <c r="M83" s="48"/>
      <c r="N83" s="48"/>
      <c r="O83" s="48"/>
      <c r="P83" s="48"/>
      <c r="Q83" s="48"/>
      <c r="R83" s="48"/>
      <c r="S83" s="48"/>
      <c r="T83" s="48"/>
      <c r="U83" s="48"/>
      <c r="V83" s="48"/>
      <c r="W83" s="48"/>
      <c r="X83" s="48"/>
      <c r="Y83" s="48"/>
      <c r="Z83" s="48"/>
      <c r="AA83" s="48"/>
      <c r="AB83" s="48"/>
    </row>
    <row r="84" spans="1:28">
      <c r="A84" s="447"/>
      <c r="B84" s="466"/>
      <c r="C84" s="466"/>
      <c r="D84" s="466"/>
      <c r="E84" s="466"/>
      <c r="F84" s="466"/>
      <c r="G84" s="430"/>
      <c r="H84" s="430"/>
      <c r="I84" s="430"/>
      <c r="K84" s="48"/>
      <c r="L84" s="48"/>
      <c r="M84" s="48"/>
      <c r="N84" s="48"/>
      <c r="O84" s="48"/>
      <c r="P84" s="48"/>
      <c r="Q84" s="48"/>
      <c r="R84" s="48"/>
      <c r="S84" s="48"/>
      <c r="T84" s="48"/>
      <c r="U84" s="48"/>
      <c r="V84" s="48"/>
      <c r="W84" s="48"/>
      <c r="X84" s="48"/>
      <c r="Y84" s="48"/>
      <c r="Z84" s="48"/>
      <c r="AA84" s="48"/>
      <c r="AB84" s="48"/>
    </row>
    <row r="85" spans="1:28">
      <c r="A85" s="447">
        <f>A11+1</f>
        <v>34</v>
      </c>
      <c r="B85" s="534" t="s">
        <v>145</v>
      </c>
      <c r="C85" s="535" t="s">
        <v>184</v>
      </c>
      <c r="D85" s="466"/>
      <c r="E85" s="466"/>
      <c r="F85" s="466"/>
      <c r="G85" s="430"/>
      <c r="H85" s="430"/>
      <c r="I85" s="430"/>
      <c r="K85" s="48"/>
      <c r="L85" s="48"/>
      <c r="M85" s="48"/>
      <c r="N85" s="48"/>
      <c r="O85" s="48"/>
      <c r="P85" s="48"/>
      <c r="Q85" s="48"/>
      <c r="R85" s="48"/>
      <c r="S85" s="48"/>
      <c r="T85" s="48"/>
      <c r="U85" s="48"/>
      <c r="V85" s="48"/>
      <c r="W85" s="48"/>
      <c r="X85" s="48"/>
      <c r="Y85" s="48"/>
      <c r="Z85" s="48"/>
      <c r="AA85" s="48"/>
      <c r="AB85" s="48"/>
    </row>
    <row r="86" spans="1:28" ht="9" customHeight="1">
      <c r="A86" s="447"/>
      <c r="B86" s="534"/>
      <c r="C86" s="466"/>
      <c r="D86" s="466"/>
      <c r="E86" s="466"/>
      <c r="F86" s="466"/>
      <c r="G86" s="430"/>
      <c r="H86" s="430"/>
      <c r="I86" s="430"/>
      <c r="K86" s="48"/>
      <c r="L86" s="48"/>
      <c r="M86" s="48"/>
      <c r="N86" s="48"/>
      <c r="O86" s="48"/>
      <c r="P86" s="48"/>
      <c r="Q86" s="48"/>
      <c r="R86" s="48"/>
      <c r="S86" s="48"/>
      <c r="T86" s="48"/>
      <c r="U86" s="48"/>
      <c r="V86" s="48"/>
      <c r="W86" s="48"/>
      <c r="X86" s="48"/>
      <c r="Y86" s="48"/>
      <c r="Z86" s="48"/>
      <c r="AA86" s="48"/>
      <c r="AB86" s="48"/>
    </row>
    <row r="87" spans="1:28" ht="13.9" customHeight="1">
      <c r="A87" s="447"/>
      <c r="B87" s="536" t="s">
        <v>185</v>
      </c>
      <c r="C87" s="952" t="s">
        <v>186</v>
      </c>
      <c r="D87" s="952"/>
      <c r="E87" s="952"/>
      <c r="F87" s="952"/>
      <c r="G87" s="952"/>
      <c r="H87" s="952"/>
      <c r="I87" s="775"/>
      <c r="K87" s="48"/>
      <c r="L87" s="48"/>
      <c r="M87" s="48"/>
      <c r="N87" s="48"/>
      <c r="O87" s="48"/>
      <c r="P87" s="48"/>
      <c r="Q87" s="48"/>
      <c r="R87" s="48"/>
      <c r="S87" s="48"/>
      <c r="T87" s="48"/>
      <c r="U87" s="48"/>
      <c r="V87" s="48"/>
      <c r="W87" s="48"/>
      <c r="X87" s="48"/>
      <c r="Y87" s="48"/>
      <c r="Z87" s="48"/>
      <c r="AA87" s="48"/>
      <c r="AB87" s="48"/>
    </row>
    <row r="88" spans="1:28">
      <c r="A88" s="447"/>
      <c r="B88" s="466"/>
      <c r="C88" s="466"/>
      <c r="D88" s="466"/>
      <c r="E88" s="466"/>
      <c r="F88" s="466"/>
      <c r="G88" s="430"/>
      <c r="H88" s="430"/>
      <c r="I88" s="430"/>
      <c r="K88" s="48"/>
      <c r="L88" s="48"/>
      <c r="M88" s="48"/>
      <c r="N88" s="48"/>
      <c r="O88" s="48"/>
      <c r="P88" s="48"/>
      <c r="Q88" s="48"/>
      <c r="R88" s="48"/>
      <c r="S88" s="48"/>
      <c r="T88" s="48"/>
      <c r="U88" s="48"/>
      <c r="V88" s="48"/>
      <c r="W88" s="48"/>
      <c r="X88" s="48"/>
      <c r="Y88" s="48"/>
      <c r="Z88" s="48"/>
      <c r="AA88" s="48"/>
      <c r="AB88" s="48"/>
    </row>
    <row r="89" spans="1:28">
      <c r="A89" s="447"/>
      <c r="B89" s="537"/>
      <c r="C89" s="538"/>
      <c r="D89" s="1067" t="s">
        <v>187</v>
      </c>
      <c r="E89" s="1069" t="str">
        <f>BS!D5</f>
        <v>March 31, 2019</v>
      </c>
      <c r="F89" s="1069"/>
      <c r="G89" s="1069" t="str">
        <f>BS!F5</f>
        <v>March 31, 2018</v>
      </c>
      <c r="H89" s="1069"/>
      <c r="I89" s="427"/>
      <c r="K89" s="1062"/>
      <c r="L89" s="1062"/>
      <c r="M89" s="1062"/>
      <c r="N89" s="1062"/>
      <c r="O89" s="48"/>
      <c r="P89" s="48"/>
      <c r="Q89" s="48"/>
      <c r="R89" s="48"/>
      <c r="S89" s="48"/>
      <c r="T89" s="48"/>
      <c r="U89" s="48"/>
      <c r="V89" s="48"/>
      <c r="W89" s="48"/>
      <c r="X89" s="48"/>
      <c r="Y89" s="48"/>
      <c r="Z89" s="48"/>
      <c r="AA89" s="48"/>
      <c r="AB89" s="48"/>
    </row>
    <row r="90" spans="1:28" ht="27.6" customHeight="1">
      <c r="A90" s="447"/>
      <c r="B90" s="537"/>
      <c r="C90" s="539" t="s">
        <v>139</v>
      </c>
      <c r="D90" s="1068"/>
      <c r="E90" s="540" t="s">
        <v>188</v>
      </c>
      <c r="F90" s="540" t="s">
        <v>189</v>
      </c>
      <c r="G90" s="540" t="s">
        <v>188</v>
      </c>
      <c r="H90" s="540" t="s">
        <v>189</v>
      </c>
      <c r="I90" s="787"/>
      <c r="K90" s="850"/>
      <c r="L90" s="850"/>
      <c r="M90" s="850"/>
      <c r="N90" s="850"/>
      <c r="O90" s="48"/>
      <c r="P90" s="48"/>
      <c r="Q90" s="48"/>
      <c r="R90" s="48"/>
      <c r="S90" s="48"/>
      <c r="T90" s="48"/>
      <c r="U90" s="48"/>
      <c r="V90" s="48"/>
      <c r="W90" s="48"/>
      <c r="X90" s="48"/>
      <c r="Y90" s="48"/>
      <c r="Z90" s="48"/>
      <c r="AA90" s="48"/>
      <c r="AB90" s="48"/>
    </row>
    <row r="91" spans="1:28">
      <c r="A91" s="447"/>
      <c r="B91" s="541"/>
      <c r="C91" s="542"/>
      <c r="D91" s="543"/>
      <c r="E91" s="542"/>
      <c r="F91" s="542"/>
      <c r="G91" s="542"/>
      <c r="H91" s="542"/>
      <c r="I91" s="788"/>
      <c r="K91" s="851"/>
      <c r="L91" s="851"/>
      <c r="M91" s="851"/>
      <c r="N91" s="851"/>
      <c r="O91" s="48"/>
      <c r="P91" s="48"/>
      <c r="Q91" s="48"/>
      <c r="R91" s="48"/>
      <c r="S91" s="48"/>
      <c r="T91" s="48"/>
      <c r="U91" s="48"/>
      <c r="V91" s="48"/>
      <c r="W91" s="48"/>
      <c r="X91" s="48"/>
      <c r="Y91" s="48"/>
      <c r="Z91" s="48"/>
      <c r="AA91" s="48"/>
      <c r="AB91" s="48"/>
    </row>
    <row r="92" spans="1:28" ht="14.25" hidden="1" customHeight="1">
      <c r="A92" s="447"/>
      <c r="B92" s="544"/>
      <c r="C92" s="545" t="s">
        <v>190</v>
      </c>
      <c r="D92" s="546"/>
      <c r="E92" s="547"/>
      <c r="F92" s="547"/>
      <c r="G92" s="547"/>
      <c r="H92" s="547"/>
      <c r="I92" s="789"/>
      <c r="K92" s="761"/>
      <c r="L92" s="761"/>
      <c r="M92" s="761"/>
      <c r="N92" s="761"/>
      <c r="O92" s="48"/>
      <c r="P92" s="48"/>
      <c r="Q92" s="48"/>
      <c r="R92" s="48"/>
      <c r="S92" s="48"/>
      <c r="T92" s="48"/>
      <c r="U92" s="48"/>
      <c r="V92" s="48"/>
      <c r="W92" s="48"/>
      <c r="X92" s="48"/>
      <c r="Y92" s="48"/>
      <c r="Z92" s="48"/>
      <c r="AA92" s="48"/>
      <c r="AB92" s="48"/>
    </row>
    <row r="93" spans="1:28" hidden="1">
      <c r="A93" s="447"/>
      <c r="B93" s="544"/>
      <c r="C93" s="545"/>
      <c r="D93" s="546"/>
      <c r="E93" s="547"/>
      <c r="F93" s="547"/>
      <c r="G93" s="547"/>
      <c r="H93" s="547"/>
      <c r="I93" s="789"/>
      <c r="K93" s="761"/>
      <c r="L93" s="761"/>
      <c r="M93" s="761"/>
      <c r="N93" s="761"/>
      <c r="O93" s="48"/>
      <c r="P93" s="48"/>
      <c r="Q93" s="48"/>
      <c r="R93" s="48"/>
      <c r="S93" s="48"/>
      <c r="T93" s="48"/>
      <c r="U93" s="48"/>
      <c r="V93" s="48"/>
      <c r="W93" s="48"/>
      <c r="X93" s="48"/>
      <c r="Y93" s="48"/>
      <c r="Z93" s="48"/>
      <c r="AA93" s="48"/>
      <c r="AB93" s="48"/>
    </row>
    <row r="94" spans="1:28">
      <c r="A94" s="447"/>
      <c r="B94" s="544"/>
      <c r="C94" s="545" t="s">
        <v>1460</v>
      </c>
      <c r="D94" s="546" t="s">
        <v>192</v>
      </c>
      <c r="E94" s="547">
        <v>173019.68033570191</v>
      </c>
      <c r="F94" s="547">
        <v>11967996.214404939</v>
      </c>
      <c r="G94" s="547">
        <v>116365</v>
      </c>
      <c r="H94" s="547">
        <v>7553166</v>
      </c>
      <c r="I94" s="789"/>
      <c r="K94" s="761"/>
      <c r="L94" s="761"/>
      <c r="M94" s="761"/>
      <c r="N94" s="761"/>
      <c r="O94" s="48"/>
      <c r="P94" s="48"/>
      <c r="Q94" s="48"/>
      <c r="R94" s="48"/>
      <c r="S94" s="48"/>
      <c r="T94" s="48"/>
      <c r="U94" s="48"/>
      <c r="V94" s="48"/>
      <c r="W94" s="48"/>
      <c r="X94" s="48"/>
      <c r="Y94" s="48"/>
      <c r="Z94" s="48"/>
      <c r="AA94" s="48"/>
      <c r="AB94" s="48"/>
    </row>
    <row r="95" spans="1:28">
      <c r="A95" s="447"/>
      <c r="B95" s="544"/>
      <c r="C95" s="545" t="s">
        <v>1460</v>
      </c>
      <c r="D95" s="546" t="s">
        <v>1523</v>
      </c>
      <c r="E95" s="547">
        <v>3215</v>
      </c>
      <c r="F95" s="547">
        <v>249805.5</v>
      </c>
      <c r="G95" s="547">
        <v>0</v>
      </c>
      <c r="H95" s="547">
        <v>0</v>
      </c>
      <c r="I95" s="789"/>
      <c r="K95" s="761"/>
      <c r="L95" s="761"/>
      <c r="M95" s="761"/>
      <c r="N95" s="761"/>
      <c r="O95" s="48"/>
      <c r="P95" s="48"/>
      <c r="Q95" s="48"/>
      <c r="R95" s="48"/>
      <c r="S95" s="48"/>
      <c r="T95" s="48"/>
      <c r="U95" s="48"/>
      <c r="V95" s="48"/>
      <c r="W95" s="48"/>
      <c r="X95" s="48"/>
      <c r="Y95" s="48"/>
      <c r="Z95" s="48"/>
      <c r="AA95" s="48"/>
      <c r="AB95" s="48"/>
    </row>
    <row r="96" spans="1:28">
      <c r="A96" s="447"/>
      <c r="B96" s="544"/>
      <c r="C96" s="545" t="s">
        <v>191</v>
      </c>
      <c r="D96" s="546" t="s">
        <v>1523</v>
      </c>
      <c r="E96" s="547">
        <v>63226.34</v>
      </c>
      <c r="F96" s="547">
        <v>4912838.3612159993</v>
      </c>
      <c r="G96" s="547">
        <v>146337</v>
      </c>
      <c r="H96" s="547">
        <v>11797724</v>
      </c>
      <c r="I96" s="789"/>
      <c r="K96" s="761"/>
      <c r="L96" s="761"/>
      <c r="M96" s="761"/>
      <c r="N96" s="761"/>
      <c r="O96" s="48"/>
      <c r="P96" s="48"/>
      <c r="Q96" s="48"/>
      <c r="R96" s="48"/>
      <c r="S96" s="48"/>
      <c r="T96" s="48"/>
      <c r="U96" s="48"/>
      <c r="V96" s="48"/>
      <c r="W96" s="48"/>
      <c r="X96" s="48"/>
      <c r="Y96" s="48"/>
      <c r="Z96" s="48"/>
      <c r="AA96" s="48"/>
      <c r="AB96" s="48"/>
    </row>
    <row r="97" spans="1:28">
      <c r="A97" s="447"/>
      <c r="B97" s="544"/>
      <c r="C97" s="545" t="s">
        <v>193</v>
      </c>
      <c r="D97" s="546" t="s">
        <v>192</v>
      </c>
      <c r="E97" s="547">
        <v>91938.8</v>
      </c>
      <c r="F97" s="547">
        <v>6359526.3164400002</v>
      </c>
      <c r="G97" s="547">
        <v>33064</v>
      </c>
      <c r="H97" s="547">
        <v>2154476</v>
      </c>
      <c r="I97" s="789"/>
      <c r="K97" s="761"/>
      <c r="L97" s="761"/>
      <c r="M97" s="761"/>
      <c r="N97" s="761"/>
      <c r="O97" s="48"/>
      <c r="P97" s="48"/>
      <c r="Q97" s="48"/>
      <c r="R97" s="48"/>
      <c r="S97" s="48"/>
      <c r="T97" s="48"/>
      <c r="U97" s="48"/>
      <c r="V97" s="48"/>
      <c r="W97" s="48"/>
      <c r="X97" s="48"/>
      <c r="Y97" s="48"/>
      <c r="Z97" s="48"/>
      <c r="AA97" s="48"/>
      <c r="AB97" s="48"/>
    </row>
    <row r="98" spans="1:28">
      <c r="A98" s="447"/>
      <c r="B98" s="544"/>
      <c r="C98" s="548"/>
      <c r="D98" s="549"/>
      <c r="E98" s="550"/>
      <c r="F98" s="550"/>
      <c r="G98" s="550"/>
      <c r="H98" s="550"/>
      <c r="I98" s="789"/>
      <c r="K98" s="761"/>
      <c r="L98" s="761"/>
      <c r="M98" s="761"/>
      <c r="N98" s="761"/>
      <c r="O98" s="48"/>
      <c r="P98" s="48"/>
      <c r="Q98" s="48"/>
      <c r="R98" s="48"/>
      <c r="S98" s="48"/>
      <c r="T98" s="48"/>
      <c r="U98" s="48"/>
      <c r="V98" s="48"/>
      <c r="W98" s="48"/>
      <c r="X98" s="48"/>
      <c r="Y98" s="48"/>
      <c r="Z98" s="48"/>
      <c r="AA98" s="48"/>
      <c r="AB98" s="48"/>
    </row>
    <row r="99" spans="1:28" hidden="1">
      <c r="A99" s="447"/>
      <c r="B99" s="544"/>
      <c r="C99" s="548" t="s">
        <v>193</v>
      </c>
      <c r="D99" s="549" t="s">
        <v>192</v>
      </c>
      <c r="E99" s="550">
        <v>0</v>
      </c>
      <c r="F99" s="550">
        <v>0</v>
      </c>
      <c r="G99" s="550">
        <v>0</v>
      </c>
      <c r="H99" s="550">
        <v>0</v>
      </c>
      <c r="I99" s="789"/>
      <c r="K99" s="761"/>
      <c r="L99" s="761"/>
      <c r="M99" s="761"/>
      <c r="N99" s="761"/>
      <c r="O99" s="48"/>
      <c r="P99" s="48"/>
      <c r="Q99" s="48"/>
      <c r="R99" s="48"/>
      <c r="S99" s="48"/>
      <c r="T99" s="48"/>
      <c r="U99" s="48"/>
      <c r="V99" s="48"/>
      <c r="W99" s="48"/>
      <c r="X99" s="48"/>
      <c r="Y99" s="48"/>
      <c r="Z99" s="48"/>
      <c r="AA99" s="48"/>
      <c r="AB99" s="48"/>
    </row>
    <row r="100" spans="1:28">
      <c r="A100" s="447"/>
      <c r="B100" s="466"/>
      <c r="C100" s="466"/>
      <c r="D100" s="551"/>
      <c r="E100" s="466"/>
      <c r="F100" s="466"/>
      <c r="G100" s="430"/>
      <c r="H100" s="430"/>
      <c r="I100" s="430"/>
      <c r="K100" s="48"/>
      <c r="L100" s="48"/>
      <c r="M100" s="48"/>
      <c r="N100" s="48"/>
      <c r="O100" s="48"/>
      <c r="P100" s="48"/>
      <c r="Q100" s="48"/>
      <c r="R100" s="48"/>
      <c r="S100" s="48"/>
      <c r="T100" s="48"/>
      <c r="U100" s="48"/>
      <c r="V100" s="48"/>
      <c r="W100" s="48"/>
      <c r="X100" s="48"/>
      <c r="Y100" s="48"/>
      <c r="Z100" s="48"/>
      <c r="AA100" s="48"/>
      <c r="AB100" s="48"/>
    </row>
    <row r="101" spans="1:28">
      <c r="A101" s="453">
        <f>A85+1</f>
        <v>35</v>
      </c>
      <c r="B101" s="465" t="s">
        <v>194</v>
      </c>
      <c r="C101" s="430"/>
      <c r="D101" s="430"/>
      <c r="E101" s="430"/>
      <c r="F101" s="430"/>
      <c r="G101" s="430"/>
      <c r="H101" s="430"/>
      <c r="I101" s="430"/>
      <c r="K101" s="48"/>
      <c r="L101" s="48"/>
      <c r="M101" s="48"/>
      <c r="N101" s="48"/>
      <c r="O101" s="48"/>
      <c r="P101" s="48"/>
      <c r="Q101" s="48"/>
      <c r="R101" s="48"/>
      <c r="S101" s="48"/>
      <c r="T101" s="48"/>
      <c r="U101" s="48"/>
      <c r="V101" s="48"/>
      <c r="W101" s="48"/>
      <c r="X101" s="48"/>
      <c r="Y101" s="48"/>
      <c r="Z101" s="48"/>
      <c r="AA101" s="48"/>
      <c r="AB101" s="48"/>
    </row>
    <row r="102" spans="1:28" ht="8.4499999999999993" customHeight="1">
      <c r="A102" s="453"/>
      <c r="B102" s="428"/>
      <c r="C102" s="430"/>
      <c r="D102" s="430"/>
      <c r="E102" s="430"/>
      <c r="F102" s="430"/>
      <c r="G102" s="430"/>
      <c r="H102" s="430"/>
      <c r="I102" s="430"/>
      <c r="K102" s="48"/>
      <c r="L102" s="48"/>
      <c r="M102" s="48"/>
      <c r="N102" s="48"/>
      <c r="O102" s="48"/>
      <c r="P102" s="48"/>
      <c r="Q102" s="48"/>
      <c r="R102" s="48"/>
      <c r="S102" s="48"/>
      <c r="T102" s="48"/>
      <c r="U102" s="48"/>
      <c r="V102" s="48"/>
      <c r="W102" s="48"/>
      <c r="X102" s="48"/>
      <c r="Y102" s="48"/>
      <c r="Z102" s="48"/>
      <c r="AA102" s="48"/>
      <c r="AB102" s="48"/>
    </row>
    <row r="103" spans="1:28" ht="30" customHeight="1">
      <c r="A103" s="453"/>
      <c r="B103" s="1020" t="s">
        <v>1039</v>
      </c>
      <c r="C103" s="1020"/>
      <c r="D103" s="1020"/>
      <c r="E103" s="1020"/>
      <c r="F103" s="1020"/>
      <c r="G103" s="1020"/>
      <c r="H103" s="1020"/>
      <c r="I103" s="776"/>
      <c r="K103" s="48"/>
      <c r="L103" s="48"/>
      <c r="M103" s="48"/>
      <c r="N103" s="48"/>
      <c r="O103" s="48"/>
      <c r="P103" s="48"/>
      <c r="Q103" s="48"/>
      <c r="R103" s="48"/>
      <c r="S103" s="48"/>
      <c r="T103" s="48"/>
      <c r="U103" s="48"/>
      <c r="V103" s="48"/>
      <c r="W103" s="48"/>
      <c r="X103" s="48"/>
      <c r="Y103" s="48"/>
      <c r="Z103" s="48"/>
      <c r="AA103" s="48"/>
      <c r="AB103" s="48"/>
    </row>
    <row r="104" spans="1:28" ht="13.9" hidden="1" customHeight="1">
      <c r="A104" s="430"/>
      <c r="B104" s="552"/>
      <c r="C104" s="553" t="s">
        <v>195</v>
      </c>
      <c r="D104" s="1063" t="s">
        <v>196</v>
      </c>
      <c r="E104" s="1064"/>
      <c r="F104" s="1065" t="s">
        <v>197</v>
      </c>
      <c r="G104" s="1065"/>
      <c r="H104" s="554" t="s">
        <v>198</v>
      </c>
      <c r="I104" s="790"/>
      <c r="K104" s="48"/>
      <c r="L104" s="48"/>
      <c r="M104" s="48"/>
      <c r="N104" s="48"/>
      <c r="O104" s="48"/>
      <c r="P104" s="48"/>
      <c r="Q104" s="48"/>
      <c r="R104" s="48"/>
      <c r="S104" s="48"/>
      <c r="T104" s="48"/>
      <c r="U104" s="48"/>
      <c r="V104" s="48"/>
      <c r="W104" s="48"/>
      <c r="X104" s="48"/>
      <c r="Y104" s="48"/>
      <c r="Z104" s="48"/>
      <c r="AA104" s="48"/>
      <c r="AB104" s="48"/>
    </row>
    <row r="105" spans="1:28" ht="36" hidden="1" customHeight="1">
      <c r="A105" s="430"/>
      <c r="B105" s="555"/>
      <c r="C105" s="556"/>
      <c r="D105" s="557" t="s">
        <v>894</v>
      </c>
      <c r="E105" s="558" t="s">
        <v>149</v>
      </c>
      <c r="F105" s="559" t="s">
        <v>897</v>
      </c>
      <c r="G105" s="559" t="s">
        <v>149</v>
      </c>
      <c r="H105" s="561" t="str">
        <f>D105</f>
        <v>For the year ended March 31, 2018</v>
      </c>
      <c r="I105" s="791"/>
      <c r="K105" s="48"/>
      <c r="L105" s="48"/>
      <c r="M105" s="48"/>
      <c r="N105" s="48"/>
      <c r="O105" s="48"/>
      <c r="P105" s="48"/>
      <c r="Q105" s="48"/>
      <c r="R105" s="48"/>
      <c r="S105" s="48"/>
      <c r="T105" s="48"/>
      <c r="U105" s="48"/>
      <c r="V105" s="48"/>
      <c r="W105" s="48"/>
      <c r="X105" s="48"/>
      <c r="Y105" s="48"/>
      <c r="Z105" s="48"/>
      <c r="AA105" s="48"/>
      <c r="AB105" s="48"/>
    </row>
    <row r="106" spans="1:28" ht="13.9" hidden="1" customHeight="1">
      <c r="A106" s="430"/>
      <c r="B106" s="562" t="s">
        <v>199</v>
      </c>
      <c r="C106" s="563" t="s">
        <v>200</v>
      </c>
      <c r="D106" s="564"/>
      <c r="E106" s="565"/>
      <c r="F106" s="566"/>
      <c r="G106" s="566"/>
      <c r="H106" s="566"/>
      <c r="I106" s="571"/>
      <c r="K106" s="48"/>
      <c r="L106" s="48"/>
      <c r="M106" s="48"/>
      <c r="N106" s="48"/>
      <c r="O106" s="48"/>
      <c r="P106" s="48"/>
      <c r="Q106" s="48"/>
      <c r="R106" s="48"/>
      <c r="S106" s="48"/>
      <c r="T106" s="48"/>
      <c r="U106" s="48"/>
      <c r="V106" s="48"/>
      <c r="W106" s="48"/>
      <c r="X106" s="48"/>
      <c r="Y106" s="48"/>
      <c r="Z106" s="48"/>
      <c r="AA106" s="48"/>
      <c r="AB106" s="48"/>
    </row>
    <row r="107" spans="1:28" ht="13.9" hidden="1" customHeight="1">
      <c r="A107" s="430"/>
      <c r="B107" s="562"/>
      <c r="C107" s="563"/>
      <c r="D107" s="567"/>
      <c r="E107" s="568"/>
      <c r="F107" s="512"/>
      <c r="G107" s="512"/>
      <c r="H107" s="569"/>
      <c r="I107" s="571"/>
      <c r="K107" s="48"/>
      <c r="L107" s="48"/>
      <c r="M107" s="48"/>
      <c r="N107" s="48"/>
      <c r="O107" s="48"/>
      <c r="P107" s="48"/>
      <c r="Q107" s="48"/>
      <c r="R107" s="48"/>
      <c r="S107" s="48"/>
      <c r="T107" s="48"/>
      <c r="U107" s="48"/>
      <c r="V107" s="48"/>
      <c r="W107" s="48"/>
      <c r="X107" s="48"/>
      <c r="Y107" s="48"/>
      <c r="Z107" s="48"/>
      <c r="AA107" s="48"/>
      <c r="AB107" s="48"/>
    </row>
    <row r="108" spans="1:28" ht="13.9" hidden="1" customHeight="1">
      <c r="A108" s="430"/>
      <c r="B108" s="562"/>
      <c r="C108" s="563" t="s">
        <v>201</v>
      </c>
      <c r="D108" s="570">
        <f>'PL Notes'!D19</f>
        <v>325659666</v>
      </c>
      <c r="E108" s="459">
        <v>135517622</v>
      </c>
      <c r="F108" s="569">
        <f>'PL Notes'!D16-'BS4'!D108</f>
        <v>466610102</v>
      </c>
      <c r="G108" s="459">
        <v>451594272</v>
      </c>
      <c r="H108" s="572">
        <f>F108+D108</f>
        <v>792269768</v>
      </c>
      <c r="I108" s="577"/>
      <c r="J108" s="101">
        <f>587111894-590412855</f>
        <v>-3300961</v>
      </c>
      <c r="K108" s="48"/>
      <c r="L108" s="48"/>
      <c r="M108" s="48"/>
      <c r="N108" s="48"/>
      <c r="O108" s="48"/>
      <c r="P108" s="48"/>
      <c r="Q108" s="48"/>
      <c r="R108" s="48"/>
      <c r="S108" s="48"/>
      <c r="T108" s="48"/>
      <c r="U108" s="48"/>
      <c r="V108" s="48"/>
      <c r="W108" s="48"/>
      <c r="X108" s="48"/>
      <c r="Y108" s="48"/>
      <c r="Z108" s="48"/>
      <c r="AA108" s="48"/>
      <c r="AB108" s="48"/>
    </row>
    <row r="109" spans="1:28" ht="13.9" hidden="1" customHeight="1">
      <c r="A109" s="430"/>
      <c r="B109" s="562"/>
      <c r="C109" s="563" t="s">
        <v>202</v>
      </c>
      <c r="D109" s="570">
        <v>0</v>
      </c>
      <c r="E109" s="459">
        <v>0</v>
      </c>
      <c r="F109" s="569">
        <v>0</v>
      </c>
      <c r="G109" s="459">
        <v>0</v>
      </c>
      <c r="H109" s="569">
        <v>0</v>
      </c>
      <c r="I109" s="571"/>
      <c r="K109" s="48"/>
      <c r="L109" s="48"/>
      <c r="M109" s="48"/>
      <c r="N109" s="48"/>
      <c r="O109" s="48"/>
      <c r="P109" s="48"/>
      <c r="Q109" s="48"/>
      <c r="R109" s="48"/>
      <c r="S109" s="48"/>
      <c r="T109" s="48"/>
      <c r="U109" s="48"/>
      <c r="V109" s="48"/>
      <c r="W109" s="48"/>
      <c r="X109" s="48"/>
      <c r="Y109" s="48"/>
      <c r="Z109" s="48"/>
      <c r="AA109" s="48"/>
      <c r="AB109" s="48"/>
    </row>
    <row r="110" spans="1:28" ht="13.9" hidden="1" customHeight="1">
      <c r="A110" s="430"/>
      <c r="B110" s="562"/>
      <c r="C110" s="563" t="s">
        <v>203</v>
      </c>
      <c r="D110" s="570">
        <f>D108-D109</f>
        <v>325659666</v>
      </c>
      <c r="E110" s="459">
        <v>135517622</v>
      </c>
      <c r="F110" s="569">
        <f>F108</f>
        <v>466610102</v>
      </c>
      <c r="G110" s="459">
        <v>451594272</v>
      </c>
      <c r="H110" s="572">
        <f>F110+D110</f>
        <v>792269768</v>
      </c>
      <c r="I110" s="577"/>
      <c r="K110" s="48"/>
      <c r="L110" s="48"/>
      <c r="M110" s="48"/>
      <c r="N110" s="48"/>
      <c r="O110" s="48"/>
      <c r="P110" s="48"/>
      <c r="Q110" s="48"/>
      <c r="R110" s="48"/>
      <c r="S110" s="48"/>
      <c r="T110" s="48"/>
      <c r="U110" s="48"/>
      <c r="V110" s="48"/>
      <c r="W110" s="48"/>
      <c r="X110" s="48"/>
      <c r="Y110" s="48"/>
      <c r="Z110" s="48"/>
      <c r="AA110" s="48"/>
      <c r="AB110" s="48"/>
    </row>
    <row r="111" spans="1:28" ht="13.9" hidden="1" customHeight="1">
      <c r="A111" s="430"/>
      <c r="B111" s="562"/>
      <c r="C111" s="563"/>
      <c r="D111" s="570"/>
      <c r="E111" s="459"/>
      <c r="F111" s="569"/>
      <c r="G111" s="459"/>
      <c r="H111" s="569"/>
      <c r="I111" s="571"/>
      <c r="K111" s="48"/>
      <c r="L111" s="48"/>
      <c r="M111" s="48"/>
      <c r="N111" s="48"/>
      <c r="O111" s="48"/>
      <c r="P111" s="48"/>
      <c r="Q111" s="48"/>
      <c r="R111" s="48"/>
      <c r="S111" s="48"/>
      <c r="T111" s="48"/>
      <c r="U111" s="48"/>
      <c r="V111" s="48"/>
      <c r="W111" s="48"/>
      <c r="X111" s="48"/>
      <c r="Y111" s="48"/>
      <c r="Z111" s="48"/>
      <c r="AA111" s="48"/>
      <c r="AB111" s="48"/>
    </row>
    <row r="112" spans="1:28" ht="13.9" hidden="1" customHeight="1">
      <c r="A112" s="430"/>
      <c r="B112" s="562" t="s">
        <v>204</v>
      </c>
      <c r="C112" s="563" t="s">
        <v>205</v>
      </c>
      <c r="D112" s="570">
        <v>9535683</v>
      </c>
      <c r="E112" s="459">
        <v>46032151</v>
      </c>
      <c r="F112" s="569">
        <f>-18328119-60826692-2209192</f>
        <v>-81364003</v>
      </c>
      <c r="G112" s="459">
        <v>63356034</v>
      </c>
      <c r="H112" s="569">
        <f>F112+D112</f>
        <v>-71828320</v>
      </c>
      <c r="I112" s="571"/>
      <c r="K112" s="48"/>
      <c r="L112" s="48"/>
      <c r="M112" s="48"/>
      <c r="N112" s="48"/>
      <c r="O112" s="48"/>
      <c r="P112" s="48"/>
      <c r="Q112" s="48"/>
      <c r="R112" s="48"/>
      <c r="S112" s="48"/>
      <c r="T112" s="48"/>
      <c r="U112" s="48"/>
      <c r="V112" s="48"/>
      <c r="W112" s="48"/>
      <c r="X112" s="48"/>
      <c r="Y112" s="48"/>
      <c r="Z112" s="48"/>
      <c r="AA112" s="48"/>
      <c r="AB112" s="48"/>
    </row>
    <row r="113" spans="1:28" ht="13.9" hidden="1" customHeight="1">
      <c r="A113" s="430"/>
      <c r="B113" s="562"/>
      <c r="C113" s="563"/>
      <c r="D113" s="570"/>
      <c r="E113" s="573"/>
      <c r="F113" s="569"/>
      <c r="G113" s="569"/>
      <c r="H113" s="569"/>
      <c r="I113" s="571"/>
      <c r="K113" s="48"/>
      <c r="L113" s="48"/>
      <c r="M113" s="48"/>
      <c r="N113" s="48"/>
      <c r="O113" s="48"/>
      <c r="P113" s="48"/>
      <c r="Q113" s="48"/>
      <c r="R113" s="48"/>
      <c r="S113" s="48"/>
      <c r="T113" s="48"/>
      <c r="U113" s="48"/>
      <c r="V113" s="48"/>
      <c r="W113" s="48"/>
      <c r="X113" s="48"/>
      <c r="Y113" s="48"/>
      <c r="Z113" s="48"/>
      <c r="AA113" s="48"/>
      <c r="AB113" s="48"/>
    </row>
    <row r="114" spans="1:28" ht="13.9" hidden="1" customHeight="1">
      <c r="A114" s="430"/>
      <c r="B114" s="562"/>
      <c r="C114" s="563" t="s">
        <v>206</v>
      </c>
      <c r="D114" s="570">
        <v>0</v>
      </c>
      <c r="E114" s="570">
        <v>0</v>
      </c>
      <c r="F114" s="570">
        <v>0</v>
      </c>
      <c r="G114" s="570">
        <v>0</v>
      </c>
      <c r="H114" s="569">
        <v>-29294697</v>
      </c>
      <c r="I114" s="571"/>
      <c r="K114" s="48"/>
      <c r="L114" s="48"/>
      <c r="M114" s="48"/>
      <c r="N114" s="48"/>
      <c r="O114" s="48"/>
      <c r="P114" s="48"/>
      <c r="Q114" s="48"/>
      <c r="R114" s="48"/>
      <c r="S114" s="48"/>
      <c r="T114" s="48"/>
      <c r="U114" s="48"/>
      <c r="V114" s="48"/>
      <c r="W114" s="48"/>
      <c r="X114" s="48"/>
      <c r="Y114" s="48"/>
      <c r="Z114" s="48"/>
      <c r="AA114" s="48"/>
      <c r="AB114" s="48"/>
    </row>
    <row r="115" spans="1:28" ht="13.9" hidden="1" customHeight="1">
      <c r="A115" s="430"/>
      <c r="B115" s="562"/>
      <c r="C115" s="563" t="s">
        <v>207</v>
      </c>
      <c r="D115" s="570">
        <v>0</v>
      </c>
      <c r="E115" s="570">
        <v>0</v>
      </c>
      <c r="F115" s="570">
        <v>0</v>
      </c>
      <c r="G115" s="570">
        <v>0</v>
      </c>
      <c r="H115" s="569">
        <f>'PL Notes'!D39-'PL Notes'!D101</f>
        <v>-9720598</v>
      </c>
      <c r="I115" s="571"/>
      <c r="K115" s="48"/>
      <c r="L115" s="48"/>
      <c r="M115" s="48"/>
      <c r="N115" s="48"/>
      <c r="O115" s="48"/>
      <c r="P115" s="48"/>
      <c r="Q115" s="48"/>
      <c r="R115" s="48"/>
      <c r="S115" s="48"/>
      <c r="T115" s="48"/>
      <c r="U115" s="48"/>
      <c r="V115" s="48"/>
      <c r="W115" s="48"/>
      <c r="X115" s="48"/>
      <c r="Y115" s="48"/>
      <c r="Z115" s="48"/>
      <c r="AA115" s="48"/>
      <c r="AB115" s="48"/>
    </row>
    <row r="116" spans="1:28" ht="13.9" hidden="1" customHeight="1">
      <c r="A116" s="430"/>
      <c r="B116" s="562"/>
      <c r="C116" s="563" t="s">
        <v>208</v>
      </c>
      <c r="D116" s="570">
        <v>0</v>
      </c>
      <c r="E116" s="570">
        <v>0</v>
      </c>
      <c r="F116" s="570">
        <v>0</v>
      </c>
      <c r="G116" s="570">
        <v>0</v>
      </c>
      <c r="H116" s="569">
        <v>0</v>
      </c>
      <c r="I116" s="571"/>
      <c r="K116" s="48"/>
      <c r="L116" s="48"/>
      <c r="M116" s="48"/>
      <c r="N116" s="48"/>
      <c r="O116" s="48"/>
      <c r="P116" s="48"/>
      <c r="Q116" s="48"/>
      <c r="R116" s="48"/>
      <c r="S116" s="48"/>
      <c r="T116" s="48"/>
      <c r="U116" s="48"/>
      <c r="V116" s="48"/>
      <c r="W116" s="48"/>
      <c r="X116" s="48"/>
      <c r="Y116" s="48"/>
      <c r="Z116" s="48"/>
      <c r="AA116" s="48"/>
      <c r="AB116" s="48"/>
    </row>
    <row r="117" spans="1:28" ht="13.9" hidden="1" customHeight="1">
      <c r="A117" s="430"/>
      <c r="B117" s="562"/>
      <c r="C117" s="563" t="s">
        <v>209</v>
      </c>
      <c r="D117" s="570">
        <v>0</v>
      </c>
      <c r="E117" s="570">
        <v>0</v>
      </c>
      <c r="F117" s="570">
        <v>0</v>
      </c>
      <c r="G117" s="570">
        <v>0</v>
      </c>
      <c r="H117" s="569"/>
      <c r="I117" s="571"/>
      <c r="K117" s="48"/>
      <c r="L117" s="48"/>
      <c r="M117" s="48"/>
      <c r="N117" s="48"/>
      <c r="O117" s="48"/>
      <c r="P117" s="48"/>
      <c r="Q117" s="48"/>
      <c r="R117" s="48"/>
      <c r="S117" s="48"/>
      <c r="T117" s="48"/>
      <c r="U117" s="48"/>
      <c r="V117" s="48"/>
      <c r="W117" s="48"/>
      <c r="X117" s="48"/>
      <c r="Y117" s="48"/>
      <c r="Z117" s="48"/>
      <c r="AA117" s="48"/>
      <c r="AB117" s="48"/>
    </row>
    <row r="118" spans="1:28" ht="13.9" hidden="1" customHeight="1">
      <c r="A118" s="430"/>
      <c r="B118" s="562"/>
      <c r="C118" s="563" t="s">
        <v>210</v>
      </c>
      <c r="D118" s="570"/>
      <c r="E118" s="573"/>
      <c r="F118" s="569"/>
      <c r="G118" s="569"/>
      <c r="H118" s="569">
        <v>0</v>
      </c>
      <c r="I118" s="571"/>
      <c r="K118" s="48"/>
      <c r="L118" s="48"/>
      <c r="M118" s="48"/>
      <c r="N118" s="48"/>
      <c r="O118" s="48"/>
      <c r="P118" s="48"/>
      <c r="Q118" s="48"/>
      <c r="R118" s="48"/>
      <c r="S118" s="48"/>
      <c r="T118" s="48"/>
      <c r="U118" s="48"/>
      <c r="V118" s="48"/>
      <c r="W118" s="48"/>
      <c r="X118" s="48"/>
      <c r="Y118" s="48"/>
      <c r="Z118" s="48"/>
      <c r="AA118" s="48"/>
      <c r="AB118" s="48"/>
    </row>
    <row r="119" spans="1:28" ht="13.9" hidden="1" customHeight="1">
      <c r="A119" s="430"/>
      <c r="B119" s="562"/>
      <c r="C119" s="563" t="s">
        <v>211</v>
      </c>
      <c r="D119" s="570"/>
      <c r="E119" s="573"/>
      <c r="F119" s="569"/>
      <c r="G119" s="569"/>
      <c r="H119" s="569">
        <v>0</v>
      </c>
      <c r="I119" s="571"/>
      <c r="K119" s="48"/>
      <c r="L119" s="48"/>
      <c r="M119" s="48"/>
      <c r="N119" s="48"/>
      <c r="O119" s="48"/>
      <c r="P119" s="48"/>
      <c r="Q119" s="48"/>
      <c r="R119" s="48"/>
      <c r="S119" s="48"/>
      <c r="T119" s="48"/>
      <c r="U119" s="48"/>
      <c r="V119" s="48"/>
      <c r="W119" s="48"/>
      <c r="X119" s="48"/>
      <c r="Y119" s="48"/>
      <c r="Z119" s="48"/>
      <c r="AA119" s="48"/>
      <c r="AB119" s="48"/>
    </row>
    <row r="120" spans="1:28" ht="14.45" hidden="1" customHeight="1" thickBot="1">
      <c r="A120" s="430"/>
      <c r="B120" s="562"/>
      <c r="C120" s="574" t="s">
        <v>212</v>
      </c>
      <c r="D120" s="575"/>
      <c r="E120" s="576"/>
      <c r="F120" s="572"/>
      <c r="G120" s="572"/>
      <c r="H120" s="578">
        <f>H112+H114+H115</f>
        <v>-110843615</v>
      </c>
      <c r="I120" s="577"/>
      <c r="J120" s="51">
        <f>PL!D26</f>
        <v>-12852785</v>
      </c>
      <c r="K120" s="852"/>
      <c r="L120" s="48"/>
      <c r="M120" s="48"/>
      <c r="N120" s="48"/>
      <c r="O120" s="48"/>
      <c r="P120" s="48"/>
      <c r="Q120" s="48"/>
      <c r="R120" s="48"/>
      <c r="S120" s="48"/>
      <c r="T120" s="48"/>
      <c r="U120" s="48"/>
      <c r="V120" s="48"/>
      <c r="W120" s="48"/>
      <c r="X120" s="48"/>
      <c r="Y120" s="48"/>
      <c r="Z120" s="48"/>
      <c r="AA120" s="48"/>
      <c r="AB120" s="48"/>
    </row>
    <row r="121" spans="1:28" ht="13.9" hidden="1" customHeight="1">
      <c r="A121" s="430"/>
      <c r="B121" s="579"/>
      <c r="C121" s="580"/>
      <c r="D121" s="570"/>
      <c r="E121" s="573"/>
      <c r="F121" s="569"/>
      <c r="G121" s="569"/>
      <c r="H121" s="569"/>
      <c r="I121" s="571"/>
      <c r="K121" s="48"/>
      <c r="L121" s="48"/>
      <c r="M121" s="48"/>
      <c r="N121" s="48"/>
      <c r="O121" s="48"/>
      <c r="P121" s="48"/>
      <c r="Q121" s="48"/>
      <c r="R121" s="48"/>
      <c r="S121" s="48"/>
      <c r="T121" s="48"/>
      <c r="U121" s="48"/>
      <c r="V121" s="48"/>
      <c r="W121" s="48"/>
      <c r="X121" s="48"/>
      <c r="Y121" s="48"/>
      <c r="Z121" s="48"/>
      <c r="AA121" s="48"/>
      <c r="AB121" s="48"/>
    </row>
    <row r="122" spans="1:28" ht="13.9" hidden="1" customHeight="1">
      <c r="A122" s="430"/>
      <c r="B122" s="562"/>
      <c r="C122" s="563" t="s">
        <v>213</v>
      </c>
      <c r="D122" s="570">
        <v>0</v>
      </c>
      <c r="E122" s="570">
        <v>0</v>
      </c>
      <c r="F122" s="570">
        <v>0</v>
      </c>
      <c r="G122" s="570">
        <v>0</v>
      </c>
      <c r="H122" s="569">
        <v>0</v>
      </c>
      <c r="I122" s="571"/>
      <c r="K122" s="48"/>
      <c r="L122" s="48"/>
      <c r="M122" s="48"/>
      <c r="N122" s="48"/>
      <c r="O122" s="48"/>
      <c r="P122" s="48"/>
      <c r="Q122" s="48"/>
      <c r="R122" s="48"/>
      <c r="S122" s="48"/>
      <c r="T122" s="48"/>
      <c r="U122" s="48"/>
      <c r="V122" s="48"/>
      <c r="W122" s="48"/>
      <c r="X122" s="48"/>
      <c r="Y122" s="48"/>
      <c r="Z122" s="48"/>
      <c r="AA122" s="48"/>
      <c r="AB122" s="48"/>
    </row>
    <row r="123" spans="1:28" ht="13.9" hidden="1" customHeight="1">
      <c r="A123" s="430"/>
      <c r="B123" s="562"/>
      <c r="C123" s="563" t="s">
        <v>214</v>
      </c>
      <c r="D123" s="570">
        <v>0</v>
      </c>
      <c r="E123" s="570">
        <v>0</v>
      </c>
      <c r="F123" s="570">
        <v>0</v>
      </c>
      <c r="G123" s="570">
        <v>0</v>
      </c>
      <c r="H123" s="569">
        <f>PL!D31-1</f>
        <v>-1</v>
      </c>
      <c r="I123" s="571"/>
      <c r="K123" s="48"/>
      <c r="L123" s="48"/>
      <c r="M123" s="48"/>
      <c r="N123" s="48"/>
      <c r="O123" s="48"/>
      <c r="P123" s="48"/>
      <c r="Q123" s="48"/>
      <c r="R123" s="48"/>
      <c r="S123" s="48"/>
      <c r="T123" s="48"/>
      <c r="U123" s="48"/>
      <c r="V123" s="48"/>
      <c r="W123" s="48"/>
      <c r="X123" s="48"/>
      <c r="Y123" s="48"/>
      <c r="Z123" s="48"/>
      <c r="AA123" s="48"/>
      <c r="AB123" s="48"/>
    </row>
    <row r="124" spans="1:28" s="2" customFormat="1" ht="14.45" hidden="1" customHeight="1" thickBot="1">
      <c r="A124" s="454"/>
      <c r="B124" s="562"/>
      <c r="C124" s="581" t="s">
        <v>215</v>
      </c>
      <c r="D124" s="575"/>
      <c r="E124" s="576"/>
      <c r="F124" s="572"/>
      <c r="G124" s="572"/>
      <c r="H124" s="578">
        <f>H120-H123</f>
        <v>-110843614</v>
      </c>
      <c r="I124" s="577"/>
      <c r="J124" s="51">
        <f>PL!D36</f>
        <v>-12852785</v>
      </c>
      <c r="K124" s="53"/>
      <c r="L124" s="53"/>
      <c r="M124" s="53"/>
      <c r="N124" s="53"/>
      <c r="O124" s="53"/>
      <c r="P124" s="53"/>
      <c r="Q124" s="53"/>
      <c r="R124" s="53"/>
      <c r="S124" s="53"/>
      <c r="T124" s="53"/>
      <c r="U124" s="53"/>
      <c r="V124" s="53"/>
      <c r="W124" s="53"/>
      <c r="X124" s="53"/>
      <c r="Y124" s="53"/>
      <c r="Z124" s="53"/>
      <c r="AA124" s="53"/>
      <c r="AB124" s="53"/>
    </row>
    <row r="125" spans="1:28" ht="13.9" hidden="1" customHeight="1">
      <c r="A125" s="430"/>
      <c r="B125" s="562"/>
      <c r="C125" s="563"/>
      <c r="D125" s="570"/>
      <c r="E125" s="573"/>
      <c r="F125" s="569"/>
      <c r="G125" s="569"/>
      <c r="H125" s="569"/>
      <c r="I125" s="571"/>
      <c r="K125" s="48"/>
      <c r="L125" s="48"/>
      <c r="M125" s="48"/>
      <c r="N125" s="48"/>
      <c r="O125" s="48"/>
      <c r="P125" s="48"/>
      <c r="Q125" s="48"/>
      <c r="R125" s="48"/>
      <c r="S125" s="48"/>
      <c r="T125" s="48"/>
      <c r="U125" s="48"/>
      <c r="V125" s="48"/>
      <c r="W125" s="48"/>
      <c r="X125" s="48"/>
      <c r="Y125" s="48"/>
      <c r="Z125" s="48"/>
      <c r="AA125" s="48"/>
      <c r="AB125" s="48"/>
    </row>
    <row r="126" spans="1:28" ht="13.9" hidden="1" customHeight="1">
      <c r="A126" s="430"/>
      <c r="B126" s="579"/>
      <c r="C126" s="582" t="s">
        <v>216</v>
      </c>
      <c r="D126" s="570"/>
      <c r="E126" s="573"/>
      <c r="F126" s="569"/>
      <c r="G126" s="569"/>
      <c r="H126" s="569"/>
      <c r="I126" s="571"/>
      <c r="K126" s="48"/>
      <c r="L126" s="48"/>
      <c r="M126" s="48"/>
      <c r="N126" s="48"/>
      <c r="O126" s="48"/>
      <c r="P126" s="48"/>
      <c r="Q126" s="48"/>
      <c r="R126" s="48"/>
      <c r="S126" s="48"/>
      <c r="T126" s="48"/>
      <c r="U126" s="48"/>
      <c r="V126" s="48"/>
      <c r="W126" s="48"/>
      <c r="X126" s="48"/>
      <c r="Y126" s="48"/>
      <c r="Z126" s="48"/>
      <c r="AA126" s="48"/>
      <c r="AB126" s="48"/>
    </row>
    <row r="127" spans="1:28" ht="13.9" hidden="1" customHeight="1">
      <c r="A127" s="430"/>
      <c r="B127" s="579"/>
      <c r="C127" s="580" t="s">
        <v>217</v>
      </c>
      <c r="D127" s="570"/>
      <c r="E127" s="573"/>
      <c r="F127" s="569"/>
      <c r="G127" s="569"/>
      <c r="H127" s="569"/>
      <c r="I127" s="571"/>
      <c r="K127" s="48"/>
      <c r="L127" s="48"/>
      <c r="M127" s="48"/>
      <c r="N127" s="48"/>
      <c r="O127" s="48"/>
      <c r="P127" s="48"/>
      <c r="Q127" s="48"/>
      <c r="R127" s="48"/>
      <c r="S127" s="48"/>
      <c r="T127" s="48"/>
      <c r="U127" s="48"/>
      <c r="V127" s="48"/>
      <c r="W127" s="48"/>
      <c r="X127" s="48"/>
      <c r="Y127" s="48"/>
      <c r="Z127" s="48"/>
      <c r="AA127" s="48"/>
      <c r="AB127" s="48"/>
    </row>
    <row r="128" spans="1:28" ht="13.9" hidden="1" customHeight="1">
      <c r="A128" s="430"/>
      <c r="B128" s="579"/>
      <c r="C128" s="582" t="s">
        <v>218</v>
      </c>
      <c r="D128" s="570"/>
      <c r="E128" s="573"/>
      <c r="F128" s="569"/>
      <c r="G128" s="569"/>
      <c r="H128" s="569">
        <v>0</v>
      </c>
      <c r="I128" s="571"/>
      <c r="K128" s="48"/>
      <c r="L128" s="48"/>
      <c r="M128" s="48"/>
      <c r="N128" s="48"/>
      <c r="O128" s="48"/>
      <c r="P128" s="48"/>
      <c r="Q128" s="48"/>
      <c r="R128" s="48"/>
      <c r="S128" s="48"/>
      <c r="T128" s="48"/>
      <c r="U128" s="48"/>
      <c r="V128" s="48"/>
      <c r="W128" s="48"/>
      <c r="X128" s="48"/>
      <c r="Y128" s="48"/>
      <c r="Z128" s="48"/>
      <c r="AA128" s="48"/>
      <c r="AB128" s="48"/>
    </row>
    <row r="129" spans="1:28" ht="14.45" hidden="1" customHeight="1" thickBot="1">
      <c r="A129" s="430"/>
      <c r="B129" s="579"/>
      <c r="C129" s="583" t="s">
        <v>219</v>
      </c>
      <c r="D129" s="575"/>
      <c r="E129" s="576"/>
      <c r="F129" s="569"/>
      <c r="G129" s="569"/>
      <c r="H129" s="578">
        <v>-96492171.780569643</v>
      </c>
      <c r="I129" s="577"/>
      <c r="K129" s="48"/>
      <c r="L129" s="48"/>
      <c r="M129" s="48"/>
      <c r="N129" s="48"/>
      <c r="O129" s="48"/>
      <c r="P129" s="48"/>
      <c r="Q129" s="48"/>
      <c r="R129" s="48"/>
      <c r="S129" s="48"/>
      <c r="T129" s="48"/>
      <c r="U129" s="48"/>
      <c r="V129" s="48"/>
      <c r="W129" s="48"/>
      <c r="X129" s="48"/>
      <c r="Y129" s="48"/>
      <c r="Z129" s="48"/>
      <c r="AA129" s="48"/>
      <c r="AB129" s="48"/>
    </row>
    <row r="130" spans="1:28" ht="13.9" hidden="1" customHeight="1">
      <c r="A130" s="430"/>
      <c r="B130" s="579"/>
      <c r="C130" s="580"/>
      <c r="D130" s="570"/>
      <c r="E130" s="573"/>
      <c r="F130" s="569"/>
      <c r="G130" s="569"/>
      <c r="H130" s="569"/>
      <c r="I130" s="571"/>
      <c r="K130" s="48"/>
      <c r="L130" s="48"/>
      <c r="M130" s="48"/>
      <c r="N130" s="48"/>
      <c r="O130" s="48"/>
      <c r="P130" s="48"/>
      <c r="Q130" s="48"/>
      <c r="R130" s="48"/>
      <c r="S130" s="48"/>
      <c r="T130" s="48"/>
      <c r="U130" s="48"/>
      <c r="V130" s="48"/>
      <c r="W130" s="48"/>
      <c r="X130" s="48"/>
      <c r="Y130" s="48"/>
      <c r="Z130" s="48"/>
      <c r="AA130" s="48"/>
      <c r="AB130" s="48"/>
    </row>
    <row r="131" spans="1:28" ht="13.9" hidden="1" customHeight="1">
      <c r="A131" s="430"/>
      <c r="B131" s="562" t="s">
        <v>220</v>
      </c>
      <c r="C131" s="563" t="s">
        <v>221</v>
      </c>
      <c r="D131" s="570">
        <v>55954127.149999999</v>
      </c>
      <c r="E131" s="573">
        <v>38347720</v>
      </c>
      <c r="F131" s="569">
        <v>22712311</v>
      </c>
      <c r="G131" s="569">
        <v>240786124</v>
      </c>
      <c r="H131" s="569">
        <f>D131+F131</f>
        <v>78666438.150000006</v>
      </c>
      <c r="I131" s="571"/>
      <c r="K131" s="48"/>
      <c r="L131" s="48"/>
      <c r="M131" s="48"/>
      <c r="N131" s="48"/>
      <c r="O131" s="48"/>
      <c r="P131" s="48"/>
      <c r="Q131" s="48"/>
      <c r="R131" s="48"/>
      <c r="S131" s="48"/>
      <c r="T131" s="48"/>
      <c r="U131" s="48"/>
      <c r="V131" s="48"/>
      <c r="W131" s="48"/>
      <c r="X131" s="48"/>
      <c r="Y131" s="48"/>
      <c r="Z131" s="48"/>
      <c r="AA131" s="48"/>
      <c r="AB131" s="48"/>
    </row>
    <row r="132" spans="1:28" ht="13.9" hidden="1" customHeight="1">
      <c r="A132" s="430"/>
      <c r="B132" s="562"/>
      <c r="C132" s="582" t="s">
        <v>222</v>
      </c>
      <c r="D132" s="570">
        <v>0</v>
      </c>
      <c r="E132" s="570">
        <v>0</v>
      </c>
      <c r="F132" s="570">
        <v>0</v>
      </c>
      <c r="G132" s="570">
        <v>0</v>
      </c>
      <c r="H132" s="459">
        <f>H133-H131</f>
        <v>297403145.85000002</v>
      </c>
      <c r="I132" s="459"/>
      <c r="J132" s="52">
        <f>H131-J133</f>
        <v>-297403145.85000002</v>
      </c>
      <c r="K132" s="48"/>
      <c r="L132" s="48"/>
      <c r="M132" s="48"/>
      <c r="N132" s="48"/>
      <c r="O132" s="48"/>
      <c r="P132" s="48"/>
      <c r="Q132" s="48"/>
      <c r="R132" s="48"/>
      <c r="S132" s="48"/>
      <c r="T132" s="48"/>
      <c r="U132" s="48"/>
      <c r="V132" s="48"/>
      <c r="W132" s="48"/>
      <c r="X132" s="48"/>
      <c r="Y132" s="48"/>
      <c r="Z132" s="48"/>
      <c r="AA132" s="48"/>
      <c r="AB132" s="48"/>
    </row>
    <row r="133" spans="1:28" ht="14.45" hidden="1" customHeight="1" thickBot="1">
      <c r="A133" s="430"/>
      <c r="B133" s="562"/>
      <c r="C133" s="574" t="s">
        <v>223</v>
      </c>
      <c r="D133" s="575"/>
      <c r="E133" s="576"/>
      <c r="F133" s="572"/>
      <c r="G133" s="572"/>
      <c r="H133" s="578">
        <f>BS!D47</f>
        <v>376069584</v>
      </c>
      <c r="I133" s="577"/>
      <c r="J133" s="22">
        <f>BS!D47</f>
        <v>376069584</v>
      </c>
      <c r="K133" s="46"/>
      <c r="L133" s="46"/>
      <c r="M133" s="48"/>
      <c r="N133" s="48"/>
      <c r="O133" s="48"/>
      <c r="P133" s="48"/>
      <c r="Q133" s="48"/>
      <c r="R133" s="48"/>
      <c r="S133" s="48"/>
      <c r="T133" s="48"/>
      <c r="U133" s="48"/>
      <c r="V133" s="48"/>
      <c r="W133" s="48"/>
      <c r="X133" s="48"/>
      <c r="Y133" s="48"/>
      <c r="Z133" s="48"/>
      <c r="AA133" s="48"/>
      <c r="AB133" s="48"/>
    </row>
    <row r="134" spans="1:28" ht="13.9" hidden="1" customHeight="1">
      <c r="A134" s="430"/>
      <c r="B134" s="562"/>
      <c r="C134" s="563"/>
      <c r="D134" s="570"/>
      <c r="E134" s="573"/>
      <c r="F134" s="569"/>
      <c r="G134" s="569"/>
      <c r="H134" s="569"/>
      <c r="I134" s="571"/>
      <c r="K134" s="48"/>
      <c r="L134" s="48"/>
      <c r="M134" s="48"/>
      <c r="N134" s="48"/>
      <c r="O134" s="48"/>
      <c r="P134" s="48"/>
      <c r="Q134" s="48"/>
      <c r="R134" s="48"/>
      <c r="S134" s="48"/>
      <c r="T134" s="48"/>
      <c r="U134" s="48"/>
      <c r="V134" s="48"/>
      <c r="W134" s="48"/>
      <c r="X134" s="48"/>
      <c r="Y134" s="48"/>
      <c r="Z134" s="48"/>
      <c r="AA134" s="48"/>
      <c r="AB134" s="48"/>
    </row>
    <row r="135" spans="1:28" ht="13.9" hidden="1" customHeight="1">
      <c r="A135" s="430"/>
      <c r="B135" s="562" t="s">
        <v>224</v>
      </c>
      <c r="C135" s="563" t="s">
        <v>225</v>
      </c>
      <c r="D135" s="498">
        <v>55648203.939999998</v>
      </c>
      <c r="E135" s="459">
        <v>33042999</v>
      </c>
      <c r="F135" s="569">
        <v>196054532</v>
      </c>
      <c r="G135" s="569">
        <v>196054532</v>
      </c>
      <c r="H135" s="569">
        <f>D135+F135</f>
        <v>251702735.94</v>
      </c>
      <c r="I135" s="571"/>
      <c r="K135" s="48"/>
      <c r="L135" s="48"/>
      <c r="M135" s="48"/>
      <c r="N135" s="48"/>
      <c r="O135" s="48"/>
      <c r="P135" s="48"/>
      <c r="Q135" s="48"/>
      <c r="R135" s="48"/>
      <c r="S135" s="48"/>
      <c r="T135" s="48"/>
      <c r="U135" s="48"/>
      <c r="V135" s="48"/>
      <c r="W135" s="48"/>
      <c r="X135" s="48"/>
      <c r="Y135" s="48"/>
      <c r="Z135" s="48"/>
      <c r="AA135" s="48"/>
      <c r="AB135" s="48"/>
    </row>
    <row r="136" spans="1:28" ht="13.9" hidden="1" customHeight="1">
      <c r="A136" s="430"/>
      <c r="B136" s="562"/>
      <c r="C136" s="563" t="s">
        <v>226</v>
      </c>
      <c r="D136" s="570">
        <v>0</v>
      </c>
      <c r="E136" s="570">
        <v>0</v>
      </c>
      <c r="F136" s="570">
        <v>0</v>
      </c>
      <c r="G136" s="570">
        <v>0</v>
      </c>
      <c r="H136" s="569">
        <f>H137-H135</f>
        <v>124366848.06</v>
      </c>
      <c r="I136" s="571"/>
      <c r="K136" s="48"/>
      <c r="L136" s="48"/>
      <c r="M136" s="48"/>
      <c r="N136" s="48"/>
      <c r="O136" s="48"/>
      <c r="P136" s="48"/>
      <c r="Q136" s="48"/>
      <c r="R136" s="48"/>
      <c r="S136" s="48"/>
      <c r="T136" s="48"/>
      <c r="U136" s="48"/>
      <c r="V136" s="48"/>
      <c r="W136" s="48"/>
      <c r="X136" s="48"/>
      <c r="Y136" s="48"/>
      <c r="Z136" s="48"/>
      <c r="AA136" s="48"/>
      <c r="AB136" s="48"/>
    </row>
    <row r="137" spans="1:28" ht="14.45" hidden="1" customHeight="1" thickBot="1">
      <c r="A137" s="430"/>
      <c r="B137" s="562"/>
      <c r="C137" s="574" t="s">
        <v>227</v>
      </c>
      <c r="D137" s="575"/>
      <c r="E137" s="576"/>
      <c r="F137" s="572"/>
      <c r="G137" s="572"/>
      <c r="H137" s="578">
        <f>BS!D26</f>
        <v>376069584</v>
      </c>
      <c r="I137" s="577"/>
      <c r="K137" s="48"/>
      <c r="L137" s="48"/>
      <c r="M137" s="48"/>
      <c r="N137" s="48"/>
      <c r="O137" s="48"/>
      <c r="P137" s="48"/>
      <c r="Q137" s="48"/>
      <c r="R137" s="48"/>
      <c r="S137" s="48"/>
      <c r="T137" s="48"/>
      <c r="U137" s="48"/>
      <c r="V137" s="48"/>
      <c r="W137" s="48"/>
      <c r="X137" s="48"/>
      <c r="Y137" s="48"/>
      <c r="Z137" s="48"/>
      <c r="AA137" s="48"/>
      <c r="AB137" s="48"/>
    </row>
    <row r="138" spans="1:28" ht="13.9" hidden="1" customHeight="1">
      <c r="A138" s="430"/>
      <c r="B138" s="562"/>
      <c r="C138" s="563"/>
      <c r="D138" s="570"/>
      <c r="E138" s="573"/>
      <c r="F138" s="569"/>
      <c r="G138" s="569"/>
      <c r="H138" s="566"/>
      <c r="I138" s="571"/>
      <c r="K138" s="48"/>
      <c r="L138" s="48"/>
      <c r="M138" s="48"/>
      <c r="N138" s="48"/>
      <c r="O138" s="48"/>
      <c r="P138" s="48"/>
      <c r="Q138" s="48"/>
      <c r="R138" s="48"/>
      <c r="S138" s="48"/>
      <c r="T138" s="48"/>
      <c r="U138" s="48"/>
      <c r="V138" s="48"/>
      <c r="W138" s="48"/>
      <c r="X138" s="48"/>
      <c r="Y138" s="48"/>
      <c r="Z138" s="48"/>
      <c r="AA138" s="48"/>
      <c r="AB138" s="48"/>
    </row>
    <row r="139" spans="1:28" ht="13.9" hidden="1" customHeight="1">
      <c r="A139" s="430"/>
      <c r="B139" s="562" t="s">
        <v>228</v>
      </c>
      <c r="C139" s="563" t="s">
        <v>229</v>
      </c>
      <c r="D139" s="570">
        <v>0</v>
      </c>
      <c r="E139" s="570">
        <v>0</v>
      </c>
      <c r="F139" s="570">
        <v>0</v>
      </c>
      <c r="G139" s="570">
        <v>0</v>
      </c>
      <c r="H139" s="498"/>
      <c r="I139" s="792"/>
      <c r="K139" s="48"/>
      <c r="L139" s="48"/>
      <c r="M139" s="48"/>
      <c r="N139" s="48"/>
      <c r="O139" s="48"/>
      <c r="P139" s="48"/>
      <c r="Q139" s="48"/>
      <c r="R139" s="48"/>
      <c r="S139" s="48"/>
      <c r="T139" s="48"/>
      <c r="U139" s="48"/>
      <c r="V139" s="48"/>
      <c r="W139" s="48"/>
      <c r="X139" s="48"/>
      <c r="Y139" s="48"/>
      <c r="Z139" s="48"/>
      <c r="AA139" s="48"/>
      <c r="AB139" s="48"/>
    </row>
    <row r="140" spans="1:28" ht="13.9" hidden="1" customHeight="1">
      <c r="A140" s="430"/>
      <c r="B140" s="579"/>
      <c r="C140" s="563" t="s">
        <v>230</v>
      </c>
      <c r="D140" s="569">
        <v>1904416</v>
      </c>
      <c r="E140" s="584">
        <v>735056</v>
      </c>
      <c r="F140" s="569">
        <f>'FA 18-19'!D35</f>
        <v>388800</v>
      </c>
      <c r="G140" s="569">
        <v>4007845</v>
      </c>
      <c r="H140" s="569">
        <f>D140+F140</f>
        <v>2293216</v>
      </c>
      <c r="I140" s="571"/>
      <c r="K140" s="48"/>
      <c r="L140" s="852"/>
      <c r="M140" s="48"/>
      <c r="N140" s="48"/>
      <c r="O140" s="48"/>
      <c r="P140" s="48"/>
      <c r="Q140" s="48"/>
      <c r="R140" s="48"/>
      <c r="S140" s="48"/>
      <c r="T140" s="48"/>
      <c r="U140" s="48"/>
      <c r="V140" s="48"/>
      <c r="W140" s="48"/>
      <c r="X140" s="48"/>
      <c r="Y140" s="48"/>
      <c r="Z140" s="48"/>
      <c r="AA140" s="48"/>
      <c r="AB140" s="48"/>
    </row>
    <row r="141" spans="1:28" ht="13.9" hidden="1" customHeight="1">
      <c r="A141" s="430"/>
      <c r="B141" s="579"/>
      <c r="C141" s="563" t="s">
        <v>231</v>
      </c>
      <c r="D141" s="570">
        <v>0</v>
      </c>
      <c r="E141" s="585">
        <v>0</v>
      </c>
      <c r="F141" s="570"/>
      <c r="G141" s="570">
        <v>0</v>
      </c>
      <c r="H141" s="586">
        <v>0</v>
      </c>
      <c r="I141" s="571"/>
      <c r="K141" s="48"/>
      <c r="L141" s="48"/>
      <c r="M141" s="48"/>
      <c r="N141" s="48"/>
      <c r="O141" s="48"/>
      <c r="P141" s="48"/>
      <c r="Q141" s="48"/>
      <c r="R141" s="48"/>
      <c r="S141" s="48"/>
      <c r="T141" s="48"/>
      <c r="U141" s="48"/>
      <c r="V141" s="48"/>
      <c r="W141" s="48"/>
      <c r="X141" s="48"/>
      <c r="Y141" s="48"/>
      <c r="Z141" s="48"/>
      <c r="AA141" s="48"/>
      <c r="AB141" s="48"/>
    </row>
    <row r="142" spans="1:28" ht="13.9" hidden="1" customHeight="1">
      <c r="A142" s="430"/>
      <c r="B142" s="579"/>
      <c r="C142" s="563" t="s">
        <v>231</v>
      </c>
      <c r="D142" s="570">
        <v>0</v>
      </c>
      <c r="E142" s="570">
        <v>0</v>
      </c>
      <c r="F142" s="570">
        <v>0</v>
      </c>
      <c r="G142" s="570">
        <v>0</v>
      </c>
      <c r="H142" s="569">
        <f>H143-H140</f>
        <v>813915</v>
      </c>
      <c r="I142" s="571"/>
      <c r="K142" s="48"/>
      <c r="L142" s="48"/>
      <c r="M142" s="48"/>
      <c r="N142" s="48"/>
      <c r="O142" s="48"/>
      <c r="P142" s="48"/>
      <c r="Q142" s="48"/>
      <c r="R142" s="48"/>
      <c r="S142" s="48"/>
      <c r="T142" s="48"/>
      <c r="U142" s="48"/>
      <c r="V142" s="48"/>
      <c r="W142" s="48"/>
      <c r="X142" s="48"/>
      <c r="Y142" s="48"/>
      <c r="Z142" s="48"/>
      <c r="AA142" s="48"/>
      <c r="AB142" s="48"/>
    </row>
    <row r="143" spans="1:28" ht="14.45" hidden="1" customHeight="1" thickBot="1">
      <c r="A143" s="430"/>
      <c r="B143" s="579"/>
      <c r="C143" s="563"/>
      <c r="D143" s="570"/>
      <c r="E143" s="573"/>
      <c r="F143" s="569"/>
      <c r="G143" s="569"/>
      <c r="H143" s="578">
        <f>'FA 18-19'!D37+'FA 18-19'!D25</f>
        <v>3107131</v>
      </c>
      <c r="I143" s="577"/>
      <c r="K143" s="48"/>
      <c r="L143" s="48"/>
      <c r="M143" s="48"/>
      <c r="N143" s="48"/>
      <c r="O143" s="48"/>
      <c r="P143" s="48"/>
      <c r="Q143" s="48"/>
      <c r="R143" s="48"/>
      <c r="S143" s="48"/>
      <c r="T143" s="48"/>
      <c r="U143" s="48"/>
      <c r="V143" s="48"/>
      <c r="W143" s="48"/>
      <c r="X143" s="48"/>
      <c r="Y143" s="48"/>
      <c r="Z143" s="48"/>
      <c r="AA143" s="48"/>
      <c r="AB143" s="48"/>
    </row>
    <row r="144" spans="1:28" ht="13.9" hidden="1" customHeight="1">
      <c r="A144" s="430"/>
      <c r="B144" s="562"/>
      <c r="C144" s="580"/>
      <c r="D144" s="570"/>
      <c r="E144" s="573"/>
      <c r="F144" s="569"/>
      <c r="G144" s="569"/>
      <c r="H144" s="569"/>
      <c r="I144" s="571"/>
      <c r="K144" s="48"/>
      <c r="L144" s="48"/>
      <c r="M144" s="48"/>
      <c r="N144" s="48"/>
      <c r="O144" s="48"/>
      <c r="P144" s="48"/>
      <c r="Q144" s="48"/>
      <c r="R144" s="48"/>
      <c r="S144" s="48"/>
      <c r="T144" s="48"/>
      <c r="U144" s="48"/>
      <c r="V144" s="48"/>
      <c r="W144" s="48"/>
      <c r="X144" s="48"/>
      <c r="Y144" s="48"/>
      <c r="Z144" s="48"/>
      <c r="AA144" s="48"/>
      <c r="AB144" s="48"/>
    </row>
    <row r="145" spans="1:28" ht="13.9" hidden="1" customHeight="1">
      <c r="A145" s="430"/>
      <c r="B145" s="562" t="s">
        <v>232</v>
      </c>
      <c r="C145" s="563" t="s">
        <v>233</v>
      </c>
      <c r="D145" s="570">
        <v>293199</v>
      </c>
      <c r="E145" s="573">
        <v>202762</v>
      </c>
      <c r="F145" s="498">
        <f>'FA 18-19'!H15</f>
        <v>2828791</v>
      </c>
      <c r="G145" s="569">
        <v>7348192</v>
      </c>
      <c r="H145" s="569">
        <f>D145+F145</f>
        <v>3121990</v>
      </c>
      <c r="I145" s="571"/>
      <c r="K145" s="48"/>
      <c r="L145" s="48"/>
      <c r="M145" s="48"/>
      <c r="N145" s="48"/>
      <c r="O145" s="48"/>
      <c r="P145" s="48"/>
      <c r="Q145" s="48"/>
      <c r="R145" s="48"/>
      <c r="S145" s="48"/>
      <c r="T145" s="48"/>
      <c r="U145" s="48"/>
      <c r="V145" s="48"/>
      <c r="W145" s="48"/>
      <c r="X145" s="48"/>
      <c r="Y145" s="48"/>
      <c r="Z145" s="48"/>
      <c r="AA145" s="48"/>
      <c r="AB145" s="48"/>
    </row>
    <row r="146" spans="1:28" ht="13.9" hidden="1" customHeight="1">
      <c r="A146" s="430"/>
      <c r="B146" s="552"/>
      <c r="C146" s="563" t="s">
        <v>231</v>
      </c>
      <c r="D146" s="570">
        <v>0</v>
      </c>
      <c r="E146" s="570">
        <v>0</v>
      </c>
      <c r="F146" s="570">
        <v>0</v>
      </c>
      <c r="G146" s="570">
        <v>0</v>
      </c>
      <c r="H146" s="569">
        <f>H147-H145</f>
        <v>1401900</v>
      </c>
      <c r="I146" s="571"/>
      <c r="K146" s="48"/>
      <c r="L146" s="48"/>
      <c r="M146" s="48"/>
      <c r="N146" s="48"/>
      <c r="O146" s="48"/>
      <c r="P146" s="48"/>
      <c r="Q146" s="48"/>
      <c r="R146" s="48"/>
      <c r="S146" s="48"/>
      <c r="T146" s="48"/>
      <c r="U146" s="48"/>
      <c r="V146" s="48"/>
      <c r="W146" s="48"/>
      <c r="X146" s="48"/>
      <c r="Y146" s="48"/>
      <c r="Z146" s="48"/>
      <c r="AA146" s="48"/>
      <c r="AB146" s="48"/>
    </row>
    <row r="147" spans="1:28" ht="14.45" hidden="1" customHeight="1" thickBot="1">
      <c r="A147" s="430"/>
      <c r="B147" s="552"/>
      <c r="C147" s="563"/>
      <c r="D147" s="570"/>
      <c r="E147" s="573"/>
      <c r="F147" s="569"/>
      <c r="G147" s="569"/>
      <c r="H147" s="578">
        <f>'FA 18-19'!H25+'FA 18-19'!H37</f>
        <v>4523890</v>
      </c>
      <c r="I147" s="577"/>
      <c r="K147" s="48"/>
      <c r="L147" s="48"/>
      <c r="M147" s="48"/>
      <c r="N147" s="48"/>
      <c r="O147" s="48"/>
      <c r="P147" s="48"/>
      <c r="Q147" s="48"/>
      <c r="R147" s="48"/>
      <c r="S147" s="48"/>
      <c r="T147" s="48"/>
      <c r="U147" s="48"/>
      <c r="V147" s="48"/>
      <c r="W147" s="48"/>
      <c r="X147" s="48"/>
      <c r="Y147" s="48"/>
      <c r="Z147" s="48"/>
      <c r="AA147" s="48"/>
      <c r="AB147" s="48"/>
    </row>
    <row r="148" spans="1:28" ht="13.9" hidden="1" customHeight="1">
      <c r="A148" s="430"/>
      <c r="B148" s="555"/>
      <c r="C148" s="587"/>
      <c r="D148" s="588"/>
      <c r="E148" s="589"/>
      <c r="F148" s="586"/>
      <c r="G148" s="586"/>
      <c r="H148" s="586"/>
      <c r="I148" s="571"/>
      <c r="K148" s="48"/>
      <c r="L148" s="48"/>
      <c r="M148" s="48"/>
      <c r="N148" s="48"/>
      <c r="O148" s="48"/>
      <c r="P148" s="48"/>
      <c r="Q148" s="48"/>
      <c r="R148" s="48"/>
      <c r="S148" s="48"/>
      <c r="T148" s="48"/>
      <c r="U148" s="48"/>
      <c r="V148" s="48"/>
      <c r="W148" s="48"/>
      <c r="X148" s="48"/>
      <c r="Y148" s="48"/>
      <c r="Z148" s="48"/>
      <c r="AA148" s="48"/>
      <c r="AB148" s="48"/>
    </row>
    <row r="149" spans="1:28" ht="9.6" customHeight="1">
      <c r="A149" s="430"/>
      <c r="B149" s="560"/>
      <c r="C149" s="560"/>
      <c r="D149" s="560"/>
      <c r="E149" s="560"/>
      <c r="F149" s="560"/>
      <c r="G149" s="560"/>
      <c r="H149" s="560"/>
      <c r="I149" s="560"/>
      <c r="K149" s="48"/>
      <c r="L149" s="48"/>
      <c r="M149" s="48"/>
      <c r="N149" s="48"/>
      <c r="O149" s="48"/>
      <c r="P149" s="48"/>
      <c r="Q149" s="48"/>
      <c r="R149" s="48"/>
      <c r="S149" s="48"/>
      <c r="T149" s="48"/>
      <c r="U149" s="48"/>
      <c r="V149" s="48"/>
      <c r="W149" s="48"/>
      <c r="X149" s="48"/>
      <c r="Y149" s="48"/>
      <c r="Z149" s="48"/>
      <c r="AA149" s="48"/>
      <c r="AB149" s="48"/>
    </row>
    <row r="150" spans="1:28" ht="9.6" customHeight="1">
      <c r="A150" s="453">
        <f>A101+1</f>
        <v>36</v>
      </c>
      <c r="B150" s="465" t="s">
        <v>1532</v>
      </c>
      <c r="C150" s="560"/>
      <c r="D150" s="560"/>
      <c r="E150" s="560"/>
      <c r="F150" s="560"/>
      <c r="G150" s="560"/>
      <c r="H150" s="560"/>
      <c r="I150" s="560"/>
      <c r="K150" s="48"/>
      <c r="L150" s="48"/>
      <c r="M150" s="48"/>
      <c r="N150" s="48"/>
      <c r="O150" s="48"/>
      <c r="P150" s="48"/>
      <c r="Q150" s="48"/>
      <c r="R150" s="48"/>
      <c r="S150" s="48"/>
      <c r="T150" s="48"/>
      <c r="U150" s="48"/>
      <c r="V150" s="48"/>
      <c r="W150" s="48"/>
      <c r="X150" s="48"/>
      <c r="Y150" s="48"/>
      <c r="Z150" s="48"/>
      <c r="AA150" s="48"/>
      <c r="AB150" s="48"/>
    </row>
    <row r="151" spans="1:28" ht="9.6" customHeight="1">
      <c r="A151" s="430"/>
      <c r="B151" s="560"/>
      <c r="C151" s="560"/>
      <c r="D151" s="560"/>
      <c r="E151" s="560"/>
      <c r="F151" s="560"/>
      <c r="G151" s="560"/>
      <c r="H151" s="560"/>
      <c r="I151" s="560"/>
      <c r="K151" s="48"/>
      <c r="L151" s="48"/>
      <c r="M151" s="48"/>
      <c r="N151" s="48"/>
      <c r="O151" s="48"/>
      <c r="P151" s="48"/>
      <c r="Q151" s="48"/>
      <c r="R151" s="48"/>
      <c r="S151" s="48"/>
      <c r="T151" s="48"/>
      <c r="U151" s="48"/>
      <c r="V151" s="48"/>
      <c r="W151" s="48"/>
      <c r="X151" s="48"/>
      <c r="Y151" s="48"/>
      <c r="Z151" s="48"/>
      <c r="AA151" s="48"/>
      <c r="AB151" s="48"/>
    </row>
    <row r="152" spans="1:28" ht="9.6" customHeight="1">
      <c r="A152" s="430"/>
      <c r="B152" s="560"/>
      <c r="C152" s="672"/>
      <c r="D152" s="671"/>
      <c r="E152" s="671"/>
      <c r="F152" s="505" t="str">
        <f>F17</f>
        <v>Amount in Rs</v>
      </c>
      <c r="G152" s="560"/>
      <c r="H152" s="560"/>
      <c r="I152" s="560"/>
      <c r="K152" s="48"/>
      <c r="L152" s="48"/>
      <c r="M152" s="48"/>
      <c r="N152" s="48"/>
      <c r="O152" s="48"/>
      <c r="P152" s="48"/>
      <c r="Q152" s="48"/>
      <c r="R152" s="48"/>
      <c r="S152" s="48"/>
      <c r="T152" s="48"/>
      <c r="U152" s="48"/>
      <c r="V152" s="48"/>
      <c r="W152" s="48"/>
      <c r="X152" s="48"/>
      <c r="Y152" s="48"/>
      <c r="Z152" s="48"/>
      <c r="AA152" s="48"/>
      <c r="AB152" s="48"/>
    </row>
    <row r="153" spans="1:28" ht="24">
      <c r="A153" s="430"/>
      <c r="B153" s="560"/>
      <c r="C153" s="1030" t="s">
        <v>24</v>
      </c>
      <c r="D153" s="1030"/>
      <c r="E153" s="673" t="s">
        <v>1303</v>
      </c>
      <c r="F153" s="673" t="s">
        <v>897</v>
      </c>
      <c r="G153" s="560"/>
      <c r="H153" s="560"/>
      <c r="I153" s="560"/>
      <c r="K153" s="48"/>
      <c r="L153" s="48"/>
      <c r="M153" s="48"/>
      <c r="N153" s="48"/>
      <c r="O153" s="48"/>
      <c r="P153" s="48"/>
      <c r="Q153" s="48"/>
      <c r="R153" s="48"/>
      <c r="S153" s="48"/>
      <c r="T153" s="48"/>
      <c r="U153" s="48"/>
      <c r="V153" s="48"/>
      <c r="W153" s="48"/>
      <c r="X153" s="48"/>
      <c r="Y153" s="48"/>
      <c r="Z153" s="48"/>
      <c r="AA153" s="48"/>
      <c r="AB153" s="48"/>
    </row>
    <row r="154" spans="1:28" ht="25.15" customHeight="1">
      <c r="A154" s="430"/>
      <c r="B154" s="560"/>
      <c r="C154" s="1031" t="s">
        <v>1533</v>
      </c>
      <c r="D154" s="1031"/>
      <c r="E154" s="674">
        <f>'BS2'!D64</f>
        <v>11890585</v>
      </c>
      <c r="F154" s="674">
        <f>'BS2'!F64</f>
        <v>130666</v>
      </c>
      <c r="G154" s="560"/>
      <c r="H154" s="560"/>
      <c r="I154" s="560"/>
      <c r="K154" s="48"/>
      <c r="L154" s="48"/>
      <c r="M154" s="48"/>
      <c r="N154" s="48"/>
      <c r="O154" s="48"/>
      <c r="P154" s="48"/>
      <c r="Q154" s="48"/>
      <c r="R154" s="48"/>
      <c r="S154" s="48"/>
      <c r="T154" s="48"/>
      <c r="U154" s="48"/>
      <c r="V154" s="48"/>
      <c r="W154" s="48"/>
      <c r="X154" s="48"/>
      <c r="Y154" s="48"/>
      <c r="Z154" s="48"/>
      <c r="AA154" s="48"/>
      <c r="AB154" s="48"/>
    </row>
    <row r="155" spans="1:28" ht="27" customHeight="1">
      <c r="A155" s="430"/>
      <c r="B155" s="560"/>
      <c r="C155" s="1031" t="s">
        <v>1534</v>
      </c>
      <c r="D155" s="1031"/>
      <c r="E155" s="674">
        <f>'PL Notes'!D99</f>
        <v>146423</v>
      </c>
      <c r="F155" s="674">
        <v>0</v>
      </c>
      <c r="G155" s="560"/>
      <c r="H155" s="560"/>
      <c r="I155" s="560"/>
      <c r="K155" s="48"/>
      <c r="L155" s="48"/>
      <c r="M155" s="48"/>
      <c r="N155" s="48"/>
      <c r="O155" s="48"/>
      <c r="P155" s="48"/>
      <c r="Q155" s="48"/>
      <c r="R155" s="48"/>
      <c r="S155" s="48"/>
      <c r="T155" s="48"/>
      <c r="U155" s="48"/>
      <c r="V155" s="48"/>
      <c r="W155" s="48"/>
      <c r="X155" s="48"/>
      <c r="Y155" s="48"/>
      <c r="Z155" s="48"/>
      <c r="AA155" s="48"/>
      <c r="AB155" s="48"/>
    </row>
    <row r="156" spans="1:28" ht="25.9" customHeight="1">
      <c r="A156" s="430"/>
      <c r="B156" s="560"/>
      <c r="C156" s="1031" t="s">
        <v>1535</v>
      </c>
      <c r="D156" s="1031"/>
      <c r="E156" s="674">
        <v>0</v>
      </c>
      <c r="F156" s="674">
        <v>0</v>
      </c>
      <c r="G156" s="560"/>
      <c r="H156" s="560"/>
      <c r="I156" s="560"/>
      <c r="K156" s="48"/>
      <c r="L156" s="48"/>
      <c r="M156" s="48"/>
      <c r="N156" s="48"/>
      <c r="O156" s="48"/>
      <c r="P156" s="48"/>
      <c r="Q156" s="48"/>
      <c r="R156" s="48"/>
      <c r="S156" s="48"/>
      <c r="T156" s="48"/>
      <c r="U156" s="48"/>
      <c r="V156" s="48"/>
      <c r="W156" s="48"/>
      <c r="X156" s="48"/>
      <c r="Y156" s="48"/>
      <c r="Z156" s="48"/>
      <c r="AA156" s="48"/>
      <c r="AB156" s="48"/>
    </row>
    <row r="157" spans="1:28" ht="15" customHeight="1">
      <c r="A157" s="430"/>
      <c r="B157" s="560"/>
      <c r="C157" s="1031" t="s">
        <v>1536</v>
      </c>
      <c r="D157" s="1031"/>
      <c r="E157" s="674">
        <f>E155</f>
        <v>146423</v>
      </c>
      <c r="F157" s="674">
        <v>0</v>
      </c>
      <c r="G157" s="560"/>
      <c r="H157" s="560"/>
      <c r="I157" s="560"/>
      <c r="K157" s="48"/>
      <c r="L157" s="48"/>
      <c r="M157" s="48"/>
      <c r="N157" s="48"/>
      <c r="O157" s="48"/>
      <c r="P157" s="48"/>
      <c r="Q157" s="48"/>
      <c r="R157" s="48"/>
      <c r="S157" s="48"/>
      <c r="T157" s="48"/>
      <c r="U157" s="48"/>
      <c r="V157" s="48"/>
      <c r="W157" s="48"/>
      <c r="X157" s="48"/>
      <c r="Y157" s="48"/>
      <c r="Z157" s="48"/>
      <c r="AA157" s="48"/>
      <c r="AB157" s="48"/>
    </row>
    <row r="158" spans="1:28" ht="25.9" customHeight="1">
      <c r="A158" s="430"/>
      <c r="B158" s="560"/>
      <c r="C158" s="1031" t="s">
        <v>1537</v>
      </c>
      <c r="D158" s="1031"/>
      <c r="E158" s="675">
        <f>E157</f>
        <v>146423</v>
      </c>
      <c r="F158" s="675">
        <f>F157</f>
        <v>0</v>
      </c>
      <c r="G158" s="560"/>
      <c r="H158" s="560"/>
      <c r="I158" s="560"/>
      <c r="K158" s="48"/>
      <c r="L158" s="48"/>
      <c r="M158" s="48"/>
      <c r="N158" s="48"/>
      <c r="O158" s="48"/>
      <c r="P158" s="48"/>
      <c r="Q158" s="48"/>
      <c r="R158" s="48"/>
      <c r="S158" s="48"/>
      <c r="T158" s="48"/>
      <c r="U158" s="48"/>
      <c r="V158" s="48"/>
      <c r="W158" s="48"/>
      <c r="X158" s="48"/>
      <c r="Y158" s="48"/>
      <c r="Z158" s="48"/>
      <c r="AA158" s="48"/>
      <c r="AB158" s="48"/>
    </row>
    <row r="159" spans="1:28" ht="28.15" customHeight="1">
      <c r="A159" s="430"/>
      <c r="B159" s="560"/>
      <c r="C159" s="1031" t="s">
        <v>1538</v>
      </c>
      <c r="D159" s="1031"/>
      <c r="E159" s="674">
        <v>0</v>
      </c>
      <c r="F159" s="674">
        <v>0</v>
      </c>
      <c r="G159" s="560"/>
      <c r="H159" s="560"/>
      <c r="I159" s="560"/>
      <c r="K159" s="48"/>
      <c r="L159" s="48"/>
      <c r="M159" s="48"/>
      <c r="N159" s="48"/>
      <c r="O159" s="48"/>
      <c r="P159" s="48"/>
      <c r="Q159" s="48"/>
      <c r="R159" s="48"/>
      <c r="S159" s="48"/>
      <c r="T159" s="48"/>
      <c r="U159" s="48"/>
      <c r="V159" s="48"/>
      <c r="W159" s="48"/>
      <c r="X159" s="48"/>
      <c r="Y159" s="48"/>
      <c r="Z159" s="48"/>
      <c r="AA159" s="48"/>
      <c r="AB159" s="48"/>
    </row>
    <row r="160" spans="1:28" ht="28.15" customHeight="1">
      <c r="A160" s="430"/>
      <c r="B160" s="560"/>
      <c r="C160" s="1066" t="s">
        <v>1541</v>
      </c>
      <c r="D160" s="1066"/>
      <c r="E160" s="1066"/>
      <c r="F160" s="1066"/>
      <c r="G160" s="560"/>
      <c r="H160" s="560"/>
      <c r="I160" s="560"/>
      <c r="K160" s="48"/>
      <c r="L160" s="48"/>
      <c r="M160" s="48"/>
      <c r="N160" s="48"/>
      <c r="O160" s="48"/>
      <c r="P160" s="48"/>
      <c r="Q160" s="48"/>
      <c r="R160" s="48"/>
      <c r="S160" s="48"/>
      <c r="T160" s="48"/>
      <c r="U160" s="48"/>
      <c r="V160" s="48"/>
      <c r="W160" s="48"/>
      <c r="X160" s="48"/>
      <c r="Y160" s="48"/>
      <c r="Z160" s="48"/>
      <c r="AA160" s="48"/>
      <c r="AB160" s="48"/>
    </row>
    <row r="161" spans="1:28" ht="9.6" customHeight="1">
      <c r="A161" s="430"/>
      <c r="B161" s="560"/>
      <c r="C161" s="560"/>
      <c r="D161" s="560"/>
      <c r="E161" s="560"/>
      <c r="F161" s="560"/>
      <c r="G161" s="560"/>
      <c r="H161" s="560"/>
      <c r="I161" s="560"/>
      <c r="K161" s="48"/>
      <c r="L161" s="48"/>
      <c r="M161" s="48"/>
      <c r="N161" s="48"/>
      <c r="O161" s="48"/>
      <c r="P161" s="48"/>
      <c r="Q161" s="48"/>
      <c r="R161" s="48"/>
      <c r="S161" s="48"/>
      <c r="T161" s="48"/>
      <c r="U161" s="48"/>
      <c r="V161" s="48"/>
      <c r="W161" s="48"/>
      <c r="X161" s="48"/>
      <c r="Y161" s="48"/>
      <c r="Z161" s="48"/>
      <c r="AA161" s="48"/>
      <c r="AB161" s="48"/>
    </row>
    <row r="162" spans="1:28">
      <c r="A162" s="453">
        <f>A150+1</f>
        <v>37</v>
      </c>
      <c r="B162" s="465" t="s">
        <v>234</v>
      </c>
      <c r="C162" s="430"/>
      <c r="D162" s="430"/>
      <c r="E162" s="430"/>
      <c r="F162" s="430"/>
      <c r="G162" s="430"/>
      <c r="H162" s="430"/>
      <c r="I162" s="430"/>
      <c r="K162" s="48"/>
      <c r="L162" s="48"/>
      <c r="M162" s="48"/>
      <c r="N162" s="48"/>
      <c r="O162" s="48"/>
      <c r="P162" s="48"/>
      <c r="Q162" s="48"/>
      <c r="R162" s="48"/>
      <c r="S162" s="48"/>
      <c r="T162" s="48"/>
      <c r="U162" s="48"/>
      <c r="V162" s="48"/>
      <c r="W162" s="48"/>
      <c r="X162" s="48"/>
      <c r="Y162" s="48"/>
      <c r="Z162" s="48"/>
      <c r="AA162" s="48"/>
      <c r="AB162" s="48"/>
    </row>
    <row r="163" spans="1:28">
      <c r="A163" s="430"/>
      <c r="B163" s="425">
        <v>1</v>
      </c>
      <c r="C163" s="590" t="s">
        <v>235</v>
      </c>
      <c r="D163" s="591"/>
      <c r="E163" s="430"/>
      <c r="F163" s="430"/>
      <c r="G163" s="430"/>
      <c r="H163" s="430"/>
      <c r="I163" s="430"/>
      <c r="K163" s="48"/>
      <c r="L163" s="48"/>
      <c r="M163" s="48"/>
      <c r="N163" s="48"/>
      <c r="O163" s="48"/>
      <c r="P163" s="48"/>
      <c r="Q163" s="48"/>
      <c r="R163" s="48"/>
      <c r="S163" s="48"/>
      <c r="T163" s="48"/>
      <c r="U163" s="48"/>
      <c r="V163" s="48"/>
      <c r="W163" s="48"/>
      <c r="X163" s="48"/>
      <c r="Y163" s="48"/>
      <c r="Z163" s="48"/>
      <c r="AA163" s="48"/>
      <c r="AB163" s="48"/>
    </row>
    <row r="164" spans="1:28">
      <c r="A164" s="430"/>
      <c r="B164" s="592" t="s">
        <v>66</v>
      </c>
      <c r="C164" s="430" t="s">
        <v>236</v>
      </c>
      <c r="D164" s="430"/>
      <c r="E164" s="430"/>
      <c r="F164" s="430"/>
      <c r="G164" s="430"/>
      <c r="H164" s="430"/>
      <c r="I164" s="430"/>
      <c r="K164" s="48"/>
      <c r="L164" s="48"/>
      <c r="M164" s="48"/>
      <c r="N164" s="48"/>
      <c r="O164" s="48"/>
      <c r="P164" s="48"/>
      <c r="Q164" s="48"/>
      <c r="R164" s="48"/>
      <c r="S164" s="48"/>
      <c r="T164" s="48"/>
      <c r="U164" s="48"/>
      <c r="V164" s="48"/>
      <c r="W164" s="48"/>
      <c r="X164" s="48"/>
      <c r="Y164" s="48"/>
      <c r="Z164" s="48"/>
      <c r="AA164" s="48"/>
      <c r="AB164" s="48"/>
    </row>
    <row r="165" spans="1:28">
      <c r="A165" s="430"/>
      <c r="B165" s="592"/>
      <c r="C165" s="834" t="s">
        <v>1642</v>
      </c>
      <c r="D165" s="593"/>
      <c r="E165" s="430"/>
      <c r="F165" s="430"/>
      <c r="G165" s="430"/>
      <c r="H165" s="430"/>
      <c r="I165" s="430"/>
      <c r="K165" s="48"/>
      <c r="L165" s="48"/>
      <c r="M165" s="48"/>
      <c r="N165" s="48"/>
      <c r="O165" s="48"/>
      <c r="P165" s="48"/>
      <c r="Q165" s="48"/>
      <c r="R165" s="48"/>
      <c r="S165" s="48"/>
      <c r="T165" s="48"/>
      <c r="U165" s="48"/>
      <c r="V165" s="48"/>
      <c r="W165" s="48"/>
      <c r="X165" s="48"/>
      <c r="Y165" s="48"/>
      <c r="Z165" s="48"/>
      <c r="AA165" s="48"/>
      <c r="AB165" s="48"/>
    </row>
    <row r="166" spans="1:28" ht="7.9" customHeight="1">
      <c r="A166" s="430"/>
      <c r="B166" s="592"/>
      <c r="C166" s="430"/>
      <c r="D166" s="430"/>
      <c r="E166" s="430"/>
      <c r="F166" s="430"/>
      <c r="G166" s="430"/>
      <c r="H166" s="430"/>
      <c r="I166" s="430"/>
      <c r="K166" s="48"/>
      <c r="L166" s="48"/>
      <c r="M166" s="48"/>
      <c r="N166" s="48"/>
      <c r="O166" s="48"/>
      <c r="P166" s="48"/>
      <c r="Q166" s="48"/>
      <c r="R166" s="48"/>
      <c r="S166" s="48"/>
      <c r="T166" s="48"/>
      <c r="U166" s="48"/>
      <c r="V166" s="48"/>
      <c r="W166" s="48"/>
      <c r="X166" s="48"/>
      <c r="Y166" s="48"/>
      <c r="Z166" s="48"/>
      <c r="AA166" s="48"/>
      <c r="AB166" s="48"/>
    </row>
    <row r="167" spans="1:28">
      <c r="A167" s="430"/>
      <c r="B167" s="592" t="s">
        <v>79</v>
      </c>
      <c r="C167" s="430" t="s">
        <v>237</v>
      </c>
      <c r="D167" s="430"/>
      <c r="E167" s="430"/>
      <c r="F167" s="430"/>
      <c r="G167" s="430"/>
      <c r="H167" s="430"/>
      <c r="I167" s="430"/>
      <c r="K167" s="48"/>
      <c r="L167" s="48"/>
      <c r="M167" s="48"/>
      <c r="N167" s="48"/>
      <c r="O167" s="48"/>
      <c r="P167" s="48"/>
      <c r="Q167" s="48"/>
      <c r="R167" s="48"/>
      <c r="S167" s="48"/>
      <c r="T167" s="48"/>
      <c r="U167" s="48"/>
      <c r="V167" s="48"/>
      <c r="W167" s="48"/>
      <c r="X167" s="48"/>
      <c r="Y167" s="48"/>
      <c r="Z167" s="48"/>
      <c r="AA167" s="48"/>
      <c r="AB167" s="48"/>
    </row>
    <row r="168" spans="1:28">
      <c r="A168" s="430"/>
      <c r="B168" s="592"/>
      <c r="C168" s="834" t="s">
        <v>1643</v>
      </c>
      <c r="D168" s="593"/>
      <c r="E168" s="430"/>
      <c r="F168" s="430"/>
      <c r="G168" s="430"/>
      <c r="H168" s="430"/>
      <c r="I168" s="430"/>
      <c r="K168" s="48"/>
      <c r="L168" s="48"/>
      <c r="M168" s="48"/>
      <c r="N168" s="48"/>
      <c r="O168" s="48"/>
      <c r="P168" s="48"/>
      <c r="Q168" s="48"/>
      <c r="R168" s="48"/>
      <c r="S168" s="48"/>
      <c r="T168" s="48"/>
      <c r="U168" s="48"/>
      <c r="V168" s="48"/>
      <c r="W168" s="48"/>
      <c r="X168" s="48"/>
      <c r="Y168" s="48"/>
      <c r="Z168" s="48"/>
      <c r="AA168" s="48"/>
      <c r="AB168" s="48"/>
    </row>
    <row r="169" spans="1:28" ht="7.9" customHeight="1">
      <c r="A169" s="430"/>
      <c r="B169" s="592"/>
      <c r="C169" s="430"/>
      <c r="D169" s="430"/>
      <c r="E169" s="430"/>
      <c r="F169" s="430"/>
      <c r="G169" s="430"/>
      <c r="H169" s="430"/>
      <c r="I169" s="430"/>
      <c r="K169" s="48"/>
      <c r="L169" s="48"/>
      <c r="M169" s="48"/>
      <c r="N169" s="48"/>
      <c r="O169" s="48"/>
      <c r="P169" s="48"/>
      <c r="Q169" s="48"/>
      <c r="R169" s="48"/>
      <c r="S169" s="48"/>
      <c r="T169" s="48"/>
      <c r="U169" s="48"/>
      <c r="V169" s="48"/>
      <c r="W169" s="48"/>
      <c r="X169" s="48"/>
      <c r="Y169" s="48"/>
      <c r="Z169" s="48"/>
      <c r="AA169" s="48"/>
      <c r="AB169" s="48"/>
    </row>
    <row r="170" spans="1:28">
      <c r="A170" s="430"/>
      <c r="B170" s="592" t="s">
        <v>81</v>
      </c>
      <c r="C170" s="430" t="s">
        <v>238</v>
      </c>
      <c r="D170" s="430"/>
      <c r="E170" s="594"/>
      <c r="F170" s="594"/>
      <c r="G170" s="430"/>
      <c r="H170" s="430"/>
      <c r="I170" s="430"/>
      <c r="K170" s="48"/>
      <c r="L170" s="48"/>
      <c r="M170" s="48"/>
      <c r="N170" s="48"/>
      <c r="O170" s="48"/>
      <c r="P170" s="48"/>
      <c r="Q170" s="48"/>
      <c r="R170" s="48"/>
      <c r="S170" s="48"/>
      <c r="T170" s="48"/>
      <c r="U170" s="48"/>
      <c r="V170" s="48"/>
      <c r="W170" s="48"/>
      <c r="X170" s="48"/>
      <c r="Y170" s="48"/>
      <c r="Z170" s="48"/>
      <c r="AA170" s="48"/>
      <c r="AB170" s="48"/>
    </row>
    <row r="171" spans="1:28">
      <c r="A171" s="430"/>
      <c r="B171" s="592"/>
      <c r="C171" s="834" t="s">
        <v>1644</v>
      </c>
      <c r="D171" s="593"/>
      <c r="E171" s="595"/>
      <c r="F171" s="595"/>
      <c r="G171" s="430"/>
      <c r="H171" s="430"/>
      <c r="I171" s="430"/>
      <c r="K171" s="48"/>
      <c r="L171" s="48"/>
      <c r="M171" s="48"/>
      <c r="N171" s="48"/>
      <c r="O171" s="48"/>
      <c r="P171" s="48"/>
      <c r="Q171" s="48"/>
      <c r="R171" s="48"/>
      <c r="S171" s="48"/>
      <c r="T171" s="48"/>
      <c r="U171" s="48"/>
      <c r="V171" s="48"/>
      <c r="W171" s="48"/>
      <c r="X171" s="48"/>
      <c r="Y171" s="48"/>
      <c r="Z171" s="48"/>
      <c r="AA171" s="48"/>
      <c r="AB171" s="48"/>
    </row>
    <row r="172" spans="1:28">
      <c r="A172" s="430"/>
      <c r="B172" s="592"/>
      <c r="C172" s="834" t="s">
        <v>1645</v>
      </c>
      <c r="D172" s="593"/>
      <c r="E172" s="595"/>
      <c r="F172" s="595"/>
      <c r="G172" s="430"/>
      <c r="H172" s="430"/>
      <c r="I172" s="430"/>
      <c r="K172" s="48"/>
      <c r="L172" s="48"/>
      <c r="M172" s="48"/>
      <c r="N172" s="48"/>
      <c r="O172" s="48"/>
      <c r="P172" s="48"/>
      <c r="Q172" s="48"/>
      <c r="R172" s="48"/>
      <c r="S172" s="48"/>
      <c r="T172" s="48"/>
      <c r="U172" s="48"/>
      <c r="V172" s="48"/>
      <c r="W172" s="48"/>
      <c r="X172" s="48"/>
      <c r="Y172" s="48"/>
      <c r="Z172" s="48"/>
      <c r="AA172" s="48"/>
      <c r="AB172" s="48"/>
    </row>
    <row r="173" spans="1:28">
      <c r="A173" s="430"/>
      <c r="B173" s="592"/>
      <c r="C173" s="834" t="s">
        <v>1646</v>
      </c>
      <c r="D173" s="593"/>
      <c r="E173" s="595"/>
      <c r="F173" s="595"/>
      <c r="G173" s="430"/>
      <c r="H173" s="430"/>
      <c r="I173" s="430"/>
      <c r="K173" s="48"/>
      <c r="L173" s="48"/>
      <c r="M173" s="48"/>
      <c r="N173" s="48"/>
      <c r="O173" s="48"/>
      <c r="P173" s="48"/>
      <c r="Q173" s="48"/>
      <c r="R173" s="48"/>
      <c r="S173" s="48"/>
      <c r="T173" s="48"/>
      <c r="U173" s="48"/>
      <c r="V173" s="48"/>
      <c r="W173" s="48"/>
      <c r="X173" s="48"/>
      <c r="Y173" s="48"/>
      <c r="Z173" s="48"/>
      <c r="AA173" s="48"/>
      <c r="AB173" s="48"/>
    </row>
    <row r="174" spans="1:28" ht="7.9" customHeight="1">
      <c r="A174" s="430"/>
      <c r="B174" s="592"/>
      <c r="C174" s="593"/>
      <c r="D174" s="593"/>
      <c r="E174" s="430"/>
      <c r="F174" s="430"/>
      <c r="G174" s="430"/>
      <c r="H174" s="430"/>
      <c r="I174" s="430"/>
      <c r="K174" s="48"/>
      <c r="L174" s="48"/>
      <c r="M174" s="48"/>
      <c r="N174" s="48"/>
      <c r="O174" s="48"/>
      <c r="P174" s="48"/>
      <c r="Q174" s="48"/>
      <c r="R174" s="48"/>
      <c r="S174" s="48"/>
      <c r="T174" s="48"/>
      <c r="U174" s="48"/>
      <c r="V174" s="48"/>
      <c r="W174" s="48"/>
      <c r="X174" s="48"/>
      <c r="Y174" s="48"/>
      <c r="Z174" s="48"/>
      <c r="AA174" s="48"/>
      <c r="AB174" s="48"/>
    </row>
    <row r="175" spans="1:28">
      <c r="A175" s="430"/>
      <c r="B175" s="592" t="s">
        <v>88</v>
      </c>
      <c r="C175" s="596" t="s">
        <v>239</v>
      </c>
      <c r="D175" s="596"/>
      <c r="E175" s="430"/>
      <c r="F175" s="430"/>
      <c r="G175" s="430"/>
      <c r="H175" s="430"/>
      <c r="I175" s="430"/>
      <c r="K175" s="48"/>
      <c r="L175" s="48"/>
      <c r="M175" s="48"/>
      <c r="N175" s="48"/>
      <c r="O175" s="48"/>
      <c r="P175" s="48"/>
      <c r="Q175" s="48"/>
      <c r="R175" s="48"/>
      <c r="S175" s="48"/>
      <c r="T175" s="48"/>
      <c r="U175" s="48"/>
      <c r="V175" s="48"/>
      <c r="W175" s="48"/>
      <c r="X175" s="48"/>
      <c r="Y175" s="48"/>
      <c r="Z175" s="48"/>
      <c r="AA175" s="48"/>
      <c r="AB175" s="48"/>
    </row>
    <row r="176" spans="1:28">
      <c r="A176" s="430"/>
      <c r="B176" s="430"/>
      <c r="C176" s="834" t="s">
        <v>1647</v>
      </c>
      <c r="D176" s="593"/>
      <c r="E176" s="430"/>
      <c r="F176" s="430"/>
      <c r="G176" s="430"/>
      <c r="H176" s="430"/>
      <c r="I176" s="430"/>
      <c r="K176" s="48"/>
      <c r="L176" s="48"/>
      <c r="M176" s="48"/>
      <c r="N176" s="48"/>
      <c r="O176" s="48"/>
      <c r="P176" s="48"/>
      <c r="Q176" s="48"/>
      <c r="R176" s="48"/>
      <c r="S176" s="48"/>
      <c r="T176" s="48"/>
      <c r="U176" s="48"/>
      <c r="V176" s="48"/>
      <c r="W176" s="48"/>
      <c r="X176" s="48"/>
      <c r="Y176" s="48"/>
      <c r="Z176" s="48"/>
      <c r="AA176" s="48"/>
      <c r="AB176" s="48"/>
    </row>
    <row r="177" spans="1:28">
      <c r="A177" s="430"/>
      <c r="B177" s="430"/>
      <c r="C177" s="834" t="s">
        <v>1648</v>
      </c>
      <c r="D177" s="593"/>
      <c r="E177" s="430"/>
      <c r="F177" s="430"/>
      <c r="G177" s="430"/>
      <c r="H177" s="430"/>
      <c r="I177" s="430"/>
      <c r="K177" s="48"/>
      <c r="L177" s="48"/>
      <c r="M177" s="48"/>
      <c r="N177" s="48"/>
      <c r="O177" s="48"/>
      <c r="P177" s="48"/>
      <c r="Q177" s="48"/>
      <c r="R177" s="48"/>
      <c r="S177" s="48"/>
      <c r="T177" s="48"/>
      <c r="U177" s="48"/>
      <c r="V177" s="48"/>
      <c r="W177" s="48"/>
      <c r="X177" s="48"/>
      <c r="Y177" s="48"/>
      <c r="Z177" s="48"/>
      <c r="AA177" s="48"/>
      <c r="AB177" s="48"/>
    </row>
    <row r="178" spans="1:28">
      <c r="A178" s="430"/>
      <c r="B178" s="430"/>
      <c r="C178" s="834" t="s">
        <v>1649</v>
      </c>
      <c r="D178" s="593"/>
      <c r="E178" s="430"/>
      <c r="F178" s="430"/>
      <c r="G178" s="430"/>
      <c r="H178" s="430"/>
      <c r="I178" s="430"/>
      <c r="K178" s="48"/>
      <c r="L178" s="48"/>
      <c r="M178" s="48"/>
      <c r="N178" s="48"/>
      <c r="O178" s="48"/>
      <c r="P178" s="48"/>
      <c r="Q178" s="48"/>
      <c r="R178" s="48"/>
      <c r="S178" s="48"/>
      <c r="T178" s="48"/>
      <c r="U178" s="48"/>
      <c r="V178" s="48"/>
      <c r="W178" s="48"/>
      <c r="X178" s="48"/>
      <c r="Y178" s="48"/>
      <c r="Z178" s="48"/>
      <c r="AA178" s="48"/>
      <c r="AB178" s="48"/>
    </row>
    <row r="179" spans="1:28" ht="7.9" customHeight="1">
      <c r="A179" s="430"/>
      <c r="B179" s="592"/>
      <c r="C179" s="430"/>
      <c r="D179" s="430"/>
      <c r="E179" s="430"/>
      <c r="F179" s="430"/>
      <c r="G179" s="430"/>
      <c r="H179" s="430"/>
      <c r="I179" s="430"/>
      <c r="K179" s="48"/>
      <c r="L179" s="48"/>
      <c r="M179" s="48"/>
      <c r="N179" s="48"/>
      <c r="O179" s="48"/>
      <c r="P179" s="48"/>
      <c r="Q179" s="48"/>
      <c r="R179" s="48"/>
      <c r="S179" s="48"/>
      <c r="T179" s="48"/>
      <c r="U179" s="48"/>
      <c r="V179" s="48"/>
      <c r="W179" s="48"/>
      <c r="X179" s="48"/>
      <c r="Y179" s="48"/>
      <c r="Z179" s="48"/>
      <c r="AA179" s="48"/>
      <c r="AB179" s="48"/>
    </row>
    <row r="180" spans="1:28">
      <c r="A180" s="430"/>
      <c r="B180" s="592" t="s">
        <v>240</v>
      </c>
      <c r="C180" s="504" t="s">
        <v>241</v>
      </c>
      <c r="D180" s="504"/>
      <c r="E180" s="430"/>
      <c r="F180" s="430"/>
      <c r="G180" s="430"/>
      <c r="H180" s="430"/>
      <c r="I180" s="430"/>
      <c r="K180" s="48"/>
      <c r="L180" s="48"/>
      <c r="M180" s="48"/>
      <c r="N180" s="48"/>
      <c r="O180" s="48"/>
      <c r="P180" s="48"/>
      <c r="Q180" s="48"/>
      <c r="R180" s="48"/>
      <c r="S180" s="48"/>
      <c r="T180" s="48"/>
      <c r="U180" s="48"/>
      <c r="V180" s="48"/>
      <c r="W180" s="48"/>
      <c r="X180" s="48"/>
      <c r="Y180" s="48"/>
      <c r="Z180" s="48"/>
      <c r="AA180" s="48"/>
      <c r="AB180" s="48"/>
    </row>
    <row r="181" spans="1:28">
      <c r="A181" s="430"/>
      <c r="B181" s="430"/>
      <c r="C181" s="834" t="s">
        <v>1650</v>
      </c>
      <c r="D181" s="593"/>
      <c r="E181" s="430"/>
      <c r="F181" s="430"/>
      <c r="G181" s="430"/>
      <c r="H181" s="430"/>
      <c r="I181" s="430"/>
      <c r="K181" s="48"/>
      <c r="L181" s="48"/>
      <c r="M181" s="48"/>
      <c r="N181" s="48"/>
      <c r="O181" s="48"/>
      <c r="P181" s="48"/>
      <c r="Q181" s="48"/>
      <c r="R181" s="48"/>
      <c r="S181" s="48"/>
      <c r="T181" s="48"/>
      <c r="U181" s="48"/>
      <c r="V181" s="48"/>
      <c r="W181" s="48"/>
      <c r="X181" s="48"/>
      <c r="Y181" s="48"/>
      <c r="Z181" s="48"/>
      <c r="AA181" s="48"/>
      <c r="AB181" s="48"/>
    </row>
    <row r="182" spans="1:28">
      <c r="A182" s="430"/>
      <c r="B182" s="430"/>
      <c r="C182" s="834" t="s">
        <v>1651</v>
      </c>
      <c r="D182" s="593"/>
      <c r="E182" s="430"/>
      <c r="F182" s="430"/>
      <c r="G182" s="430"/>
      <c r="H182" s="430"/>
      <c r="I182" s="430"/>
      <c r="K182" s="48"/>
      <c r="L182" s="48"/>
      <c r="M182" s="48"/>
      <c r="N182" s="48"/>
      <c r="O182" s="48"/>
      <c r="P182" s="48"/>
      <c r="Q182" s="48"/>
      <c r="R182" s="48"/>
      <c r="S182" s="48"/>
      <c r="T182" s="48"/>
      <c r="U182" s="48"/>
      <c r="V182" s="48"/>
      <c r="W182" s="48"/>
      <c r="X182" s="48"/>
      <c r="Y182" s="48"/>
      <c r="Z182" s="48"/>
      <c r="AA182" s="48"/>
      <c r="AB182" s="48"/>
    </row>
    <row r="183" spans="1:28">
      <c r="A183" s="430"/>
      <c r="B183" s="430"/>
      <c r="C183" s="834" t="s">
        <v>1652</v>
      </c>
      <c r="D183" s="593"/>
      <c r="E183" s="430"/>
      <c r="F183" s="430"/>
      <c r="G183" s="430"/>
      <c r="H183" s="430"/>
      <c r="I183" s="430"/>
      <c r="K183" s="48"/>
      <c r="L183" s="48"/>
      <c r="M183" s="48"/>
      <c r="N183" s="48"/>
      <c r="O183" s="48"/>
      <c r="P183" s="48"/>
      <c r="Q183" s="48"/>
      <c r="R183" s="48"/>
      <c r="S183" s="48"/>
      <c r="T183" s="48"/>
      <c r="U183" s="48"/>
      <c r="V183" s="48"/>
      <c r="W183" s="48"/>
      <c r="X183" s="48"/>
      <c r="Y183" s="48"/>
      <c r="Z183" s="48"/>
      <c r="AA183" s="48"/>
      <c r="AB183" s="48"/>
    </row>
    <row r="184" spans="1:28" ht="7.9" customHeight="1">
      <c r="A184" s="430"/>
      <c r="B184" s="592"/>
      <c r="C184" s="430"/>
      <c r="D184" s="430"/>
      <c r="E184" s="430"/>
      <c r="F184" s="430"/>
      <c r="G184" s="430"/>
      <c r="H184" s="430"/>
      <c r="I184" s="430"/>
      <c r="K184" s="48"/>
      <c r="L184" s="48"/>
      <c r="M184" s="48"/>
      <c r="N184" s="48"/>
      <c r="O184" s="48"/>
      <c r="P184" s="48"/>
      <c r="Q184" s="48"/>
      <c r="R184" s="48"/>
      <c r="S184" s="48"/>
      <c r="T184" s="48"/>
      <c r="U184" s="48"/>
      <c r="V184" s="48"/>
      <c r="W184" s="48"/>
      <c r="X184" s="48"/>
      <c r="Y184" s="48"/>
      <c r="Z184" s="48"/>
      <c r="AA184" s="48"/>
      <c r="AB184" s="48"/>
    </row>
    <row r="185" spans="1:28">
      <c r="A185" s="430"/>
      <c r="B185" s="453">
        <v>2</v>
      </c>
      <c r="C185" s="454" t="s">
        <v>1064</v>
      </c>
      <c r="D185" s="454"/>
      <c r="E185" s="430"/>
      <c r="F185" s="430"/>
      <c r="G185" s="430"/>
      <c r="H185" s="430"/>
      <c r="I185" s="430"/>
      <c r="K185" s="48"/>
      <c r="L185" s="48"/>
      <c r="M185" s="48"/>
      <c r="N185" s="48"/>
      <c r="O185" s="48"/>
      <c r="P185" s="48"/>
      <c r="Q185" s="48"/>
      <c r="R185" s="48"/>
      <c r="S185" s="48"/>
      <c r="T185" s="48"/>
      <c r="U185" s="48"/>
      <c r="V185" s="48"/>
      <c r="W185" s="48"/>
      <c r="X185" s="48"/>
      <c r="Y185" s="48"/>
      <c r="Z185" s="48"/>
      <c r="AA185" s="48"/>
      <c r="AB185" s="48"/>
    </row>
    <row r="186" spans="1:28">
      <c r="A186" s="430"/>
      <c r="B186" s="430"/>
      <c r="C186" s="430"/>
      <c r="D186" s="430"/>
      <c r="E186" s="430"/>
      <c r="F186" s="448" t="str">
        <f>F27</f>
        <v>Amount in Rs</v>
      </c>
      <c r="G186" s="430"/>
      <c r="H186" s="430"/>
      <c r="I186" s="430"/>
      <c r="K186" s="48"/>
      <c r="L186" s="48"/>
      <c r="M186" s="48"/>
      <c r="N186" s="48"/>
      <c r="O186" s="48"/>
      <c r="P186" s="48"/>
      <c r="Q186" s="48"/>
      <c r="R186" s="48"/>
      <c r="S186" s="48"/>
      <c r="T186" s="48"/>
      <c r="U186" s="48"/>
      <c r="V186" s="48"/>
      <c r="W186" s="48"/>
      <c r="X186" s="48"/>
      <c r="Y186" s="48"/>
      <c r="Z186" s="48"/>
      <c r="AA186" s="48"/>
      <c r="AB186" s="48"/>
    </row>
    <row r="187" spans="1:28" ht="24">
      <c r="A187" s="430"/>
      <c r="B187" s="597" t="s">
        <v>242</v>
      </c>
      <c r="C187" s="1050" t="s">
        <v>243</v>
      </c>
      <c r="D187" s="1051"/>
      <c r="E187" s="620" t="s">
        <v>244</v>
      </c>
      <c r="F187" s="620" t="s">
        <v>244</v>
      </c>
      <c r="G187" s="430"/>
      <c r="H187" s="430"/>
      <c r="I187" s="430"/>
      <c r="K187" s="853"/>
      <c r="L187" s="48"/>
      <c r="M187" s="48"/>
      <c r="N187" s="853"/>
      <c r="O187" s="48"/>
      <c r="P187" s="48"/>
      <c r="Q187" s="48"/>
      <c r="R187" s="48"/>
      <c r="S187" s="48"/>
      <c r="T187" s="48"/>
      <c r="U187" s="48"/>
      <c r="V187" s="48"/>
      <c r="W187" s="48"/>
      <c r="X187" s="48"/>
      <c r="Y187" s="48"/>
      <c r="Z187" s="48"/>
      <c r="AA187" s="48"/>
      <c r="AB187" s="48"/>
    </row>
    <row r="188" spans="1:28" ht="24">
      <c r="A188" s="430"/>
      <c r="B188" s="598" t="s">
        <v>245</v>
      </c>
      <c r="C188" s="1052"/>
      <c r="D188" s="1053"/>
      <c r="E188" s="830" t="s">
        <v>1306</v>
      </c>
      <c r="F188" s="830" t="s">
        <v>1307</v>
      </c>
      <c r="G188" s="430"/>
      <c r="H188" s="430"/>
      <c r="I188" s="430"/>
      <c r="K188" s="853"/>
      <c r="L188" s="48"/>
      <c r="M188" s="48"/>
      <c r="N188" s="853"/>
      <c r="O188" s="48"/>
      <c r="P188" s="48"/>
      <c r="Q188" s="48"/>
      <c r="R188" s="48"/>
      <c r="S188" s="48"/>
      <c r="T188" s="48"/>
      <c r="U188" s="48"/>
      <c r="V188" s="48"/>
      <c r="W188" s="48"/>
      <c r="X188" s="48"/>
      <c r="Y188" s="48"/>
      <c r="Z188" s="48"/>
      <c r="AA188" s="48"/>
      <c r="AB188" s="48"/>
    </row>
    <row r="189" spans="1:28">
      <c r="A189" s="430"/>
      <c r="B189" s="508"/>
      <c r="C189" s="1054"/>
      <c r="D189" s="1055"/>
      <c r="E189" s="508"/>
      <c r="F189" s="508"/>
      <c r="G189" s="430"/>
      <c r="H189" s="430"/>
      <c r="I189" s="430"/>
      <c r="K189" s="48"/>
      <c r="L189" s="48"/>
      <c r="M189" s="48"/>
      <c r="N189" s="48"/>
      <c r="O189" s="48"/>
      <c r="P189" s="48"/>
      <c r="Q189" s="48"/>
      <c r="R189" s="48"/>
      <c r="S189" s="48"/>
      <c r="T189" s="48"/>
      <c r="U189" s="48"/>
      <c r="V189" s="48"/>
      <c r="W189" s="48"/>
      <c r="X189" s="48"/>
      <c r="Y189" s="48"/>
      <c r="Z189" s="48"/>
      <c r="AA189" s="48"/>
      <c r="AB189" s="48"/>
    </row>
    <row r="190" spans="1:28">
      <c r="A190" s="430"/>
      <c r="B190" s="599" t="s">
        <v>246</v>
      </c>
      <c r="C190" s="1016" t="s">
        <v>1653</v>
      </c>
      <c r="D190" s="1017"/>
      <c r="E190" s="600"/>
      <c r="F190" s="600"/>
      <c r="G190" s="430"/>
      <c r="H190" s="430"/>
      <c r="I190" s="430"/>
      <c r="K190" s="854"/>
      <c r="L190" s="48"/>
      <c r="M190" s="48"/>
      <c r="N190" s="854"/>
      <c r="O190" s="48"/>
      <c r="P190" s="48"/>
      <c r="Q190" s="48"/>
      <c r="R190" s="48"/>
      <c r="S190" s="48"/>
      <c r="T190" s="48"/>
      <c r="U190" s="48"/>
      <c r="V190" s="48"/>
      <c r="W190" s="48"/>
      <c r="X190" s="48"/>
      <c r="Y190" s="48"/>
      <c r="Z190" s="48"/>
      <c r="AA190" s="48"/>
      <c r="AB190" s="48"/>
    </row>
    <row r="191" spans="1:28">
      <c r="A191" s="430"/>
      <c r="B191" s="601"/>
      <c r="C191" s="996" t="s">
        <v>247</v>
      </c>
      <c r="D191" s="997"/>
      <c r="E191" s="459">
        <v>0</v>
      </c>
      <c r="F191" s="602">
        <v>0</v>
      </c>
      <c r="G191" s="430"/>
      <c r="H191" s="430"/>
      <c r="I191" s="430"/>
      <c r="K191" s="198"/>
      <c r="L191" s="48"/>
      <c r="M191" s="48"/>
      <c r="N191" s="198"/>
      <c r="O191" s="48"/>
      <c r="P191" s="48"/>
      <c r="Q191" s="48"/>
      <c r="R191" s="48"/>
      <c r="S191" s="48"/>
      <c r="T191" s="48"/>
      <c r="U191" s="48"/>
      <c r="V191" s="48"/>
      <c r="W191" s="48"/>
      <c r="X191" s="48"/>
      <c r="Y191" s="48"/>
      <c r="Z191" s="48"/>
      <c r="AA191" s="48"/>
      <c r="AB191" s="48"/>
    </row>
    <row r="192" spans="1:28">
      <c r="A192" s="430"/>
      <c r="B192" s="601"/>
      <c r="C192" s="996" t="s">
        <v>248</v>
      </c>
      <c r="D192" s="997"/>
      <c r="E192" s="459">
        <v>23945</v>
      </c>
      <c r="F192" s="602">
        <v>0</v>
      </c>
      <c r="G192" s="430"/>
      <c r="H192" s="430"/>
      <c r="I192" s="430"/>
      <c r="K192" s="198"/>
      <c r="L192" s="48"/>
      <c r="M192" s="48"/>
      <c r="N192" s="198"/>
      <c r="O192" s="48"/>
      <c r="P192" s="48"/>
      <c r="Q192" s="48"/>
      <c r="R192" s="48"/>
      <c r="S192" s="48"/>
      <c r="T192" s="48"/>
      <c r="U192" s="48"/>
      <c r="V192" s="48"/>
      <c r="W192" s="48"/>
      <c r="X192" s="48"/>
      <c r="Y192" s="48"/>
      <c r="Z192" s="48"/>
      <c r="AA192" s="48"/>
      <c r="AB192" s="48"/>
    </row>
    <row r="193" spans="1:28">
      <c r="A193" s="430"/>
      <c r="B193" s="601"/>
      <c r="C193" s="996" t="s">
        <v>249</v>
      </c>
      <c r="D193" s="997"/>
      <c r="E193" s="459">
        <v>0</v>
      </c>
      <c r="F193" s="602">
        <v>0</v>
      </c>
      <c r="G193" s="430"/>
      <c r="H193" s="430"/>
      <c r="I193" s="430"/>
      <c r="K193" s="198"/>
      <c r="L193" s="48"/>
      <c r="M193" s="48"/>
      <c r="N193" s="198"/>
      <c r="O193" s="48"/>
      <c r="P193" s="48"/>
      <c r="Q193" s="48"/>
      <c r="R193" s="48"/>
      <c r="S193" s="48"/>
      <c r="T193" s="48"/>
      <c r="U193" s="48"/>
      <c r="V193" s="48"/>
      <c r="W193" s="48"/>
      <c r="X193" s="48"/>
      <c r="Y193" s="48"/>
      <c r="Z193" s="48"/>
      <c r="AA193" s="48"/>
      <c r="AB193" s="48"/>
    </row>
    <row r="194" spans="1:28">
      <c r="A194" s="430"/>
      <c r="B194" s="603"/>
      <c r="C194" s="1044" t="s">
        <v>250</v>
      </c>
      <c r="D194" s="1045"/>
      <c r="E194" s="459">
        <v>0</v>
      </c>
      <c r="F194" s="604">
        <v>0</v>
      </c>
      <c r="G194" s="430"/>
      <c r="H194" s="457"/>
      <c r="I194" s="457"/>
      <c r="K194" s="855"/>
      <c r="L194" s="48"/>
      <c r="M194" s="48"/>
      <c r="N194" s="198"/>
      <c r="O194" s="48"/>
      <c r="P194" s="48"/>
      <c r="Q194" s="48"/>
      <c r="R194" s="48"/>
      <c r="S194" s="48"/>
      <c r="T194" s="48"/>
      <c r="U194" s="48"/>
      <c r="V194" s="48"/>
      <c r="W194" s="48"/>
      <c r="X194" s="48"/>
      <c r="Y194" s="48"/>
      <c r="Z194" s="48"/>
      <c r="AA194" s="48"/>
      <c r="AB194" s="48"/>
    </row>
    <row r="195" spans="1:28">
      <c r="A195" s="430"/>
      <c r="B195" s="603"/>
      <c r="C195" s="1060" t="s">
        <v>191</v>
      </c>
      <c r="D195" s="1061"/>
      <c r="E195" s="459">
        <v>28029</v>
      </c>
      <c r="F195" s="602">
        <v>146475</v>
      </c>
      <c r="G195" s="430"/>
      <c r="H195" s="457"/>
      <c r="I195" s="457"/>
      <c r="K195" s="198"/>
      <c r="L195" s="48"/>
      <c r="M195" s="48"/>
      <c r="N195" s="198"/>
      <c r="O195" s="48"/>
      <c r="P195" s="48"/>
      <c r="Q195" s="48"/>
      <c r="R195" s="48"/>
      <c r="S195" s="48"/>
      <c r="T195" s="48"/>
      <c r="U195" s="48"/>
      <c r="V195" s="48"/>
      <c r="W195" s="48"/>
      <c r="X195" s="48"/>
      <c r="Y195" s="48"/>
      <c r="Z195" s="48"/>
      <c r="AA195" s="48"/>
      <c r="AB195" s="48"/>
    </row>
    <row r="196" spans="1:28">
      <c r="A196" s="430"/>
      <c r="B196" s="512"/>
      <c r="C196" s="1046"/>
      <c r="D196" s="1047"/>
      <c r="E196" s="459"/>
      <c r="F196" s="498"/>
      <c r="G196" s="430"/>
      <c r="H196" s="430"/>
      <c r="I196" s="430"/>
      <c r="K196" s="48"/>
      <c r="L196" s="48"/>
      <c r="M196" s="48"/>
      <c r="N196" s="48"/>
      <c r="O196" s="48"/>
      <c r="P196" s="48"/>
      <c r="Q196" s="48"/>
      <c r="R196" s="48"/>
      <c r="S196" s="48"/>
      <c r="T196" s="48"/>
      <c r="U196" s="48"/>
      <c r="V196" s="48"/>
      <c r="W196" s="48"/>
      <c r="X196" s="48"/>
      <c r="Y196" s="48"/>
      <c r="Z196" s="48"/>
      <c r="AA196" s="48"/>
      <c r="AB196" s="48"/>
    </row>
    <row r="197" spans="1:28">
      <c r="A197" s="430"/>
      <c r="B197" s="599" t="s">
        <v>251</v>
      </c>
      <c r="C197" s="1016" t="s">
        <v>1654</v>
      </c>
      <c r="D197" s="1017"/>
      <c r="E197" s="459"/>
      <c r="F197" s="602"/>
      <c r="G197" s="430"/>
      <c r="H197" s="430"/>
      <c r="I197" s="430"/>
      <c r="K197" s="854"/>
      <c r="L197" s="48"/>
      <c r="M197" s="48"/>
      <c r="N197" s="854"/>
      <c r="O197" s="48"/>
      <c r="P197" s="48"/>
      <c r="Q197" s="48"/>
      <c r="R197" s="48"/>
      <c r="S197" s="48"/>
      <c r="T197" s="48"/>
      <c r="U197" s="48"/>
      <c r="V197" s="48"/>
      <c r="W197" s="48"/>
      <c r="X197" s="48"/>
      <c r="Y197" s="48"/>
      <c r="Z197" s="48"/>
      <c r="AA197" s="48"/>
      <c r="AB197" s="48"/>
    </row>
    <row r="198" spans="1:28">
      <c r="A198" s="430"/>
      <c r="B198" s="601"/>
      <c r="C198" s="996" t="s">
        <v>249</v>
      </c>
      <c r="D198" s="997"/>
      <c r="E198" s="459">
        <v>2904800</v>
      </c>
      <c r="F198" s="602">
        <v>0</v>
      </c>
      <c r="G198" s="430"/>
      <c r="H198" s="430"/>
      <c r="I198" s="430"/>
      <c r="K198" s="198"/>
      <c r="L198" s="48"/>
      <c r="M198" s="48"/>
      <c r="N198" s="198"/>
      <c r="O198" s="48"/>
      <c r="P198" s="48"/>
      <c r="Q198" s="48"/>
      <c r="R198" s="48"/>
      <c r="S198" s="48"/>
      <c r="T198" s="48"/>
      <c r="U198" s="48"/>
      <c r="V198" s="48"/>
      <c r="W198" s="48"/>
      <c r="X198" s="48"/>
      <c r="Y198" s="48"/>
      <c r="Z198" s="48"/>
      <c r="AA198" s="48"/>
      <c r="AB198" s="48"/>
    </row>
    <row r="199" spans="1:28">
      <c r="A199" s="430"/>
      <c r="B199" s="601"/>
      <c r="C199" s="605" t="s">
        <v>900</v>
      </c>
      <c r="D199" s="606"/>
      <c r="E199" s="459">
        <v>22540772.800000001</v>
      </c>
      <c r="F199" s="602">
        <v>5912937.6900000004</v>
      </c>
      <c r="G199" s="430"/>
      <c r="H199" s="430"/>
      <c r="I199" s="430"/>
      <c r="K199" s="198"/>
      <c r="L199" s="48"/>
      <c r="M199" s="48"/>
      <c r="N199" s="198"/>
      <c r="O199" s="48"/>
      <c r="P199" s="48"/>
      <c r="Q199" s="48"/>
      <c r="R199" s="48"/>
      <c r="S199" s="48"/>
      <c r="T199" s="48"/>
      <c r="U199" s="48"/>
      <c r="V199" s="48"/>
      <c r="W199" s="48"/>
      <c r="X199" s="48"/>
      <c r="Y199" s="48"/>
      <c r="Z199" s="48"/>
      <c r="AA199" s="48"/>
      <c r="AB199" s="48"/>
    </row>
    <row r="200" spans="1:28">
      <c r="A200" s="430"/>
      <c r="B200" s="601"/>
      <c r="C200" s="605" t="s">
        <v>335</v>
      </c>
      <c r="D200" s="606"/>
      <c r="E200" s="459">
        <v>0</v>
      </c>
      <c r="F200" s="602">
        <v>200000</v>
      </c>
      <c r="G200" s="430"/>
      <c r="H200" s="430"/>
      <c r="I200" s="430"/>
      <c r="K200" s="198"/>
      <c r="L200" s="48"/>
      <c r="M200" s="48"/>
      <c r="N200" s="198"/>
      <c r="O200" s="48"/>
      <c r="P200" s="48"/>
      <c r="Q200" s="48"/>
      <c r="R200" s="48"/>
      <c r="S200" s="48"/>
      <c r="T200" s="48"/>
      <c r="U200" s="48"/>
      <c r="V200" s="48"/>
      <c r="W200" s="48"/>
      <c r="X200" s="48"/>
      <c r="Y200" s="48"/>
      <c r="Z200" s="48"/>
      <c r="AA200" s="48"/>
      <c r="AB200" s="48"/>
    </row>
    <row r="201" spans="1:28">
      <c r="A201" s="430"/>
      <c r="B201" s="601"/>
      <c r="C201" s="996" t="s">
        <v>250</v>
      </c>
      <c r="D201" s="997"/>
      <c r="E201" s="459"/>
      <c r="F201" s="602"/>
      <c r="G201" s="430"/>
      <c r="H201" s="430"/>
      <c r="I201" s="430"/>
      <c r="K201" s="198"/>
      <c r="L201" s="48"/>
      <c r="M201" s="48"/>
      <c r="N201" s="198"/>
      <c r="O201" s="48"/>
      <c r="P201" s="48"/>
      <c r="Q201" s="48"/>
      <c r="R201" s="48"/>
      <c r="S201" s="48"/>
      <c r="T201" s="48"/>
      <c r="U201" s="48"/>
      <c r="V201" s="48"/>
      <c r="W201" s="48"/>
      <c r="X201" s="48"/>
      <c r="Y201" s="48"/>
      <c r="Z201" s="48"/>
      <c r="AA201" s="48"/>
      <c r="AB201" s="48"/>
    </row>
    <row r="202" spans="1:28">
      <c r="A202" s="430"/>
      <c r="B202" s="601"/>
      <c r="C202" s="605" t="s">
        <v>901</v>
      </c>
      <c r="D202" s="606"/>
      <c r="E202" s="459">
        <v>6395759</v>
      </c>
      <c r="F202" s="602">
        <v>452591</v>
      </c>
      <c r="G202" s="430"/>
      <c r="H202" s="430"/>
      <c r="I202" s="430"/>
      <c r="K202" s="198"/>
      <c r="L202" s="48"/>
      <c r="M202" s="48"/>
      <c r="N202" s="198"/>
      <c r="O202" s="48"/>
      <c r="P202" s="48"/>
      <c r="Q202" s="48"/>
      <c r="R202" s="48"/>
      <c r="S202" s="48"/>
      <c r="T202" s="48"/>
      <c r="U202" s="48"/>
      <c r="V202" s="48"/>
      <c r="W202" s="48"/>
      <c r="X202" s="48"/>
      <c r="Y202" s="48"/>
      <c r="Z202" s="48"/>
      <c r="AA202" s="48"/>
      <c r="AB202" s="48"/>
    </row>
    <row r="203" spans="1:28" ht="12.75" hidden="1" customHeight="1">
      <c r="A203" s="430"/>
      <c r="B203" s="601"/>
      <c r="C203" s="1060" t="s">
        <v>193</v>
      </c>
      <c r="D203" s="1061"/>
      <c r="E203" s="459">
        <v>0</v>
      </c>
      <c r="F203" s="602">
        <v>0</v>
      </c>
      <c r="G203" s="430"/>
      <c r="H203" s="430"/>
      <c r="I203" s="430"/>
      <c r="K203" s="198"/>
      <c r="L203" s="48"/>
      <c r="M203" s="48"/>
      <c r="N203" s="198"/>
      <c r="O203" s="48"/>
      <c r="P203" s="48"/>
      <c r="Q203" s="48"/>
      <c r="R203" s="48"/>
      <c r="S203" s="48"/>
      <c r="T203" s="48"/>
      <c r="U203" s="48"/>
      <c r="V203" s="48"/>
      <c r="W203" s="48"/>
      <c r="X203" s="48"/>
      <c r="Y203" s="48"/>
      <c r="Z203" s="48"/>
      <c r="AA203" s="48"/>
      <c r="AB203" s="48"/>
    </row>
    <row r="204" spans="1:28" ht="12.75" hidden="1" customHeight="1">
      <c r="A204" s="430"/>
      <c r="B204" s="603"/>
      <c r="C204" s="1060" t="s">
        <v>252</v>
      </c>
      <c r="D204" s="1061"/>
      <c r="E204" s="459"/>
      <c r="F204" s="602"/>
      <c r="G204" s="430"/>
      <c r="H204" s="457"/>
      <c r="I204" s="457"/>
      <c r="K204" s="855"/>
      <c r="L204" s="48"/>
      <c r="M204" s="48"/>
      <c r="N204" s="198"/>
      <c r="O204" s="48"/>
      <c r="P204" s="48"/>
      <c r="Q204" s="48"/>
      <c r="R204" s="48"/>
      <c r="S204" s="48"/>
      <c r="T204" s="48"/>
      <c r="U204" s="48"/>
      <c r="V204" s="48"/>
      <c r="W204" s="48"/>
      <c r="X204" s="48"/>
      <c r="Y204" s="48"/>
      <c r="Z204" s="48"/>
      <c r="AA204" s="48"/>
      <c r="AB204" s="48"/>
    </row>
    <row r="205" spans="1:28">
      <c r="A205" s="430"/>
      <c r="B205" s="512"/>
      <c r="C205" s="1046"/>
      <c r="D205" s="1047"/>
      <c r="E205" s="459"/>
      <c r="F205" s="498"/>
      <c r="G205" s="430"/>
      <c r="H205" s="430"/>
      <c r="I205" s="430"/>
      <c r="K205" s="48"/>
      <c r="L205" s="48"/>
      <c r="M205" s="48"/>
      <c r="N205" s="48"/>
      <c r="O205" s="48"/>
      <c r="P205" s="48"/>
      <c r="Q205" s="48"/>
      <c r="R205" s="48"/>
      <c r="S205" s="48"/>
      <c r="T205" s="48"/>
      <c r="U205" s="48"/>
      <c r="V205" s="48"/>
      <c r="W205" s="48"/>
      <c r="X205" s="48"/>
      <c r="Y205" s="48"/>
      <c r="Z205" s="48"/>
      <c r="AA205" s="48"/>
      <c r="AB205" s="48"/>
    </row>
    <row r="206" spans="1:28">
      <c r="A206" s="430"/>
      <c r="B206" s="599" t="s">
        <v>1475</v>
      </c>
      <c r="C206" s="1016" t="s">
        <v>1655</v>
      </c>
      <c r="D206" s="1017"/>
      <c r="E206" s="459"/>
      <c r="F206" s="498"/>
      <c r="G206" s="430"/>
      <c r="H206" s="430"/>
      <c r="I206" s="430"/>
      <c r="K206" s="48"/>
      <c r="L206" s="48"/>
      <c r="M206" s="48"/>
      <c r="N206" s="48"/>
      <c r="O206" s="48"/>
      <c r="P206" s="48"/>
      <c r="Q206" s="48"/>
      <c r="R206" s="48"/>
      <c r="S206" s="48"/>
      <c r="T206" s="48"/>
      <c r="U206" s="48"/>
      <c r="V206" s="48"/>
      <c r="W206" s="48"/>
      <c r="X206" s="48"/>
      <c r="Y206" s="48"/>
      <c r="Z206" s="48"/>
      <c r="AA206" s="48"/>
      <c r="AB206" s="48"/>
    </row>
    <row r="207" spans="1:28" hidden="1">
      <c r="A207" s="430"/>
      <c r="B207" s="601"/>
      <c r="C207" s="996"/>
      <c r="D207" s="997"/>
      <c r="E207" s="459"/>
      <c r="F207" s="498"/>
      <c r="G207" s="430"/>
      <c r="H207" s="430"/>
      <c r="I207" s="430"/>
      <c r="K207" s="856"/>
      <c r="L207" s="48"/>
      <c r="M207" s="48"/>
      <c r="N207" s="856"/>
      <c r="O207" s="48"/>
      <c r="P207" s="48"/>
      <c r="Q207" s="48"/>
      <c r="R207" s="48"/>
      <c r="S207" s="48"/>
      <c r="T207" s="48"/>
      <c r="U207" s="48"/>
      <c r="V207" s="48"/>
      <c r="W207" s="48"/>
      <c r="X207" s="48"/>
      <c r="Y207" s="48"/>
      <c r="Z207" s="48"/>
      <c r="AA207" s="48"/>
      <c r="AB207" s="48"/>
    </row>
    <row r="208" spans="1:28">
      <c r="A208" s="430"/>
      <c r="B208" s="601"/>
      <c r="C208" s="996" t="s">
        <v>248</v>
      </c>
      <c r="D208" s="997"/>
      <c r="E208" s="459">
        <v>4500</v>
      </c>
      <c r="F208" s="498"/>
      <c r="G208" s="430"/>
      <c r="H208" s="430"/>
      <c r="I208" s="430"/>
      <c r="K208" s="856"/>
      <c r="L208" s="48"/>
      <c r="M208" s="48"/>
      <c r="N208" s="856"/>
      <c r="O208" s="48"/>
      <c r="P208" s="48"/>
      <c r="Q208" s="48"/>
      <c r="R208" s="48"/>
      <c r="S208" s="48"/>
      <c r="T208" s="48"/>
      <c r="U208" s="48"/>
      <c r="V208" s="48"/>
      <c r="W208" s="48"/>
      <c r="X208" s="48"/>
      <c r="Y208" s="48"/>
      <c r="Z208" s="48"/>
      <c r="AA208" s="48"/>
      <c r="AB208" s="48"/>
    </row>
    <row r="209" spans="1:28">
      <c r="A209" s="430"/>
      <c r="B209" s="601"/>
      <c r="C209" s="1044" t="s">
        <v>1347</v>
      </c>
      <c r="D209" s="1045"/>
      <c r="E209" s="459">
        <v>4500</v>
      </c>
      <c r="F209" s="498">
        <v>0</v>
      </c>
      <c r="G209" s="430"/>
      <c r="H209" s="430"/>
      <c r="I209" s="430"/>
      <c r="K209" s="856"/>
      <c r="L209" s="48"/>
      <c r="M209" s="48"/>
      <c r="N209" s="856"/>
      <c r="O209" s="48"/>
      <c r="P209" s="48"/>
      <c r="Q209" s="48"/>
      <c r="R209" s="48"/>
      <c r="S209" s="48"/>
      <c r="T209" s="48"/>
      <c r="U209" s="48"/>
      <c r="V209" s="48"/>
      <c r="W209" s="48"/>
      <c r="X209" s="48"/>
      <c r="Y209" s="48"/>
      <c r="Z209" s="48"/>
      <c r="AA209" s="48"/>
      <c r="AB209" s="48"/>
    </row>
    <row r="210" spans="1:28">
      <c r="A210" s="430"/>
      <c r="B210" s="512"/>
      <c r="C210" s="1006"/>
      <c r="D210" s="1007"/>
      <c r="E210" s="459"/>
      <c r="F210" s="498"/>
      <c r="G210" s="430"/>
      <c r="H210" s="430"/>
      <c r="I210" s="430"/>
      <c r="K210" s="856"/>
      <c r="L210" s="48"/>
      <c r="M210" s="48"/>
      <c r="N210" s="856"/>
      <c r="O210" s="48"/>
      <c r="P210" s="48"/>
      <c r="Q210" s="48"/>
      <c r="R210" s="48"/>
      <c r="S210" s="48"/>
      <c r="T210" s="48"/>
      <c r="U210" s="48"/>
      <c r="V210" s="48"/>
      <c r="W210" s="48"/>
      <c r="X210" s="48"/>
      <c r="Y210" s="48"/>
      <c r="Z210" s="48"/>
      <c r="AA210" s="48"/>
      <c r="AB210" s="48"/>
    </row>
    <row r="211" spans="1:28">
      <c r="A211" s="430"/>
      <c r="B211" s="607" t="s">
        <v>1476</v>
      </c>
      <c r="C211" s="1056" t="s">
        <v>1656</v>
      </c>
      <c r="D211" s="1057"/>
      <c r="E211" s="498"/>
      <c r="F211" s="498"/>
      <c r="G211" s="430"/>
      <c r="H211" s="430"/>
      <c r="I211" s="430"/>
      <c r="K211" s="856"/>
      <c r="L211" s="48"/>
      <c r="M211" s="48"/>
      <c r="N211" s="856"/>
      <c r="O211" s="48"/>
      <c r="P211" s="48"/>
      <c r="Q211" s="48"/>
      <c r="R211" s="48"/>
      <c r="S211" s="48"/>
      <c r="T211" s="48"/>
      <c r="U211" s="48"/>
      <c r="V211" s="48"/>
      <c r="W211" s="48"/>
      <c r="X211" s="48"/>
      <c r="Y211" s="48"/>
      <c r="Z211" s="48"/>
      <c r="AA211" s="48"/>
      <c r="AB211" s="48"/>
    </row>
    <row r="212" spans="1:28">
      <c r="A212" s="430"/>
      <c r="B212" s="607"/>
      <c r="C212" s="996" t="s">
        <v>248</v>
      </c>
      <c r="D212" s="997"/>
      <c r="E212" s="498">
        <v>7700</v>
      </c>
      <c r="F212" s="498"/>
      <c r="G212" s="430"/>
      <c r="H212" s="430"/>
      <c r="I212" s="430"/>
      <c r="K212" s="856"/>
      <c r="L212" s="48"/>
      <c r="M212" s="48"/>
      <c r="N212" s="856"/>
      <c r="O212" s="48"/>
      <c r="P212" s="48"/>
      <c r="Q212" s="48"/>
      <c r="R212" s="48"/>
      <c r="S212" s="48"/>
      <c r="T212" s="48"/>
      <c r="U212" s="48"/>
      <c r="V212" s="48"/>
      <c r="W212" s="48"/>
      <c r="X212" s="48"/>
      <c r="Y212" s="48"/>
      <c r="Z212" s="48"/>
      <c r="AA212" s="48"/>
      <c r="AB212" s="48"/>
    </row>
    <row r="213" spans="1:28">
      <c r="A213" s="430"/>
      <c r="B213" s="601"/>
      <c r="C213" s="996" t="s">
        <v>260</v>
      </c>
      <c r="D213" s="997"/>
      <c r="E213" s="498">
        <v>7700</v>
      </c>
      <c r="F213" s="498">
        <v>0</v>
      </c>
      <c r="G213" s="430"/>
      <c r="H213" s="430"/>
      <c r="I213" s="430"/>
      <c r="K213" s="48"/>
      <c r="L213" s="48"/>
      <c r="M213" s="48"/>
      <c r="N213" s="48"/>
      <c r="O213" s="48"/>
      <c r="P213" s="48"/>
      <c r="Q213" s="48"/>
      <c r="R213" s="48"/>
      <c r="S213" s="48"/>
      <c r="T213" s="48"/>
      <c r="U213" s="48"/>
      <c r="V213" s="48"/>
      <c r="W213" s="48"/>
      <c r="X213" s="48"/>
      <c r="Y213" s="48"/>
      <c r="Z213" s="48"/>
      <c r="AA213" s="48"/>
      <c r="AB213" s="48"/>
    </row>
    <row r="214" spans="1:28" ht="12.75" hidden="1" customHeight="1">
      <c r="A214" s="430"/>
      <c r="B214" s="601"/>
      <c r="C214" s="1044" t="s">
        <v>250</v>
      </c>
      <c r="D214" s="1045"/>
      <c r="E214" s="498"/>
      <c r="F214" s="498"/>
      <c r="G214" s="430"/>
      <c r="H214" s="430"/>
      <c r="I214" s="430"/>
      <c r="K214" s="198"/>
      <c r="L214" s="48"/>
      <c r="M214" s="48"/>
      <c r="N214" s="856"/>
      <c r="O214" s="48"/>
      <c r="P214" s="48"/>
      <c r="Q214" s="48"/>
      <c r="R214" s="48"/>
      <c r="S214" s="48"/>
      <c r="T214" s="48"/>
      <c r="U214" s="48"/>
      <c r="V214" s="48"/>
      <c r="W214" s="48"/>
      <c r="X214" s="48"/>
      <c r="Y214" s="48"/>
      <c r="Z214" s="48"/>
      <c r="AA214" s="48"/>
      <c r="AB214" s="48"/>
    </row>
    <row r="215" spans="1:28" ht="12.75" hidden="1" customHeight="1">
      <c r="A215" s="430"/>
      <c r="B215" s="601"/>
      <c r="C215" s="1006" t="s">
        <v>193</v>
      </c>
      <c r="D215" s="1007"/>
      <c r="E215" s="498">
        <v>0</v>
      </c>
      <c r="F215" s="498">
        <v>0</v>
      </c>
      <c r="G215" s="430"/>
      <c r="H215" s="430"/>
      <c r="I215" s="430"/>
      <c r="K215" s="856"/>
      <c r="L215" s="48"/>
      <c r="M215" s="48"/>
      <c r="N215" s="856"/>
      <c r="O215" s="48"/>
      <c r="P215" s="48"/>
      <c r="Q215" s="48"/>
      <c r="R215" s="48"/>
      <c r="S215" s="48"/>
      <c r="T215" s="48"/>
      <c r="U215" s="48"/>
      <c r="V215" s="48"/>
      <c r="W215" s="48"/>
      <c r="X215" s="48"/>
      <c r="Y215" s="48"/>
      <c r="Z215" s="48"/>
      <c r="AA215" s="48"/>
      <c r="AB215" s="48"/>
    </row>
    <row r="216" spans="1:28" hidden="1">
      <c r="A216" s="430"/>
      <c r="B216" s="601"/>
      <c r="C216" s="1044"/>
      <c r="D216" s="1045"/>
      <c r="E216" s="498"/>
      <c r="F216" s="608"/>
      <c r="G216" s="430"/>
      <c r="H216" s="430"/>
      <c r="I216" s="430"/>
      <c r="K216" s="23"/>
      <c r="L216" s="48"/>
      <c r="M216" s="48"/>
      <c r="N216" s="23"/>
      <c r="O216" s="48"/>
      <c r="P216" s="48"/>
      <c r="Q216" s="48"/>
      <c r="R216" s="48"/>
      <c r="S216" s="48"/>
      <c r="T216" s="48"/>
      <c r="U216" s="48"/>
      <c r="V216" s="48"/>
      <c r="W216" s="48"/>
      <c r="X216" s="48"/>
      <c r="Y216" s="48"/>
      <c r="Z216" s="48"/>
      <c r="AA216" s="48"/>
      <c r="AB216" s="48"/>
    </row>
    <row r="217" spans="1:28" hidden="1">
      <c r="A217" s="430"/>
      <c r="B217" s="512"/>
      <c r="C217" s="1006"/>
      <c r="D217" s="1007"/>
      <c r="E217" s="498"/>
      <c r="F217" s="498"/>
      <c r="G217" s="430"/>
      <c r="H217" s="430"/>
      <c r="I217" s="430"/>
      <c r="K217" s="856"/>
      <c r="L217" s="48"/>
      <c r="M217" s="48"/>
      <c r="N217" s="856"/>
      <c r="O217" s="48"/>
      <c r="P217" s="48"/>
      <c r="Q217" s="48"/>
      <c r="R217" s="48"/>
      <c r="S217" s="48"/>
      <c r="T217" s="48"/>
      <c r="U217" s="48"/>
      <c r="V217" s="48"/>
      <c r="W217" s="48"/>
      <c r="X217" s="48"/>
      <c r="Y217" s="48"/>
      <c r="Z217" s="48"/>
      <c r="AA217" s="48"/>
      <c r="AB217" s="48"/>
    </row>
    <row r="218" spans="1:28" hidden="1">
      <c r="A218" s="430"/>
      <c r="B218" s="512"/>
      <c r="C218" s="1006"/>
      <c r="D218" s="1007"/>
      <c r="E218" s="498"/>
      <c r="F218" s="608"/>
      <c r="G218" s="430"/>
      <c r="H218" s="430"/>
      <c r="I218" s="430"/>
      <c r="K218" s="23"/>
      <c r="L218" s="48"/>
      <c r="M218" s="48"/>
      <c r="N218" s="856"/>
      <c r="O218" s="48"/>
      <c r="P218" s="48"/>
      <c r="Q218" s="48"/>
      <c r="R218" s="48"/>
      <c r="S218" s="48"/>
      <c r="T218" s="48"/>
      <c r="U218" s="48"/>
      <c r="V218" s="48"/>
      <c r="W218" s="48"/>
      <c r="X218" s="48"/>
      <c r="Y218" s="48"/>
      <c r="Z218" s="48"/>
      <c r="AA218" s="48"/>
      <c r="AB218" s="48"/>
    </row>
    <row r="219" spans="1:28" hidden="1">
      <c r="A219" s="430"/>
      <c r="B219" s="599" t="s">
        <v>253</v>
      </c>
      <c r="C219" s="1016" t="s">
        <v>254</v>
      </c>
      <c r="D219" s="1017"/>
      <c r="E219" s="498"/>
      <c r="F219" s="498"/>
      <c r="G219" s="430"/>
      <c r="H219" s="430"/>
      <c r="I219" s="430"/>
      <c r="K219" s="48"/>
      <c r="L219" s="48"/>
      <c r="M219" s="48"/>
      <c r="N219" s="48"/>
      <c r="O219" s="48"/>
      <c r="P219" s="48"/>
      <c r="Q219" s="48"/>
      <c r="R219" s="48"/>
      <c r="S219" s="48"/>
      <c r="T219" s="48"/>
      <c r="U219" s="48"/>
      <c r="V219" s="48"/>
      <c r="W219" s="48"/>
      <c r="X219" s="48"/>
      <c r="Y219" s="48"/>
      <c r="Z219" s="48"/>
      <c r="AA219" s="48"/>
      <c r="AB219" s="48"/>
    </row>
    <row r="220" spans="1:28" hidden="1">
      <c r="A220" s="430"/>
      <c r="B220" s="601"/>
      <c r="C220" s="1044" t="s">
        <v>250</v>
      </c>
      <c r="D220" s="1045"/>
      <c r="E220" s="498"/>
      <c r="F220" s="498"/>
      <c r="G220" s="430"/>
      <c r="H220" s="430"/>
      <c r="I220" s="430"/>
      <c r="K220" s="856"/>
      <c r="L220" s="48"/>
      <c r="M220" s="48"/>
      <c r="N220" s="856"/>
      <c r="O220" s="48"/>
      <c r="P220" s="48"/>
      <c r="Q220" s="48"/>
      <c r="R220" s="48"/>
      <c r="S220" s="48"/>
      <c r="T220" s="48"/>
      <c r="U220" s="48"/>
      <c r="V220" s="48"/>
      <c r="W220" s="48"/>
      <c r="X220" s="48"/>
      <c r="Y220" s="48"/>
      <c r="Z220" s="48"/>
      <c r="AA220" s="48"/>
      <c r="AB220" s="48"/>
    </row>
    <row r="221" spans="1:28" hidden="1">
      <c r="A221" s="430"/>
      <c r="B221" s="601"/>
      <c r="C221" s="1058" t="s">
        <v>255</v>
      </c>
      <c r="D221" s="1059"/>
      <c r="E221" s="498">
        <v>0</v>
      </c>
      <c r="F221" s="498">
        <v>0</v>
      </c>
      <c r="G221" s="430"/>
      <c r="H221" s="430"/>
      <c r="I221" s="430"/>
      <c r="K221" s="856"/>
      <c r="L221" s="48"/>
      <c r="M221" s="48"/>
      <c r="N221" s="856"/>
      <c r="O221" s="48"/>
      <c r="P221" s="48"/>
      <c r="Q221" s="48"/>
      <c r="R221" s="48"/>
      <c r="S221" s="48"/>
      <c r="T221" s="48"/>
      <c r="U221" s="48"/>
      <c r="V221" s="48"/>
      <c r="W221" s="48"/>
      <c r="X221" s="48"/>
      <c r="Y221" s="48"/>
      <c r="Z221" s="48"/>
      <c r="AA221" s="48"/>
      <c r="AB221" s="48"/>
    </row>
    <row r="222" spans="1:28" hidden="1">
      <c r="A222" s="430"/>
      <c r="B222" s="601"/>
      <c r="C222" s="1058"/>
      <c r="D222" s="1059"/>
      <c r="E222" s="498"/>
      <c r="F222" s="498"/>
      <c r="G222" s="430"/>
      <c r="H222" s="430"/>
      <c r="I222" s="430"/>
      <c r="K222" s="856"/>
      <c r="L222" s="48"/>
      <c r="M222" s="48"/>
      <c r="N222" s="856"/>
      <c r="O222" s="48"/>
      <c r="P222" s="48"/>
      <c r="Q222" s="48"/>
      <c r="R222" s="48"/>
      <c r="S222" s="48"/>
      <c r="T222" s="48"/>
      <c r="U222" s="48"/>
      <c r="V222" s="48"/>
      <c r="W222" s="48"/>
      <c r="X222" s="48"/>
      <c r="Y222" s="48"/>
      <c r="Z222" s="48"/>
      <c r="AA222" s="48"/>
      <c r="AB222" s="48"/>
    </row>
    <row r="223" spans="1:28" hidden="1">
      <c r="A223" s="430"/>
      <c r="B223" s="607"/>
      <c r="C223" s="1056"/>
      <c r="D223" s="1057"/>
      <c r="E223" s="498"/>
      <c r="F223" s="498"/>
      <c r="G223" s="430"/>
      <c r="H223" s="430"/>
      <c r="I223" s="430"/>
      <c r="K223" s="856"/>
      <c r="L223" s="48"/>
      <c r="M223" s="48"/>
      <c r="N223" s="856"/>
      <c r="O223" s="48"/>
      <c r="P223" s="48"/>
      <c r="Q223" s="48"/>
      <c r="R223" s="48"/>
      <c r="S223" s="48"/>
      <c r="T223" s="48"/>
      <c r="U223" s="48"/>
      <c r="V223" s="48"/>
      <c r="W223" s="48"/>
      <c r="X223" s="48"/>
      <c r="Y223" s="48"/>
      <c r="Z223" s="48"/>
      <c r="AA223" s="48"/>
      <c r="AB223" s="48"/>
    </row>
    <row r="224" spans="1:28" hidden="1">
      <c r="A224" s="430"/>
      <c r="B224" s="601"/>
      <c r="C224" s="1044"/>
      <c r="D224" s="1045"/>
      <c r="E224" s="498"/>
      <c r="F224" s="498"/>
      <c r="G224" s="430"/>
      <c r="H224" s="430"/>
      <c r="I224" s="430"/>
      <c r="K224" s="856"/>
      <c r="L224" s="48"/>
      <c r="M224" s="48"/>
      <c r="N224" s="856"/>
      <c r="O224" s="48"/>
      <c r="P224" s="48"/>
      <c r="Q224" s="48"/>
      <c r="R224" s="48"/>
      <c r="S224" s="48"/>
      <c r="T224" s="48"/>
      <c r="U224" s="48"/>
      <c r="V224" s="48"/>
      <c r="W224" s="48"/>
      <c r="X224" s="48"/>
      <c r="Y224" s="48"/>
      <c r="Z224" s="48"/>
      <c r="AA224" s="48"/>
      <c r="AB224" s="48"/>
    </row>
    <row r="225" spans="1:28" hidden="1">
      <c r="A225" s="430"/>
      <c r="B225" s="601"/>
      <c r="C225" s="1006"/>
      <c r="D225" s="1007"/>
      <c r="E225" s="498"/>
      <c r="F225" s="498"/>
      <c r="G225" s="430"/>
      <c r="H225" s="430"/>
      <c r="I225" s="430"/>
      <c r="K225" s="856"/>
      <c r="L225" s="48"/>
      <c r="M225" s="48"/>
      <c r="N225" s="856"/>
      <c r="O225" s="48"/>
      <c r="P225" s="48"/>
      <c r="Q225" s="48"/>
      <c r="R225" s="48"/>
      <c r="S225" s="48"/>
      <c r="T225" s="48"/>
      <c r="U225" s="48"/>
      <c r="V225" s="48"/>
      <c r="W225" s="48"/>
      <c r="X225" s="48"/>
      <c r="Y225" s="48"/>
      <c r="Z225" s="48"/>
      <c r="AA225" s="48"/>
      <c r="AB225" s="48"/>
    </row>
    <row r="226" spans="1:28" hidden="1">
      <c r="A226" s="430"/>
      <c r="B226" s="601"/>
      <c r="C226" s="1044"/>
      <c r="D226" s="1045"/>
      <c r="E226" s="498"/>
      <c r="F226" s="498"/>
      <c r="G226" s="430"/>
      <c r="H226" s="430"/>
      <c r="I226" s="430"/>
      <c r="K226" s="856"/>
      <c r="L226" s="48"/>
      <c r="M226" s="48"/>
      <c r="N226" s="856"/>
      <c r="O226" s="48"/>
      <c r="P226" s="48"/>
      <c r="Q226" s="48"/>
      <c r="R226" s="48"/>
      <c r="S226" s="48"/>
      <c r="T226" s="48"/>
      <c r="U226" s="48"/>
      <c r="V226" s="48"/>
      <c r="W226" s="48"/>
      <c r="X226" s="48"/>
      <c r="Y226" s="48"/>
      <c r="Z226" s="48"/>
      <c r="AA226" s="48"/>
      <c r="AB226" s="48"/>
    </row>
    <row r="227" spans="1:28" hidden="1">
      <c r="A227" s="430"/>
      <c r="B227" s="607" t="s">
        <v>258</v>
      </c>
      <c r="C227" s="1056" t="s">
        <v>259</v>
      </c>
      <c r="D227" s="1057"/>
      <c r="E227" s="498"/>
      <c r="F227" s="498"/>
      <c r="G227" s="430"/>
      <c r="H227" s="430"/>
      <c r="I227" s="430"/>
      <c r="K227" s="856"/>
      <c r="L227" s="48"/>
      <c r="M227" s="48"/>
      <c r="N227" s="856"/>
      <c r="O227" s="48"/>
      <c r="P227" s="48"/>
      <c r="Q227" s="48"/>
      <c r="R227" s="48"/>
      <c r="S227" s="48"/>
      <c r="T227" s="48"/>
      <c r="U227" s="48"/>
      <c r="V227" s="48"/>
      <c r="W227" s="48"/>
      <c r="X227" s="48"/>
      <c r="Y227" s="48"/>
      <c r="Z227" s="48"/>
      <c r="AA227" s="48"/>
      <c r="AB227" s="48"/>
    </row>
    <row r="228" spans="1:28" hidden="1">
      <c r="A228" s="430"/>
      <c r="B228" s="601"/>
      <c r="C228" s="996" t="s">
        <v>260</v>
      </c>
      <c r="D228" s="997"/>
      <c r="E228" s="498"/>
      <c r="F228" s="498"/>
      <c r="G228" s="430"/>
      <c r="H228" s="430"/>
      <c r="I228" s="430"/>
      <c r="K228" s="856"/>
      <c r="L228" s="48"/>
      <c r="M228" s="48"/>
      <c r="N228" s="856"/>
      <c r="O228" s="48"/>
      <c r="P228" s="48"/>
      <c r="Q228" s="48"/>
      <c r="R228" s="48"/>
      <c r="S228" s="48"/>
      <c r="T228" s="48"/>
      <c r="U228" s="48"/>
      <c r="V228" s="48"/>
      <c r="W228" s="48"/>
      <c r="X228" s="48"/>
      <c r="Y228" s="48"/>
      <c r="Z228" s="48"/>
      <c r="AA228" s="48"/>
      <c r="AB228" s="48"/>
    </row>
    <row r="229" spans="1:28" hidden="1">
      <c r="A229" s="430"/>
      <c r="B229" s="601"/>
      <c r="C229" s="1044" t="s">
        <v>250</v>
      </c>
      <c r="D229" s="1045"/>
      <c r="E229" s="498"/>
      <c r="F229" s="498"/>
      <c r="G229" s="430"/>
      <c r="H229" s="430"/>
      <c r="I229" s="430"/>
      <c r="K229" s="856"/>
      <c r="L229" s="48"/>
      <c r="M229" s="48"/>
      <c r="N229" s="856"/>
      <c r="O229" s="48"/>
      <c r="P229" s="48"/>
      <c r="Q229" s="48"/>
      <c r="R229" s="48"/>
      <c r="S229" s="48"/>
      <c r="T229" s="48"/>
      <c r="U229" s="48"/>
      <c r="V229" s="48"/>
      <c r="W229" s="48"/>
      <c r="X229" s="48"/>
      <c r="Y229" s="48"/>
      <c r="Z229" s="48"/>
      <c r="AA229" s="48"/>
      <c r="AB229" s="48"/>
    </row>
    <row r="230" spans="1:28" hidden="1">
      <c r="A230" s="430"/>
      <c r="B230" s="601"/>
      <c r="C230" s="1006" t="s">
        <v>193</v>
      </c>
      <c r="D230" s="1007"/>
      <c r="E230" s="498">
        <v>0</v>
      </c>
      <c r="F230" s="498">
        <v>0</v>
      </c>
      <c r="G230" s="430"/>
      <c r="H230" s="430"/>
      <c r="I230" s="430"/>
      <c r="K230" s="856"/>
      <c r="L230" s="48"/>
      <c r="M230" s="48"/>
      <c r="N230" s="856"/>
      <c r="O230" s="48"/>
      <c r="P230" s="48"/>
      <c r="Q230" s="48"/>
      <c r="R230" s="48"/>
      <c r="S230" s="48"/>
      <c r="T230" s="48"/>
      <c r="U230" s="48"/>
      <c r="V230" s="48"/>
      <c r="W230" s="48"/>
      <c r="X230" s="48"/>
      <c r="Y230" s="48"/>
      <c r="Z230" s="48"/>
      <c r="AA230" s="48"/>
      <c r="AB230" s="48"/>
    </row>
    <row r="231" spans="1:28">
      <c r="A231" s="430"/>
      <c r="B231" s="601"/>
      <c r="C231" s="1006"/>
      <c r="D231" s="1007"/>
      <c r="E231" s="498"/>
      <c r="F231" s="498"/>
      <c r="G231" s="430"/>
      <c r="H231" s="430"/>
      <c r="I231" s="430"/>
      <c r="K231" s="856"/>
      <c r="L231" s="48"/>
      <c r="M231" s="48"/>
      <c r="N231" s="856"/>
      <c r="O231" s="48"/>
      <c r="P231" s="48"/>
      <c r="Q231" s="48"/>
      <c r="R231" s="48"/>
      <c r="S231" s="48"/>
      <c r="T231" s="48"/>
      <c r="U231" s="48"/>
      <c r="V231" s="48"/>
      <c r="W231" s="48"/>
      <c r="X231" s="48"/>
      <c r="Y231" s="48"/>
      <c r="Z231" s="48"/>
      <c r="AA231" s="48"/>
      <c r="AB231" s="48"/>
    </row>
    <row r="232" spans="1:28">
      <c r="A232" s="430"/>
      <c r="B232" s="607" t="s">
        <v>253</v>
      </c>
      <c r="C232" s="1056" t="s">
        <v>1657</v>
      </c>
      <c r="D232" s="1057"/>
      <c r="E232" s="498"/>
      <c r="F232" s="498"/>
      <c r="G232" s="430"/>
      <c r="H232" s="430"/>
      <c r="I232" s="430"/>
      <c r="K232" s="856"/>
      <c r="L232" s="48"/>
      <c r="M232" s="48"/>
      <c r="N232" s="856"/>
      <c r="O232" s="48"/>
      <c r="P232" s="48"/>
      <c r="Q232" s="48"/>
      <c r="R232" s="48"/>
      <c r="S232" s="48"/>
      <c r="T232" s="48"/>
      <c r="U232" s="48"/>
      <c r="V232" s="48"/>
      <c r="W232" s="48"/>
      <c r="X232" s="48"/>
      <c r="Y232" s="48"/>
      <c r="Z232" s="48"/>
      <c r="AA232" s="48"/>
      <c r="AB232" s="48"/>
    </row>
    <row r="233" spans="1:28">
      <c r="A233" s="430"/>
      <c r="B233" s="607"/>
      <c r="C233" s="996" t="s">
        <v>249</v>
      </c>
      <c r="D233" s="997"/>
      <c r="E233" s="498">
        <v>0</v>
      </c>
      <c r="F233" s="498">
        <v>31688</v>
      </c>
      <c r="G233" s="430"/>
      <c r="H233" s="430"/>
      <c r="I233" s="430"/>
      <c r="K233" s="856"/>
      <c r="L233" s="48"/>
      <c r="M233" s="48"/>
      <c r="N233" s="856"/>
      <c r="O233" s="48"/>
      <c r="P233" s="48"/>
      <c r="Q233" s="48"/>
      <c r="R233" s="48"/>
      <c r="S233" s="48"/>
      <c r="T233" s="48"/>
      <c r="U233" s="48"/>
      <c r="V233" s="48"/>
      <c r="W233" s="48"/>
      <c r="X233" s="48"/>
      <c r="Y233" s="48"/>
      <c r="Z233" s="48"/>
      <c r="AA233" s="48"/>
      <c r="AB233" s="48"/>
    </row>
    <row r="234" spans="1:28">
      <c r="A234" s="430"/>
      <c r="B234" s="607"/>
      <c r="C234" s="1044" t="s">
        <v>250</v>
      </c>
      <c r="D234" s="1045"/>
      <c r="E234" s="498"/>
      <c r="F234" s="498"/>
      <c r="G234" s="430"/>
      <c r="H234" s="430"/>
      <c r="I234" s="430"/>
      <c r="K234" s="856"/>
      <c r="L234" s="48"/>
      <c r="M234" s="48"/>
      <c r="N234" s="856"/>
      <c r="O234" s="48"/>
      <c r="P234" s="48"/>
      <c r="Q234" s="48"/>
      <c r="R234" s="48"/>
      <c r="S234" s="48"/>
      <c r="T234" s="48"/>
      <c r="U234" s="48"/>
      <c r="V234" s="48"/>
      <c r="W234" s="48"/>
      <c r="X234" s="48"/>
      <c r="Y234" s="48"/>
      <c r="Z234" s="48"/>
      <c r="AA234" s="48"/>
      <c r="AB234" s="48"/>
    </row>
    <row r="235" spans="1:28">
      <c r="A235" s="609"/>
      <c r="B235" s="523"/>
      <c r="C235" s="1048" t="s">
        <v>193</v>
      </c>
      <c r="D235" s="1049"/>
      <c r="E235" s="610">
        <v>0</v>
      </c>
      <c r="F235" s="610">
        <v>0</v>
      </c>
      <c r="G235" s="430"/>
      <c r="H235" s="430"/>
      <c r="I235" s="430"/>
      <c r="K235" s="68"/>
      <c r="L235" s="48"/>
      <c r="M235" s="48"/>
      <c r="N235" s="48"/>
      <c r="O235" s="48"/>
      <c r="P235" s="48"/>
      <c r="Q235" s="48"/>
      <c r="R235" s="48"/>
      <c r="S235" s="48"/>
      <c r="T235" s="48"/>
      <c r="U235" s="48"/>
      <c r="V235" s="48"/>
      <c r="W235" s="48"/>
      <c r="X235" s="48"/>
      <c r="Y235" s="48"/>
      <c r="Z235" s="48"/>
      <c r="AA235" s="48"/>
      <c r="AB235" s="48"/>
    </row>
    <row r="236" spans="1:28" hidden="1">
      <c r="A236" s="430"/>
      <c r="B236" s="599" t="s">
        <v>253</v>
      </c>
      <c r="C236" s="611" t="s">
        <v>257</v>
      </c>
      <c r="D236" s="611"/>
      <c r="E236" s="512"/>
      <c r="F236" s="512"/>
      <c r="G236" s="430"/>
      <c r="H236" s="430"/>
      <c r="I236" s="430"/>
      <c r="K236" s="48"/>
      <c r="L236" s="48"/>
      <c r="M236" s="48"/>
      <c r="N236" s="48"/>
      <c r="O236" s="48"/>
      <c r="P236" s="48"/>
      <c r="Q236" s="48"/>
      <c r="R236" s="48"/>
      <c r="S236" s="48"/>
      <c r="T236" s="48"/>
      <c r="U236" s="48"/>
      <c r="V236" s="48"/>
      <c r="W236" s="48"/>
      <c r="X236" s="48"/>
      <c r="Y236" s="48"/>
      <c r="Z236" s="48"/>
      <c r="AA236" s="48"/>
      <c r="AB236" s="48"/>
    </row>
    <row r="237" spans="1:28" hidden="1">
      <c r="A237" s="430"/>
      <c r="B237" s="512"/>
      <c r="C237" s="612" t="s">
        <v>261</v>
      </c>
      <c r="D237" s="612"/>
      <c r="E237" s="613"/>
      <c r="F237" s="613">
        <v>27500</v>
      </c>
      <c r="G237" s="430"/>
      <c r="H237" s="430"/>
      <c r="I237" s="430"/>
      <c r="K237" s="48"/>
      <c r="L237" s="48"/>
      <c r="M237" s="48"/>
      <c r="N237" s="48"/>
      <c r="O237" s="48"/>
      <c r="P237" s="48"/>
      <c r="Q237" s="48"/>
      <c r="R237" s="48"/>
      <c r="S237" s="48"/>
      <c r="T237" s="48"/>
      <c r="U237" s="48"/>
      <c r="V237" s="48"/>
      <c r="W237" s="48"/>
      <c r="X237" s="48"/>
      <c r="Y237" s="48"/>
      <c r="Z237" s="48"/>
      <c r="AA237" s="48"/>
      <c r="AB237" s="48"/>
    </row>
    <row r="238" spans="1:28" hidden="1">
      <c r="A238" s="430"/>
      <c r="B238" s="512"/>
      <c r="C238" s="488"/>
      <c r="D238" s="488"/>
      <c r="E238" s="512"/>
      <c r="F238" s="512"/>
      <c r="G238" s="430"/>
      <c r="H238" s="430"/>
      <c r="I238" s="430"/>
      <c r="K238" s="48"/>
      <c r="L238" s="48"/>
      <c r="M238" s="48"/>
      <c r="N238" s="48"/>
      <c r="O238" s="48"/>
      <c r="P238" s="48"/>
      <c r="Q238" s="48"/>
      <c r="R238" s="48"/>
      <c r="S238" s="48"/>
      <c r="T238" s="48"/>
      <c r="U238" s="48"/>
      <c r="V238" s="48"/>
      <c r="W238" s="48"/>
      <c r="X238" s="48"/>
      <c r="Y238" s="48"/>
      <c r="Z238" s="48"/>
      <c r="AA238" s="48"/>
      <c r="AB238" s="48"/>
    </row>
    <row r="239" spans="1:28" hidden="1">
      <c r="A239" s="430"/>
      <c r="B239" s="599" t="s">
        <v>256</v>
      </c>
      <c r="C239" s="611" t="s">
        <v>259</v>
      </c>
      <c r="D239" s="611"/>
      <c r="E239" s="512"/>
      <c r="F239" s="512"/>
      <c r="G239" s="430"/>
      <c r="H239" s="430"/>
      <c r="I239" s="430"/>
      <c r="K239" s="48"/>
      <c r="L239" s="48"/>
      <c r="M239" s="48"/>
      <c r="N239" s="48"/>
      <c r="O239" s="48"/>
      <c r="P239" s="48"/>
      <c r="Q239" s="48"/>
      <c r="R239" s="48"/>
      <c r="S239" s="48"/>
      <c r="T239" s="48"/>
      <c r="U239" s="48"/>
      <c r="V239" s="48"/>
      <c r="W239" s="48"/>
      <c r="X239" s="48"/>
      <c r="Y239" s="48"/>
      <c r="Z239" s="48"/>
      <c r="AA239" s="48"/>
      <c r="AB239" s="48"/>
    </row>
    <row r="240" spans="1:28" hidden="1">
      <c r="A240" s="430"/>
      <c r="B240" s="599"/>
      <c r="C240" s="612" t="s">
        <v>261</v>
      </c>
      <c r="D240" s="612"/>
      <c r="E240" s="613"/>
      <c r="F240" s="613">
        <v>54000</v>
      </c>
      <c r="G240" s="430"/>
      <c r="H240" s="430"/>
      <c r="I240" s="430"/>
      <c r="K240" s="48"/>
      <c r="L240" s="48"/>
      <c r="M240" s="48"/>
      <c r="N240" s="48"/>
      <c r="O240" s="48"/>
      <c r="P240" s="48"/>
      <c r="Q240" s="48"/>
      <c r="R240" s="48"/>
      <c r="S240" s="48"/>
      <c r="T240" s="48"/>
      <c r="U240" s="48"/>
      <c r="V240" s="48"/>
      <c r="W240" s="48"/>
      <c r="X240" s="48"/>
      <c r="Y240" s="48"/>
      <c r="Z240" s="48"/>
      <c r="AA240" s="48"/>
      <c r="AB240" s="48"/>
    </row>
    <row r="241" spans="1:28" hidden="1">
      <c r="A241" s="430"/>
      <c r="B241" s="512"/>
      <c r="C241" s="488"/>
      <c r="D241" s="488"/>
      <c r="E241" s="512"/>
      <c r="F241" s="512"/>
      <c r="G241" s="430"/>
      <c r="H241" s="430"/>
      <c r="I241" s="430"/>
      <c r="K241" s="48"/>
      <c r="L241" s="48"/>
      <c r="M241" s="48"/>
      <c r="N241" s="48"/>
      <c r="O241" s="48"/>
      <c r="P241" s="48"/>
      <c r="Q241" s="48"/>
      <c r="R241" s="48"/>
      <c r="S241" s="48"/>
      <c r="T241" s="48"/>
      <c r="U241" s="48"/>
      <c r="V241" s="48"/>
      <c r="W241" s="48"/>
      <c r="X241" s="48"/>
      <c r="Y241" s="48"/>
      <c r="Z241" s="48"/>
      <c r="AA241" s="48"/>
      <c r="AB241" s="48"/>
    </row>
    <row r="242" spans="1:28" hidden="1">
      <c r="A242" s="430"/>
      <c r="B242" s="599" t="s">
        <v>258</v>
      </c>
      <c r="C242" s="594" t="s">
        <v>262</v>
      </c>
      <c r="D242" s="594"/>
      <c r="E242" s="512"/>
      <c r="F242" s="512"/>
      <c r="G242" s="430"/>
      <c r="H242" s="430"/>
      <c r="I242" s="430"/>
      <c r="K242" s="48"/>
      <c r="L242" s="48"/>
      <c r="M242" s="48"/>
      <c r="N242" s="48"/>
      <c r="O242" s="48"/>
      <c r="P242" s="48"/>
      <c r="Q242" s="48"/>
      <c r="R242" s="48"/>
      <c r="S242" s="48"/>
      <c r="T242" s="48"/>
      <c r="U242" s="48"/>
      <c r="V242" s="48"/>
      <c r="W242" s="48"/>
      <c r="X242" s="48"/>
      <c r="Y242" s="48"/>
      <c r="Z242" s="48"/>
      <c r="AA242" s="48"/>
      <c r="AB242" s="48"/>
    </row>
    <row r="243" spans="1:28" hidden="1">
      <c r="A243" s="430"/>
      <c r="B243" s="599"/>
      <c r="C243" s="612" t="s">
        <v>247</v>
      </c>
      <c r="D243" s="612"/>
      <c r="E243" s="614"/>
      <c r="F243" s="614">
        <v>474000</v>
      </c>
      <c r="G243" s="430"/>
      <c r="H243" s="430"/>
      <c r="I243" s="430"/>
      <c r="K243" s="48"/>
      <c r="L243" s="48"/>
      <c r="M243" s="48"/>
      <c r="N243" s="48"/>
      <c r="O243" s="48"/>
      <c r="P243" s="48"/>
      <c r="Q243" s="48"/>
      <c r="R243" s="48"/>
      <c r="S243" s="48"/>
      <c r="T243" s="48"/>
      <c r="U243" s="48"/>
      <c r="V243" s="48"/>
      <c r="W243" s="48"/>
      <c r="X243" s="48"/>
      <c r="Y243" s="48"/>
      <c r="Z243" s="48"/>
      <c r="AA243" s="48"/>
      <c r="AB243" s="48"/>
    </row>
    <row r="244" spans="1:28" hidden="1">
      <c r="A244" s="430"/>
      <c r="B244" s="512"/>
      <c r="C244" s="612" t="s">
        <v>261</v>
      </c>
      <c r="D244" s="612"/>
      <c r="E244" s="613"/>
      <c r="F244" s="613">
        <v>410234</v>
      </c>
      <c r="G244" s="430"/>
      <c r="H244" s="430"/>
      <c r="I244" s="430"/>
      <c r="K244" s="48"/>
      <c r="L244" s="48"/>
      <c r="M244" s="48"/>
      <c r="N244" s="48"/>
      <c r="O244" s="48"/>
      <c r="P244" s="48"/>
      <c r="Q244" s="48"/>
      <c r="R244" s="48"/>
      <c r="S244" s="48"/>
      <c r="T244" s="48"/>
      <c r="U244" s="48"/>
      <c r="V244" s="48"/>
      <c r="W244" s="48"/>
      <c r="X244" s="48"/>
      <c r="Y244" s="48"/>
      <c r="Z244" s="48"/>
      <c r="AA244" s="48"/>
      <c r="AB244" s="48"/>
    </row>
    <row r="245" spans="1:28" hidden="1">
      <c r="A245" s="430"/>
      <c r="B245" s="512"/>
      <c r="C245" s="488"/>
      <c r="D245" s="488"/>
      <c r="E245" s="512"/>
      <c r="F245" s="512"/>
      <c r="G245" s="430"/>
      <c r="H245" s="430"/>
      <c r="I245" s="430"/>
      <c r="K245" s="48"/>
      <c r="L245" s="48"/>
      <c r="M245" s="48"/>
      <c r="N245" s="48"/>
      <c r="O245" s="48"/>
      <c r="P245" s="48"/>
      <c r="Q245" s="48"/>
      <c r="R245" s="48"/>
      <c r="S245" s="48"/>
      <c r="T245" s="48"/>
      <c r="U245" s="48"/>
      <c r="V245" s="48"/>
      <c r="W245" s="48"/>
      <c r="X245" s="48"/>
      <c r="Y245" s="48"/>
      <c r="Z245" s="48"/>
      <c r="AA245" s="48"/>
      <c r="AB245" s="48"/>
    </row>
    <row r="246" spans="1:28">
      <c r="A246" s="430"/>
      <c r="B246" s="488"/>
      <c r="C246" s="488"/>
      <c r="D246" s="488"/>
      <c r="E246" s="488"/>
      <c r="F246" s="488"/>
      <c r="G246" s="430"/>
      <c r="H246" s="430"/>
      <c r="I246" s="430"/>
      <c r="K246" s="48"/>
      <c r="L246" s="48"/>
      <c r="M246" s="48"/>
      <c r="N246" s="48"/>
      <c r="O246" s="48"/>
      <c r="P246" s="48"/>
      <c r="Q246" s="48"/>
      <c r="R246" s="48"/>
      <c r="S246" s="48"/>
      <c r="T246" s="48"/>
      <c r="U246" s="48"/>
      <c r="V246" s="48"/>
      <c r="W246" s="48"/>
      <c r="X246" s="48"/>
      <c r="Y246" s="48"/>
      <c r="Z246" s="48"/>
      <c r="AA246" s="48"/>
      <c r="AB246" s="48"/>
    </row>
    <row r="247" spans="1:28">
      <c r="A247" s="430"/>
      <c r="B247" s="453">
        <v>2</v>
      </c>
      <c r="C247" s="454" t="s">
        <v>1064</v>
      </c>
      <c r="D247" s="488"/>
      <c r="E247" s="488"/>
      <c r="F247" s="488"/>
      <c r="G247" s="430"/>
      <c r="H247" s="430"/>
      <c r="I247" s="430"/>
      <c r="K247" s="48"/>
      <c r="L247" s="48"/>
      <c r="M247" s="48"/>
      <c r="N247" s="48"/>
      <c r="O247" s="48"/>
      <c r="P247" s="48"/>
      <c r="Q247" s="48"/>
      <c r="R247" s="48"/>
      <c r="S247" s="48"/>
      <c r="T247" s="48"/>
      <c r="U247" s="48"/>
      <c r="V247" s="48"/>
      <c r="W247" s="48"/>
      <c r="X247" s="48"/>
      <c r="Y247" s="48"/>
      <c r="Z247" s="48"/>
      <c r="AA247" s="48"/>
      <c r="AB247" s="48"/>
    </row>
    <row r="248" spans="1:28">
      <c r="A248" s="430"/>
      <c r="B248" s="488"/>
      <c r="C248" s="488"/>
      <c r="D248" s="488"/>
      <c r="E248" s="488"/>
      <c r="F248" s="488"/>
      <c r="G248" s="430"/>
      <c r="H248" s="430"/>
      <c r="I248" s="430"/>
      <c r="K248" s="48"/>
      <c r="L248" s="48"/>
      <c r="M248" s="48"/>
      <c r="N248" s="48"/>
      <c r="O248" s="48"/>
      <c r="P248" s="48"/>
      <c r="Q248" s="48"/>
      <c r="R248" s="48"/>
      <c r="S248" s="48"/>
      <c r="T248" s="48"/>
      <c r="U248" s="48"/>
      <c r="V248" s="48"/>
      <c r="W248" s="48"/>
      <c r="X248" s="48"/>
      <c r="Y248" s="48"/>
      <c r="Z248" s="48"/>
      <c r="AA248" s="48"/>
      <c r="AB248" s="48"/>
    </row>
    <row r="249" spans="1:28" ht="24">
      <c r="A249" s="430"/>
      <c r="B249" s="597" t="s">
        <v>242</v>
      </c>
      <c r="C249" s="1050" t="s">
        <v>243</v>
      </c>
      <c r="D249" s="1051"/>
      <c r="E249" s="620" t="str">
        <f>E187</f>
        <v>Transaction for the year</v>
      </c>
      <c r="F249" s="620" t="s">
        <v>244</v>
      </c>
      <c r="G249" s="430"/>
      <c r="H249" s="430"/>
      <c r="I249" s="430"/>
      <c r="K249" s="853"/>
      <c r="L249" s="48"/>
      <c r="M249" s="48"/>
      <c r="N249" s="48"/>
      <c r="O249" s="48"/>
      <c r="P249" s="853"/>
      <c r="Q249" s="48"/>
      <c r="R249" s="48"/>
      <c r="S249" s="48"/>
      <c r="T249" s="48"/>
      <c r="U249" s="48"/>
      <c r="V249" s="48"/>
      <c r="W249" s="48"/>
      <c r="X249" s="48"/>
      <c r="Y249" s="48"/>
      <c r="Z249" s="48"/>
      <c r="AA249" s="48"/>
      <c r="AB249" s="48"/>
    </row>
    <row r="250" spans="1:28" ht="24">
      <c r="A250" s="430"/>
      <c r="B250" s="598" t="s">
        <v>245</v>
      </c>
      <c r="C250" s="1052"/>
      <c r="D250" s="1053"/>
      <c r="E250" s="830" t="str">
        <f>+E188</f>
        <v xml:space="preserve"> ended March 31, 2019</v>
      </c>
      <c r="F250" s="830" t="s">
        <v>1339</v>
      </c>
      <c r="G250" s="430"/>
      <c r="H250" s="430"/>
      <c r="I250" s="430"/>
      <c r="K250" s="853"/>
      <c r="L250" s="48"/>
      <c r="M250" s="48"/>
      <c r="N250" s="48"/>
      <c r="O250" s="48"/>
      <c r="P250" s="853"/>
      <c r="Q250" s="48"/>
      <c r="R250" s="48"/>
      <c r="S250" s="48"/>
      <c r="T250" s="48"/>
      <c r="U250" s="48"/>
      <c r="V250" s="48"/>
      <c r="W250" s="48"/>
      <c r="X250" s="48"/>
      <c r="Y250" s="48"/>
      <c r="Z250" s="48"/>
      <c r="AA250" s="48"/>
      <c r="AB250" s="48"/>
    </row>
    <row r="251" spans="1:28">
      <c r="A251" s="430"/>
      <c r="B251" s="512"/>
      <c r="C251" s="1054"/>
      <c r="D251" s="1055"/>
      <c r="E251" s="512"/>
      <c r="F251" s="512"/>
      <c r="G251" s="430"/>
      <c r="H251" s="430"/>
      <c r="I251" s="430"/>
      <c r="K251" s="48"/>
      <c r="L251" s="48"/>
      <c r="M251" s="48"/>
      <c r="N251" s="48"/>
      <c r="O251" s="48"/>
      <c r="P251" s="48"/>
      <c r="Q251" s="48"/>
      <c r="R251" s="48"/>
      <c r="S251" s="48"/>
      <c r="T251" s="48"/>
      <c r="U251" s="48"/>
      <c r="V251" s="48"/>
      <c r="W251" s="48"/>
      <c r="X251" s="48"/>
      <c r="Y251" s="48"/>
      <c r="Z251" s="48"/>
      <c r="AA251" s="48"/>
      <c r="AB251" s="48"/>
    </row>
    <row r="252" spans="1:28">
      <c r="A252" s="430"/>
      <c r="B252" s="607" t="s">
        <v>256</v>
      </c>
      <c r="C252" s="1016" t="s">
        <v>239</v>
      </c>
      <c r="D252" s="1017"/>
      <c r="E252" s="512"/>
      <c r="F252" s="512"/>
      <c r="G252" s="430"/>
      <c r="H252" s="430"/>
      <c r="I252" s="430"/>
      <c r="K252" s="48"/>
      <c r="L252" s="48"/>
      <c r="M252" s="48"/>
      <c r="N252" s="48"/>
      <c r="O252" s="48"/>
      <c r="P252" s="48"/>
      <c r="Q252" s="48"/>
      <c r="R252" s="48"/>
      <c r="S252" s="48"/>
      <c r="T252" s="48"/>
      <c r="U252" s="48"/>
      <c r="V252" s="48"/>
      <c r="W252" s="48"/>
      <c r="X252" s="48"/>
      <c r="Y252" s="48"/>
      <c r="Z252" s="48"/>
      <c r="AA252" s="48"/>
      <c r="AB252" s="48"/>
    </row>
    <row r="253" spans="1:28">
      <c r="A253" s="430"/>
      <c r="B253" s="607"/>
      <c r="C253" s="1016"/>
      <c r="D253" s="1017"/>
      <c r="E253" s="512"/>
      <c r="F253" s="512"/>
      <c r="G253" s="430"/>
      <c r="H253" s="430"/>
      <c r="I253" s="430"/>
      <c r="K253" s="48"/>
      <c r="L253" s="48"/>
      <c r="M253" s="48"/>
      <c r="N253" s="48"/>
      <c r="O253" s="48"/>
      <c r="P253" s="48"/>
      <c r="Q253" s="48"/>
      <c r="R253" s="48"/>
      <c r="S253" s="48"/>
      <c r="T253" s="48"/>
      <c r="U253" s="48"/>
      <c r="V253" s="48"/>
      <c r="W253" s="48"/>
      <c r="X253" s="48"/>
      <c r="Y253" s="48"/>
      <c r="Z253" s="48"/>
      <c r="AA253" s="48"/>
      <c r="AB253" s="48"/>
    </row>
    <row r="254" spans="1:28">
      <c r="A254" s="430"/>
      <c r="B254" s="607"/>
      <c r="C254" s="1016" t="s">
        <v>1641</v>
      </c>
      <c r="D254" s="1017"/>
      <c r="E254" s="512"/>
      <c r="F254" s="512"/>
      <c r="G254" s="430"/>
      <c r="H254" s="430"/>
      <c r="I254" s="430"/>
      <c r="K254" s="48"/>
      <c r="L254" s="48"/>
      <c r="M254" s="48"/>
      <c r="N254" s="48"/>
      <c r="O254" s="48"/>
      <c r="P254" s="48"/>
      <c r="Q254" s="48"/>
      <c r="R254" s="48"/>
      <c r="S254" s="48"/>
      <c r="T254" s="48"/>
      <c r="U254" s="48"/>
      <c r="V254" s="48"/>
      <c r="W254" s="48"/>
      <c r="X254" s="48"/>
      <c r="Y254" s="48"/>
      <c r="Z254" s="48"/>
      <c r="AA254" s="48"/>
      <c r="AB254" s="48"/>
    </row>
    <row r="255" spans="1:28">
      <c r="A255" s="430"/>
      <c r="B255" s="601"/>
      <c r="C255" s="1042" t="s">
        <v>263</v>
      </c>
      <c r="D255" s="1043"/>
      <c r="E255" s="615">
        <v>3000000</v>
      </c>
      <c r="F255" s="615">
        <v>3300000</v>
      </c>
      <c r="G255" s="457"/>
      <c r="H255" s="457"/>
      <c r="I255" s="457"/>
      <c r="K255" s="46"/>
      <c r="L255" s="48"/>
      <c r="M255" s="48"/>
      <c r="N255" s="48"/>
      <c r="O255" s="48"/>
      <c r="P255" s="46"/>
      <c r="Q255" s="48"/>
      <c r="R255" s="48"/>
      <c r="S255" s="48"/>
      <c r="T255" s="48"/>
      <c r="U255" s="48"/>
      <c r="V255" s="48"/>
      <c r="W255" s="48"/>
      <c r="X255" s="48"/>
      <c r="Y255" s="48"/>
      <c r="Z255" s="48"/>
      <c r="AA255" s="48"/>
      <c r="AB255" s="48"/>
    </row>
    <row r="256" spans="1:28" hidden="1">
      <c r="A256" s="430"/>
      <c r="B256" s="601"/>
      <c r="C256" s="1000" t="s">
        <v>264</v>
      </c>
      <c r="D256" s="1001"/>
      <c r="E256" s="615">
        <v>0</v>
      </c>
      <c r="F256" s="615">
        <v>0</v>
      </c>
      <c r="G256" s="430"/>
      <c r="H256" s="457"/>
      <c r="I256" s="457"/>
      <c r="K256" s="46"/>
      <c r="L256" s="48"/>
      <c r="M256" s="46"/>
      <c r="N256" s="48"/>
      <c r="O256" s="48"/>
      <c r="P256" s="46"/>
      <c r="Q256" s="48"/>
      <c r="R256" s="48"/>
      <c r="S256" s="48"/>
      <c r="T256" s="48"/>
      <c r="U256" s="48"/>
      <c r="V256" s="48"/>
      <c r="W256" s="48"/>
      <c r="X256" s="48"/>
      <c r="Y256" s="48"/>
      <c r="Z256" s="48"/>
      <c r="AA256" s="48"/>
      <c r="AB256" s="48"/>
    </row>
    <row r="257" spans="1:28">
      <c r="A257" s="430"/>
      <c r="B257" s="601"/>
      <c r="C257" s="1000" t="s">
        <v>265</v>
      </c>
      <c r="D257" s="1001"/>
      <c r="E257" s="615">
        <v>571341</v>
      </c>
      <c r="F257" s="615">
        <v>468915</v>
      </c>
      <c r="G257" s="430"/>
      <c r="H257" s="457"/>
      <c r="I257" s="457"/>
      <c r="K257" s="46"/>
      <c r="L257" s="48"/>
      <c r="M257" s="46"/>
      <c r="N257" s="48"/>
      <c r="O257" s="48"/>
      <c r="P257" s="46"/>
      <c r="Q257" s="48"/>
      <c r="R257" s="48"/>
      <c r="S257" s="48"/>
      <c r="T257" s="48"/>
      <c r="U257" s="48"/>
      <c r="V257" s="48"/>
      <c r="W257" s="48"/>
      <c r="X257" s="48"/>
      <c r="Y257" s="48"/>
      <c r="Z257" s="48"/>
      <c r="AA257" s="48"/>
      <c r="AB257" s="48"/>
    </row>
    <row r="258" spans="1:28">
      <c r="A258" s="430"/>
      <c r="B258" s="601"/>
      <c r="C258" s="1044" t="s">
        <v>250</v>
      </c>
      <c r="D258" s="1045"/>
      <c r="E258" s="613"/>
      <c r="F258" s="613"/>
      <c r="G258" s="430"/>
      <c r="H258" s="430"/>
      <c r="I258" s="430"/>
      <c r="K258" s="23"/>
      <c r="L258" s="48"/>
      <c r="M258" s="48"/>
      <c r="N258" s="48"/>
      <c r="O258" s="48"/>
      <c r="P258" s="23"/>
      <c r="Q258" s="48"/>
      <c r="R258" s="48"/>
      <c r="S258" s="48"/>
      <c r="T258" s="48"/>
      <c r="U258" s="48"/>
      <c r="V258" s="48"/>
      <c r="W258" s="48"/>
      <c r="X258" s="48"/>
      <c r="Y258" s="48"/>
      <c r="Z258" s="48"/>
      <c r="AA258" s="48"/>
      <c r="AB258" s="48"/>
    </row>
    <row r="259" spans="1:28" ht="14.25" hidden="1" customHeight="1">
      <c r="A259" s="430"/>
      <c r="B259" s="601"/>
      <c r="C259" s="1046" t="s">
        <v>266</v>
      </c>
      <c r="D259" s="1047"/>
      <c r="E259" s="614"/>
      <c r="F259" s="614"/>
      <c r="G259" s="430"/>
      <c r="H259" s="430"/>
      <c r="I259" s="430"/>
      <c r="K259" s="856"/>
      <c r="L259" s="48"/>
      <c r="M259" s="48"/>
      <c r="N259" s="48"/>
      <c r="O259" s="48"/>
      <c r="P259" s="856"/>
      <c r="Q259" s="48"/>
      <c r="R259" s="48"/>
      <c r="S259" s="48"/>
      <c r="T259" s="48"/>
      <c r="U259" s="48"/>
      <c r="V259" s="48"/>
      <c r="W259" s="48"/>
      <c r="X259" s="48"/>
      <c r="Y259" s="48"/>
      <c r="Z259" s="48"/>
      <c r="AA259" s="48"/>
      <c r="AB259" s="48"/>
    </row>
    <row r="260" spans="1:28" ht="14.25" hidden="1" customHeight="1">
      <c r="A260" s="430"/>
      <c r="B260" s="601"/>
      <c r="C260" s="1046" t="s">
        <v>267</v>
      </c>
      <c r="D260" s="1047"/>
      <c r="E260" s="614"/>
      <c r="F260" s="614"/>
      <c r="G260" s="430"/>
      <c r="H260" s="430"/>
      <c r="I260" s="430"/>
      <c r="K260" s="856"/>
      <c r="L260" s="48"/>
      <c r="M260" s="48"/>
      <c r="N260" s="48"/>
      <c r="O260" s="48"/>
      <c r="P260" s="856"/>
      <c r="Q260" s="48"/>
      <c r="R260" s="48"/>
      <c r="S260" s="48"/>
      <c r="T260" s="48"/>
      <c r="U260" s="48"/>
      <c r="V260" s="48"/>
      <c r="W260" s="48"/>
      <c r="X260" s="48"/>
      <c r="Y260" s="48"/>
      <c r="Z260" s="48"/>
      <c r="AA260" s="48"/>
      <c r="AB260" s="48"/>
    </row>
    <row r="261" spans="1:28" ht="14.25" hidden="1" customHeight="1">
      <c r="A261" s="430"/>
      <c r="B261" s="601"/>
      <c r="C261" s="1046" t="s">
        <v>268</v>
      </c>
      <c r="D261" s="1047"/>
      <c r="E261" s="614"/>
      <c r="F261" s="614"/>
      <c r="G261" s="430"/>
      <c r="H261" s="430"/>
      <c r="I261" s="430"/>
      <c r="K261" s="856"/>
      <c r="L261" s="48"/>
      <c r="M261" s="48"/>
      <c r="N261" s="48"/>
      <c r="O261" s="48"/>
      <c r="P261" s="856"/>
      <c r="Q261" s="48"/>
      <c r="R261" s="48"/>
      <c r="S261" s="48"/>
      <c r="T261" s="48"/>
      <c r="U261" s="48"/>
      <c r="V261" s="48"/>
      <c r="W261" s="48"/>
      <c r="X261" s="48"/>
      <c r="Y261" s="48"/>
      <c r="Z261" s="48"/>
      <c r="AA261" s="48"/>
      <c r="AB261" s="48"/>
    </row>
    <row r="262" spans="1:28" ht="14.25" hidden="1" customHeight="1">
      <c r="A262" s="430"/>
      <c r="B262" s="601"/>
      <c r="C262" s="1046" t="s">
        <v>269</v>
      </c>
      <c r="D262" s="1047"/>
      <c r="E262" s="614"/>
      <c r="F262" s="614"/>
      <c r="G262" s="430"/>
      <c r="H262" s="430"/>
      <c r="I262" s="430"/>
      <c r="K262" s="856"/>
      <c r="L262" s="48"/>
      <c r="M262" s="48"/>
      <c r="N262" s="48"/>
      <c r="O262" s="48"/>
      <c r="P262" s="856"/>
      <c r="Q262" s="48"/>
      <c r="R262" s="48"/>
      <c r="S262" s="48"/>
      <c r="T262" s="48"/>
      <c r="U262" s="48"/>
      <c r="V262" s="48"/>
      <c r="W262" s="48"/>
      <c r="X262" s="48"/>
      <c r="Y262" s="48"/>
      <c r="Z262" s="48"/>
      <c r="AA262" s="48"/>
      <c r="AB262" s="48"/>
    </row>
    <row r="263" spans="1:28" ht="14.25" hidden="1" customHeight="1">
      <c r="A263" s="430"/>
      <c r="B263" s="601"/>
      <c r="C263" s="1046" t="s">
        <v>270</v>
      </c>
      <c r="D263" s="1047"/>
      <c r="E263" s="614"/>
      <c r="F263" s="614"/>
      <c r="G263" s="430"/>
      <c r="H263" s="430"/>
      <c r="I263" s="430"/>
      <c r="K263" s="856"/>
      <c r="L263" s="48"/>
      <c r="M263" s="48"/>
      <c r="N263" s="48"/>
      <c r="O263" s="48"/>
      <c r="P263" s="856"/>
      <c r="Q263" s="48"/>
      <c r="R263" s="48"/>
      <c r="S263" s="48"/>
      <c r="T263" s="48"/>
      <c r="U263" s="48"/>
      <c r="V263" s="48"/>
      <c r="W263" s="48"/>
      <c r="X263" s="48"/>
      <c r="Y263" s="48"/>
      <c r="Z263" s="48"/>
      <c r="AA263" s="48"/>
      <c r="AB263" s="48"/>
    </row>
    <row r="264" spans="1:28">
      <c r="A264" s="430"/>
      <c r="B264" s="601"/>
      <c r="C264" s="1002" t="s">
        <v>1037</v>
      </c>
      <c r="D264" s="1003"/>
      <c r="E264" s="614">
        <v>1208666.9099999999</v>
      </c>
      <c r="F264" s="614">
        <v>912538</v>
      </c>
      <c r="G264" s="430"/>
      <c r="H264" s="430"/>
      <c r="I264" s="430"/>
      <c r="K264" s="856"/>
      <c r="L264" s="48"/>
      <c r="M264" s="48"/>
      <c r="N264" s="48"/>
      <c r="O264" s="48"/>
      <c r="P264" s="856"/>
      <c r="Q264" s="48"/>
      <c r="R264" s="48"/>
      <c r="S264" s="48"/>
      <c r="T264" s="48"/>
      <c r="U264" s="48"/>
      <c r="V264" s="48"/>
      <c r="W264" s="48"/>
      <c r="X264" s="48"/>
      <c r="Y264" s="48"/>
      <c r="Z264" s="48"/>
      <c r="AA264" s="48"/>
      <c r="AB264" s="48"/>
    </row>
    <row r="265" spans="1:28" hidden="1">
      <c r="A265" s="430"/>
      <c r="B265" s="601"/>
      <c r="C265" s="1002" t="s">
        <v>271</v>
      </c>
      <c r="D265" s="1003"/>
      <c r="E265" s="614">
        <v>0</v>
      </c>
      <c r="F265" s="614">
        <v>0</v>
      </c>
      <c r="G265" s="430"/>
      <c r="H265" s="430"/>
      <c r="I265" s="430"/>
      <c r="K265" s="856"/>
      <c r="L265" s="48"/>
      <c r="M265" s="48"/>
      <c r="N265" s="48"/>
      <c r="O265" s="48"/>
      <c r="P265" s="856"/>
      <c r="Q265" s="48"/>
      <c r="R265" s="48"/>
      <c r="S265" s="48"/>
      <c r="T265" s="48"/>
      <c r="U265" s="48"/>
      <c r="V265" s="48"/>
      <c r="W265" s="48"/>
      <c r="X265" s="48"/>
      <c r="Y265" s="48"/>
      <c r="Z265" s="48"/>
      <c r="AA265" s="48"/>
      <c r="AB265" s="48"/>
    </row>
    <row r="266" spans="1:28" hidden="1">
      <c r="A266" s="430"/>
      <c r="B266" s="601"/>
      <c r="C266" s="1002" t="s">
        <v>272</v>
      </c>
      <c r="D266" s="1003"/>
      <c r="E266" s="614">
        <v>0</v>
      </c>
      <c r="F266" s="614">
        <v>0</v>
      </c>
      <c r="G266" s="430"/>
      <c r="H266" s="430"/>
      <c r="I266" s="430"/>
      <c r="K266" s="856"/>
      <c r="L266" s="48"/>
      <c r="M266" s="48"/>
      <c r="N266" s="48"/>
      <c r="O266" s="48"/>
      <c r="P266" s="856"/>
      <c r="Q266" s="48"/>
      <c r="R266" s="48"/>
      <c r="S266" s="48"/>
      <c r="T266" s="48"/>
      <c r="U266" s="48"/>
      <c r="V266" s="48"/>
      <c r="W266" s="48"/>
      <c r="X266" s="48"/>
      <c r="Y266" s="48"/>
      <c r="Z266" s="48"/>
      <c r="AA266" s="48"/>
      <c r="AB266" s="48"/>
    </row>
    <row r="267" spans="1:28">
      <c r="A267" s="430"/>
      <c r="B267" s="601"/>
      <c r="C267" s="616" t="s">
        <v>280</v>
      </c>
      <c r="D267" s="617"/>
      <c r="E267" s="614">
        <v>466560</v>
      </c>
      <c r="F267" s="614">
        <v>198240</v>
      </c>
      <c r="G267" s="430"/>
      <c r="H267" s="430"/>
      <c r="I267" s="430"/>
      <c r="K267" s="856"/>
      <c r="L267" s="48"/>
      <c r="M267" s="48"/>
      <c r="N267" s="48"/>
      <c r="O267" s="48"/>
      <c r="P267" s="856"/>
      <c r="Q267" s="48"/>
      <c r="R267" s="48"/>
      <c r="S267" s="48"/>
      <c r="T267" s="48"/>
      <c r="U267" s="48"/>
      <c r="V267" s="48"/>
      <c r="W267" s="48"/>
      <c r="X267" s="48"/>
      <c r="Y267" s="48"/>
      <c r="Z267" s="48"/>
      <c r="AA267" s="48"/>
      <c r="AB267" s="48"/>
    </row>
    <row r="268" spans="1:28">
      <c r="A268" s="430"/>
      <c r="B268" s="601"/>
      <c r="C268" s="1016" t="s">
        <v>1640</v>
      </c>
      <c r="D268" s="1017"/>
      <c r="E268" s="614"/>
      <c r="F268" s="614"/>
      <c r="G268" s="430"/>
      <c r="H268" s="430"/>
      <c r="I268" s="430"/>
      <c r="K268" s="856"/>
      <c r="L268" s="48"/>
      <c r="M268" s="48"/>
      <c r="N268" s="48"/>
      <c r="O268" s="48"/>
      <c r="P268" s="856"/>
      <c r="Q268" s="48"/>
      <c r="R268" s="48"/>
      <c r="S268" s="48"/>
      <c r="T268" s="48"/>
      <c r="U268" s="48"/>
      <c r="V268" s="48"/>
      <c r="W268" s="48"/>
      <c r="X268" s="48"/>
      <c r="Y268" s="48"/>
      <c r="Z268" s="48"/>
      <c r="AA268" s="48"/>
      <c r="AB268" s="48"/>
    </row>
    <row r="269" spans="1:28">
      <c r="A269" s="430"/>
      <c r="B269" s="601"/>
      <c r="C269" s="1042" t="s">
        <v>273</v>
      </c>
      <c r="D269" s="1043"/>
      <c r="E269" s="615">
        <v>1804300</v>
      </c>
      <c r="F269" s="615">
        <v>3300000</v>
      </c>
      <c r="G269" s="430"/>
      <c r="H269" s="430"/>
      <c r="I269" s="430"/>
      <c r="K269" s="46"/>
      <c r="L269" s="48"/>
      <c r="M269" s="48"/>
      <c r="N269" s="48"/>
      <c r="O269" s="48"/>
      <c r="P269" s="856"/>
      <c r="Q269" s="48"/>
      <c r="R269" s="48"/>
      <c r="S269" s="48"/>
      <c r="T269" s="48"/>
      <c r="U269" s="48"/>
      <c r="V269" s="48"/>
      <c r="W269" s="48"/>
      <c r="X269" s="48"/>
      <c r="Y269" s="48"/>
      <c r="Z269" s="48"/>
      <c r="AA269" s="48"/>
      <c r="AB269" s="48"/>
    </row>
    <row r="270" spans="1:28" hidden="1">
      <c r="A270" s="430"/>
      <c r="B270" s="601"/>
      <c r="C270" s="1000" t="s">
        <v>264</v>
      </c>
      <c r="D270" s="1001"/>
      <c r="E270" s="615">
        <v>0</v>
      </c>
      <c r="F270" s="614">
        <v>0</v>
      </c>
      <c r="G270" s="430"/>
      <c r="H270" s="430"/>
      <c r="I270" s="430"/>
      <c r="K270" s="856"/>
      <c r="L270" s="48"/>
      <c r="M270" s="48"/>
      <c r="N270" s="48"/>
      <c r="O270" s="48"/>
      <c r="P270" s="856"/>
      <c r="Q270" s="48"/>
      <c r="R270" s="48"/>
      <c r="S270" s="48"/>
      <c r="T270" s="48"/>
      <c r="U270" s="48"/>
      <c r="V270" s="48"/>
      <c r="W270" s="48"/>
      <c r="X270" s="48"/>
      <c r="Y270" s="48"/>
      <c r="Z270" s="48"/>
      <c r="AA270" s="48"/>
      <c r="AB270" s="48"/>
    </row>
    <row r="271" spans="1:28" hidden="1">
      <c r="A271" s="430"/>
      <c r="B271" s="601"/>
      <c r="C271" s="1000" t="s">
        <v>274</v>
      </c>
      <c r="D271" s="1001"/>
      <c r="E271" s="614">
        <v>0</v>
      </c>
      <c r="F271" s="614">
        <v>0</v>
      </c>
      <c r="G271" s="430"/>
      <c r="H271" s="430"/>
      <c r="I271" s="430"/>
      <c r="K271" s="856"/>
      <c r="L271" s="48"/>
      <c r="M271" s="48"/>
      <c r="N271" s="48"/>
      <c r="O271" s="48"/>
      <c r="P271" s="856"/>
      <c r="Q271" s="48"/>
      <c r="R271" s="48"/>
      <c r="S271" s="48"/>
      <c r="T271" s="48"/>
      <c r="U271" s="48"/>
      <c r="V271" s="48"/>
      <c r="W271" s="48"/>
      <c r="X271" s="48"/>
      <c r="Y271" s="48"/>
      <c r="Z271" s="48"/>
      <c r="AA271" s="48"/>
      <c r="AB271" s="48"/>
    </row>
    <row r="272" spans="1:28" hidden="1">
      <c r="A272" s="430"/>
      <c r="B272" s="601"/>
      <c r="C272" s="1000" t="s">
        <v>275</v>
      </c>
      <c r="D272" s="1001"/>
      <c r="E272" s="614">
        <v>0</v>
      </c>
      <c r="F272" s="614">
        <v>0</v>
      </c>
      <c r="G272" s="430"/>
      <c r="H272" s="430"/>
      <c r="I272" s="430"/>
      <c r="K272" s="856"/>
      <c r="L272" s="48"/>
      <c r="M272" s="48"/>
      <c r="N272" s="48"/>
      <c r="O272" s="48"/>
      <c r="P272" s="856"/>
      <c r="Q272" s="48"/>
      <c r="R272" s="48"/>
      <c r="S272" s="48"/>
      <c r="T272" s="48"/>
      <c r="U272" s="48"/>
      <c r="V272" s="48"/>
      <c r="W272" s="48"/>
      <c r="X272" s="48"/>
      <c r="Y272" s="48"/>
      <c r="Z272" s="48"/>
      <c r="AA272" s="48"/>
      <c r="AB272" s="48"/>
    </row>
    <row r="273" spans="1:28">
      <c r="A273" s="430"/>
      <c r="B273" s="601"/>
      <c r="C273" s="1000" t="s">
        <v>265</v>
      </c>
      <c r="D273" s="1001"/>
      <c r="E273" s="614">
        <v>2194628</v>
      </c>
      <c r="F273" s="614">
        <v>246730</v>
      </c>
      <c r="G273" s="430"/>
      <c r="H273" s="430"/>
      <c r="I273" s="430"/>
      <c r="K273" s="856"/>
      <c r="L273" s="48"/>
      <c r="M273" s="48"/>
      <c r="N273" s="48"/>
      <c r="O273" s="48"/>
      <c r="P273" s="856"/>
      <c r="Q273" s="48"/>
      <c r="R273" s="48"/>
      <c r="S273" s="48"/>
      <c r="T273" s="48"/>
      <c r="U273" s="48"/>
      <c r="V273" s="48"/>
      <c r="W273" s="48"/>
      <c r="X273" s="48"/>
      <c r="Y273" s="48"/>
      <c r="Z273" s="48"/>
      <c r="AA273" s="48"/>
      <c r="AB273" s="48"/>
    </row>
    <row r="274" spans="1:28" hidden="1">
      <c r="A274" s="430"/>
      <c r="B274" s="601"/>
      <c r="C274" s="1000" t="s">
        <v>276</v>
      </c>
      <c r="D274" s="1001"/>
      <c r="E274" s="614">
        <v>0</v>
      </c>
      <c r="F274" s="614">
        <v>0</v>
      </c>
      <c r="G274" s="430"/>
      <c r="H274" s="430"/>
      <c r="I274" s="430"/>
      <c r="K274" s="856"/>
      <c r="L274" s="48"/>
      <c r="M274" s="48"/>
      <c r="N274" s="48"/>
      <c r="O274" s="48"/>
      <c r="P274" s="856"/>
      <c r="Q274" s="48"/>
      <c r="R274" s="48"/>
      <c r="S274" s="48"/>
      <c r="T274" s="48"/>
      <c r="U274" s="48"/>
      <c r="V274" s="48"/>
      <c r="W274" s="48"/>
      <c r="X274" s="48"/>
      <c r="Y274" s="48"/>
      <c r="Z274" s="48"/>
      <c r="AA274" s="48"/>
      <c r="AB274" s="48"/>
    </row>
    <row r="275" spans="1:28" ht="13.15" hidden="1" customHeight="1">
      <c r="A275" s="430"/>
      <c r="B275" s="601"/>
      <c r="C275" s="1000" t="s">
        <v>277</v>
      </c>
      <c r="D275" s="1001"/>
      <c r="E275" s="614">
        <v>0</v>
      </c>
      <c r="F275" s="614">
        <v>0</v>
      </c>
      <c r="G275" s="430"/>
      <c r="H275" s="430"/>
      <c r="I275" s="430"/>
      <c r="K275" s="856"/>
      <c r="L275" s="48"/>
      <c r="M275" s="48"/>
      <c r="N275" s="48"/>
      <c r="O275" s="48"/>
      <c r="P275" s="856"/>
      <c r="Q275" s="48"/>
      <c r="R275" s="48"/>
      <c r="S275" s="48"/>
      <c r="T275" s="48"/>
      <c r="U275" s="48"/>
      <c r="V275" s="48"/>
      <c r="W275" s="48"/>
      <c r="X275" s="48"/>
      <c r="Y275" s="48"/>
      <c r="Z275" s="48"/>
      <c r="AA275" s="48"/>
      <c r="AB275" s="48"/>
    </row>
    <row r="276" spans="1:28">
      <c r="A276" s="430"/>
      <c r="B276" s="601"/>
      <c r="C276" s="1044" t="s">
        <v>250</v>
      </c>
      <c r="D276" s="1045"/>
      <c r="E276" s="614"/>
      <c r="F276" s="614"/>
      <c r="G276" s="430"/>
      <c r="H276" s="430"/>
      <c r="I276" s="430"/>
      <c r="K276" s="856"/>
      <c r="L276" s="48"/>
      <c r="M276" s="48"/>
      <c r="N276" s="48"/>
      <c r="O276" s="48"/>
      <c r="P276" s="856"/>
      <c r="Q276" s="48"/>
      <c r="R276" s="48"/>
      <c r="S276" s="48"/>
      <c r="T276" s="48"/>
      <c r="U276" s="48"/>
      <c r="V276" s="48"/>
      <c r="W276" s="48"/>
      <c r="X276" s="48"/>
      <c r="Y276" s="48"/>
      <c r="Z276" s="48"/>
      <c r="AA276" s="48"/>
      <c r="AB276" s="48"/>
    </row>
    <row r="277" spans="1:28" hidden="1">
      <c r="A277" s="430"/>
      <c r="B277" s="601"/>
      <c r="C277" s="1002" t="s">
        <v>278</v>
      </c>
      <c r="D277" s="1003"/>
      <c r="E277" s="614">
        <v>0</v>
      </c>
      <c r="F277" s="614">
        <v>0</v>
      </c>
      <c r="G277" s="430"/>
      <c r="H277" s="430"/>
      <c r="I277" s="430"/>
      <c r="K277" s="856"/>
      <c r="L277" s="48"/>
      <c r="M277" s="48"/>
      <c r="N277" s="48"/>
      <c r="O277" s="48"/>
      <c r="P277" s="856"/>
      <c r="Q277" s="48"/>
      <c r="R277" s="48"/>
      <c r="S277" s="48"/>
      <c r="T277" s="48"/>
      <c r="U277" s="48"/>
      <c r="V277" s="48"/>
      <c r="W277" s="48"/>
      <c r="X277" s="48"/>
      <c r="Y277" s="48"/>
      <c r="Z277" s="48"/>
      <c r="AA277" s="48"/>
      <c r="AB277" s="48"/>
    </row>
    <row r="278" spans="1:28" ht="13.15" hidden="1" customHeight="1">
      <c r="A278" s="430"/>
      <c r="B278" s="601"/>
      <c r="C278" s="1002" t="s">
        <v>279</v>
      </c>
      <c r="D278" s="1003"/>
      <c r="E278" s="614">
        <v>0</v>
      </c>
      <c r="F278" s="614">
        <v>0</v>
      </c>
      <c r="G278" s="430"/>
      <c r="H278" s="430"/>
      <c r="I278" s="430"/>
      <c r="K278" s="856"/>
      <c r="L278" s="48"/>
      <c r="M278" s="48"/>
      <c r="N278" s="48"/>
      <c r="O278" s="48"/>
      <c r="P278" s="856"/>
      <c r="Q278" s="48"/>
      <c r="R278" s="48"/>
      <c r="S278" s="48"/>
      <c r="T278" s="48"/>
      <c r="U278" s="48"/>
      <c r="V278" s="48"/>
      <c r="W278" s="48"/>
      <c r="X278" s="48"/>
      <c r="Y278" s="48"/>
      <c r="Z278" s="48"/>
      <c r="AA278" s="48"/>
      <c r="AB278" s="48"/>
    </row>
    <row r="279" spans="1:28">
      <c r="A279" s="430"/>
      <c r="B279" s="601"/>
      <c r="C279" s="1002" t="s">
        <v>1036</v>
      </c>
      <c r="D279" s="1003"/>
      <c r="E279" s="614">
        <v>659249.39</v>
      </c>
      <c r="F279" s="614">
        <v>891243</v>
      </c>
      <c r="G279" s="430"/>
      <c r="H279" s="430"/>
      <c r="I279" s="430"/>
      <c r="K279" s="856"/>
      <c r="L279" s="48"/>
      <c r="M279" s="48"/>
      <c r="N279" s="46"/>
      <c r="O279" s="48"/>
      <c r="P279" s="856"/>
      <c r="Q279" s="48"/>
      <c r="R279" s="48"/>
      <c r="S279" s="48"/>
      <c r="T279" s="48"/>
      <c r="U279" s="48"/>
      <c r="V279" s="48"/>
      <c r="W279" s="48"/>
      <c r="X279" s="48"/>
      <c r="Y279" s="48"/>
      <c r="Z279" s="48"/>
      <c r="AA279" s="48"/>
      <c r="AB279" s="48"/>
    </row>
    <row r="280" spans="1:28">
      <c r="A280" s="430"/>
      <c r="B280" s="601"/>
      <c r="C280" s="616" t="s">
        <v>280</v>
      </c>
      <c r="D280" s="617"/>
      <c r="E280" s="614">
        <v>2250694</v>
      </c>
      <c r="F280" s="614">
        <v>198420</v>
      </c>
      <c r="G280" s="430"/>
      <c r="H280" s="430"/>
      <c r="I280" s="430"/>
      <c r="K280" s="856"/>
      <c r="L280" s="48"/>
      <c r="M280" s="48"/>
      <c r="N280" s="46"/>
      <c r="O280" s="48"/>
      <c r="P280" s="856"/>
      <c r="Q280" s="48"/>
      <c r="R280" s="48"/>
      <c r="S280" s="48"/>
      <c r="T280" s="48"/>
      <c r="U280" s="48"/>
      <c r="V280" s="48"/>
      <c r="W280" s="48"/>
      <c r="X280" s="48"/>
      <c r="Y280" s="48"/>
      <c r="Z280" s="48"/>
      <c r="AA280" s="48"/>
      <c r="AB280" s="48"/>
    </row>
    <row r="281" spans="1:28">
      <c r="A281" s="430"/>
      <c r="B281" s="601"/>
      <c r="C281" s="1016" t="s">
        <v>1639</v>
      </c>
      <c r="D281" s="1017"/>
      <c r="E281" s="614"/>
      <c r="F281" s="614"/>
      <c r="G281" s="430"/>
      <c r="H281" s="430"/>
      <c r="I281" s="430"/>
      <c r="K281" s="856"/>
      <c r="L281" s="48"/>
      <c r="M281" s="48"/>
      <c r="N281" s="46"/>
      <c r="O281" s="48"/>
      <c r="P281" s="856"/>
      <c r="Q281" s="48"/>
      <c r="R281" s="48"/>
      <c r="S281" s="48"/>
      <c r="T281" s="48"/>
      <c r="U281" s="48"/>
      <c r="V281" s="48"/>
      <c r="W281" s="48"/>
      <c r="X281" s="48"/>
      <c r="Y281" s="48"/>
      <c r="Z281" s="48"/>
      <c r="AA281" s="48"/>
      <c r="AB281" s="48"/>
    </row>
    <row r="282" spans="1:28">
      <c r="A282" s="430"/>
      <c r="B282" s="601"/>
      <c r="C282" s="1042" t="s">
        <v>273</v>
      </c>
      <c r="D282" s="1043"/>
      <c r="E282" s="615">
        <v>3600000</v>
      </c>
      <c r="F282" s="615">
        <v>3600000</v>
      </c>
      <c r="G282" s="430"/>
      <c r="H282" s="430"/>
      <c r="I282" s="430"/>
      <c r="K282" s="856"/>
      <c r="L282" s="48"/>
      <c r="M282" s="48"/>
      <c r="N282" s="46"/>
      <c r="O282" s="48"/>
      <c r="P282" s="856"/>
      <c r="Q282" s="48"/>
      <c r="R282" s="48"/>
      <c r="S282" s="48"/>
      <c r="T282" s="48"/>
      <c r="U282" s="48"/>
      <c r="V282" s="48"/>
      <c r="W282" s="48"/>
      <c r="X282" s="48"/>
      <c r="Y282" s="48"/>
      <c r="Z282" s="48"/>
      <c r="AA282" s="48"/>
      <c r="AB282" s="48"/>
    </row>
    <row r="283" spans="1:28" hidden="1">
      <c r="A283" s="430"/>
      <c r="B283" s="601"/>
      <c r="C283" s="1000"/>
      <c r="D283" s="1001"/>
      <c r="E283" s="615"/>
      <c r="F283" s="615"/>
      <c r="G283" s="430"/>
      <c r="H283" s="430"/>
      <c r="I283" s="430"/>
      <c r="K283" s="856"/>
      <c r="L283" s="48"/>
      <c r="M283" s="48"/>
      <c r="N283" s="46"/>
      <c r="O283" s="48"/>
      <c r="P283" s="856"/>
      <c r="Q283" s="48"/>
      <c r="R283" s="48"/>
      <c r="S283" s="48"/>
      <c r="T283" s="48"/>
      <c r="U283" s="48"/>
      <c r="V283" s="48"/>
      <c r="W283" s="48"/>
      <c r="X283" s="48"/>
      <c r="Y283" s="48"/>
      <c r="Z283" s="48"/>
      <c r="AA283" s="48"/>
      <c r="AB283" s="48"/>
    </row>
    <row r="284" spans="1:28">
      <c r="A284" s="430"/>
      <c r="B284" s="601"/>
      <c r="C284" s="1044" t="s">
        <v>250</v>
      </c>
      <c r="D284" s="1045"/>
      <c r="E284" s="614"/>
      <c r="F284" s="614"/>
      <c r="G284" s="430"/>
      <c r="H284" s="430"/>
      <c r="I284" s="430"/>
      <c r="K284" s="856"/>
      <c r="L284" s="48"/>
      <c r="M284" s="48"/>
      <c r="N284" s="46"/>
      <c r="O284" s="48"/>
      <c r="P284" s="856"/>
      <c r="Q284" s="48"/>
      <c r="R284" s="48"/>
      <c r="S284" s="48"/>
      <c r="T284" s="48"/>
      <c r="U284" s="48"/>
      <c r="V284" s="48"/>
      <c r="W284" s="48"/>
      <c r="X284" s="48"/>
      <c r="Y284" s="48"/>
      <c r="Z284" s="48"/>
      <c r="AA284" s="48"/>
      <c r="AB284" s="48"/>
    </row>
    <row r="285" spans="1:28">
      <c r="A285" s="430"/>
      <c r="B285" s="601"/>
      <c r="C285" s="616" t="s">
        <v>280</v>
      </c>
      <c r="D285" s="618"/>
      <c r="E285" s="614">
        <v>300000</v>
      </c>
      <c r="F285" s="614">
        <v>600000</v>
      </c>
      <c r="G285" s="430"/>
      <c r="H285" s="430"/>
      <c r="I285" s="430"/>
      <c r="K285" s="856"/>
      <c r="L285" s="48"/>
      <c r="M285" s="48"/>
      <c r="N285" s="46"/>
      <c r="O285" s="48"/>
      <c r="P285" s="856"/>
      <c r="Q285" s="48"/>
      <c r="R285" s="48"/>
      <c r="S285" s="48"/>
      <c r="T285" s="48"/>
      <c r="U285" s="48"/>
      <c r="V285" s="48"/>
      <c r="W285" s="48"/>
      <c r="X285" s="48"/>
      <c r="Y285" s="48"/>
      <c r="Z285" s="48"/>
      <c r="AA285" s="48"/>
      <c r="AB285" s="48"/>
    </row>
    <row r="286" spans="1:28">
      <c r="A286" s="430"/>
      <c r="B286" s="601"/>
      <c r="C286" s="1002" t="s">
        <v>1037</v>
      </c>
      <c r="D286" s="1003"/>
      <c r="E286" s="614">
        <v>682299</v>
      </c>
      <c r="F286" s="614">
        <v>582300</v>
      </c>
      <c r="G286" s="430"/>
      <c r="H286" s="430"/>
      <c r="I286" s="430"/>
      <c r="K286" s="856"/>
      <c r="L286" s="48"/>
      <c r="M286" s="48"/>
      <c r="N286" s="46"/>
      <c r="O286" s="48"/>
      <c r="P286" s="856"/>
      <c r="Q286" s="48"/>
      <c r="R286" s="48"/>
      <c r="S286" s="48"/>
      <c r="T286" s="48"/>
      <c r="U286" s="48"/>
      <c r="V286" s="48"/>
      <c r="W286" s="48"/>
      <c r="X286" s="48"/>
      <c r="Y286" s="48"/>
      <c r="Z286" s="48"/>
      <c r="AA286" s="48"/>
      <c r="AB286" s="48"/>
    </row>
    <row r="287" spans="1:28">
      <c r="A287" s="430"/>
      <c r="B287" s="607" t="s">
        <v>281</v>
      </c>
      <c r="C287" s="1016" t="s">
        <v>282</v>
      </c>
      <c r="D287" s="1017"/>
      <c r="E287" s="512"/>
      <c r="F287" s="512"/>
      <c r="G287" s="430"/>
      <c r="H287" s="430"/>
      <c r="I287" s="430"/>
      <c r="K287" s="48"/>
      <c r="L287" s="48"/>
      <c r="M287" s="48"/>
      <c r="N287" s="48"/>
      <c r="O287" s="48"/>
      <c r="P287" s="48"/>
      <c r="Q287" s="48"/>
      <c r="R287" s="48"/>
      <c r="S287" s="48"/>
      <c r="T287" s="48"/>
      <c r="U287" s="48"/>
      <c r="V287" s="48"/>
      <c r="W287" s="48"/>
      <c r="X287" s="48"/>
      <c r="Y287" s="48"/>
      <c r="Z287" s="48"/>
      <c r="AA287" s="48"/>
      <c r="AB287" s="48"/>
    </row>
    <row r="288" spans="1:28" ht="14.25" hidden="1" customHeight="1">
      <c r="A288" s="430"/>
      <c r="B288" s="607"/>
      <c r="C288" s="1018" t="s">
        <v>247</v>
      </c>
      <c r="D288" s="1019"/>
      <c r="E288" s="614"/>
      <c r="F288" s="614"/>
      <c r="G288" s="430"/>
      <c r="H288" s="430"/>
      <c r="I288" s="430"/>
      <c r="K288" s="856"/>
      <c r="L288" s="48"/>
      <c r="M288" s="48"/>
      <c r="N288" s="48"/>
      <c r="O288" s="48"/>
      <c r="P288" s="856"/>
      <c r="Q288" s="48"/>
      <c r="R288" s="48"/>
      <c r="S288" s="48"/>
      <c r="T288" s="48"/>
      <c r="U288" s="48"/>
      <c r="V288" s="48"/>
      <c r="W288" s="48"/>
      <c r="X288" s="48"/>
      <c r="Y288" s="48"/>
      <c r="Z288" s="48"/>
      <c r="AA288" s="48"/>
      <c r="AB288" s="48"/>
    </row>
    <row r="289" spans="1:28" ht="14.25" hidden="1" customHeight="1">
      <c r="A289" s="430"/>
      <c r="B289" s="607"/>
      <c r="C289" s="1018" t="s">
        <v>283</v>
      </c>
      <c r="D289" s="1019"/>
      <c r="E289" s="614"/>
      <c r="F289" s="614"/>
      <c r="G289" s="430"/>
      <c r="H289" s="430"/>
      <c r="I289" s="430"/>
      <c r="K289" s="856"/>
      <c r="L289" s="48"/>
      <c r="M289" s="48"/>
      <c r="N289" s="48"/>
      <c r="O289" s="48"/>
      <c r="P289" s="856"/>
      <c r="Q289" s="48"/>
      <c r="R289" s="48"/>
      <c r="S289" s="48"/>
      <c r="T289" s="48"/>
      <c r="U289" s="48"/>
      <c r="V289" s="48"/>
      <c r="W289" s="48"/>
      <c r="X289" s="48"/>
      <c r="Y289" s="48"/>
      <c r="Z289" s="48"/>
      <c r="AA289" s="48"/>
      <c r="AB289" s="48"/>
    </row>
    <row r="290" spans="1:28">
      <c r="A290" s="430"/>
      <c r="B290" s="607"/>
      <c r="C290" s="998" t="s">
        <v>1658</v>
      </c>
      <c r="D290" s="999"/>
      <c r="E290" s="614"/>
      <c r="F290" s="614"/>
      <c r="G290" s="430"/>
      <c r="H290" s="430"/>
      <c r="I290" s="430"/>
      <c r="K290" s="856"/>
      <c r="L290" s="48"/>
      <c r="M290" s="48"/>
      <c r="N290" s="48"/>
      <c r="O290" s="48"/>
      <c r="P290" s="856"/>
      <c r="Q290" s="48"/>
      <c r="R290" s="48"/>
      <c r="S290" s="48"/>
      <c r="T290" s="48"/>
      <c r="U290" s="48"/>
      <c r="V290" s="48"/>
      <c r="W290" s="48"/>
      <c r="X290" s="48"/>
      <c r="Y290" s="48"/>
      <c r="Z290" s="48"/>
      <c r="AA290" s="48"/>
      <c r="AB290" s="48"/>
    </row>
    <row r="291" spans="1:28" hidden="1">
      <c r="A291" s="430"/>
      <c r="B291" s="607"/>
      <c r="C291" s="1000" t="s">
        <v>284</v>
      </c>
      <c r="D291" s="1001"/>
      <c r="E291" s="614">
        <v>0</v>
      </c>
      <c r="F291" s="614">
        <v>0</v>
      </c>
      <c r="G291" s="430"/>
      <c r="H291" s="430"/>
      <c r="I291" s="430"/>
      <c r="K291" s="856"/>
      <c r="L291" s="48"/>
      <c r="M291" s="48"/>
      <c r="N291" s="48"/>
      <c r="O291" s="48"/>
      <c r="P291" s="856"/>
      <c r="Q291" s="48"/>
      <c r="R291" s="48"/>
      <c r="S291" s="48"/>
      <c r="T291" s="48"/>
      <c r="U291" s="48"/>
      <c r="V291" s="48"/>
      <c r="W291" s="48"/>
      <c r="X291" s="48"/>
      <c r="Y291" s="48"/>
      <c r="Z291" s="48"/>
      <c r="AA291" s="48"/>
      <c r="AB291" s="48"/>
    </row>
    <row r="292" spans="1:28" hidden="1">
      <c r="A292" s="430"/>
      <c r="B292" s="607"/>
      <c r="C292" s="1000" t="s">
        <v>247</v>
      </c>
      <c r="D292" s="1001"/>
      <c r="E292" s="614">
        <v>0</v>
      </c>
      <c r="F292" s="614">
        <v>0</v>
      </c>
      <c r="G292" s="430"/>
      <c r="H292" s="430"/>
      <c r="I292" s="430"/>
      <c r="K292" s="856"/>
      <c r="L292" s="48"/>
      <c r="M292" s="48"/>
      <c r="N292" s="48"/>
      <c r="O292" s="48"/>
      <c r="P292" s="856"/>
      <c r="Q292" s="48"/>
      <c r="R292" s="48"/>
      <c r="S292" s="48"/>
      <c r="T292" s="48"/>
      <c r="U292" s="48"/>
      <c r="V292" s="48"/>
      <c r="W292" s="48"/>
      <c r="X292" s="48"/>
      <c r="Y292" s="48"/>
      <c r="Z292" s="48"/>
      <c r="AA292" s="48"/>
      <c r="AB292" s="48"/>
    </row>
    <row r="293" spans="1:28">
      <c r="A293" s="430"/>
      <c r="B293" s="607"/>
      <c r="C293" s="1000" t="s">
        <v>285</v>
      </c>
      <c r="D293" s="1001"/>
      <c r="E293" s="512"/>
      <c r="F293" s="512"/>
      <c r="G293" s="430"/>
      <c r="H293" s="430"/>
      <c r="I293" s="430"/>
      <c r="K293" s="48"/>
      <c r="L293" s="48"/>
      <c r="M293" s="48"/>
      <c r="N293" s="48"/>
      <c r="O293" s="48"/>
      <c r="P293" s="48"/>
      <c r="Q293" s="48"/>
      <c r="R293" s="48"/>
      <c r="S293" s="48"/>
      <c r="T293" s="48"/>
      <c r="U293" s="48"/>
      <c r="V293" s="48"/>
      <c r="W293" s="48"/>
      <c r="X293" s="48"/>
      <c r="Y293" s="48"/>
      <c r="Z293" s="48"/>
      <c r="AA293" s="48"/>
      <c r="AB293" s="48"/>
    </row>
    <row r="294" spans="1:28" hidden="1">
      <c r="A294" s="430"/>
      <c r="B294" s="607"/>
      <c r="C294" s="1002" t="s">
        <v>278</v>
      </c>
      <c r="D294" s="1003"/>
      <c r="E294" s="615">
        <v>0</v>
      </c>
      <c r="F294" s="615">
        <v>0</v>
      </c>
      <c r="G294" s="430"/>
      <c r="H294" s="430"/>
      <c r="I294" s="430"/>
      <c r="K294" s="46"/>
      <c r="L294" s="48"/>
      <c r="M294" s="48"/>
      <c r="N294" s="48"/>
      <c r="O294" s="48"/>
      <c r="P294" s="46"/>
      <c r="Q294" s="48"/>
      <c r="R294" s="48"/>
      <c r="S294" s="48"/>
      <c r="T294" s="48"/>
      <c r="U294" s="48"/>
      <c r="V294" s="48"/>
      <c r="W294" s="48"/>
      <c r="X294" s="48"/>
      <c r="Y294" s="48"/>
      <c r="Z294" s="48"/>
      <c r="AA294" s="48"/>
      <c r="AB294" s="48"/>
    </row>
    <row r="295" spans="1:28" ht="14.25" hidden="1" customHeight="1">
      <c r="A295" s="430"/>
      <c r="B295" s="607"/>
      <c r="C295" s="1000" t="s">
        <v>286</v>
      </c>
      <c r="D295" s="1001"/>
      <c r="E295" s="614"/>
      <c r="F295" s="614"/>
      <c r="G295" s="430"/>
      <c r="H295" s="430"/>
      <c r="I295" s="430"/>
      <c r="K295" s="856"/>
      <c r="L295" s="48"/>
      <c r="M295" s="48"/>
      <c r="N295" s="48"/>
      <c r="O295" s="48"/>
      <c r="P295" s="48"/>
      <c r="Q295" s="48"/>
      <c r="R295" s="48"/>
      <c r="S295" s="48"/>
      <c r="T295" s="48"/>
      <c r="U295" s="48"/>
      <c r="V295" s="48"/>
      <c r="W295" s="48"/>
      <c r="X295" s="48"/>
      <c r="Y295" s="48"/>
      <c r="Z295" s="48"/>
      <c r="AA295" s="48"/>
      <c r="AB295" s="48"/>
    </row>
    <row r="296" spans="1:28">
      <c r="A296" s="430"/>
      <c r="B296" s="607"/>
      <c r="C296" s="1002" t="s">
        <v>1524</v>
      </c>
      <c r="D296" s="1003"/>
      <c r="E296" s="614">
        <v>225000</v>
      </c>
      <c r="F296" s="614">
        <v>225000</v>
      </c>
      <c r="G296" s="430"/>
      <c r="H296" s="430"/>
      <c r="I296" s="430"/>
      <c r="K296" s="856"/>
      <c r="L296" s="48"/>
      <c r="M296" s="48"/>
      <c r="N296" s="48"/>
      <c r="O296" s="48"/>
      <c r="P296" s="856"/>
      <c r="Q296" s="48"/>
      <c r="R296" s="48"/>
      <c r="S296" s="48"/>
      <c r="T296" s="48"/>
      <c r="U296" s="48"/>
      <c r="V296" s="48"/>
      <c r="W296" s="48"/>
      <c r="X296" s="48"/>
      <c r="Y296" s="48"/>
      <c r="Z296" s="48"/>
      <c r="AA296" s="48"/>
      <c r="AB296" s="48"/>
    </row>
    <row r="297" spans="1:28">
      <c r="A297" s="430"/>
      <c r="B297" s="607"/>
      <c r="C297" s="1002" t="s">
        <v>287</v>
      </c>
      <c r="D297" s="1003"/>
      <c r="E297" s="614">
        <v>273250</v>
      </c>
      <c r="F297" s="614">
        <v>273250</v>
      </c>
      <c r="G297" s="430"/>
      <c r="H297" s="430"/>
      <c r="I297" s="430"/>
      <c r="K297" s="856"/>
      <c r="L297" s="48"/>
      <c r="M297" s="48"/>
      <c r="N297" s="48"/>
      <c r="O297" s="48"/>
      <c r="P297" s="856"/>
      <c r="Q297" s="48"/>
      <c r="R297" s="48"/>
      <c r="S297" s="48"/>
      <c r="T297" s="48"/>
      <c r="U297" s="48"/>
      <c r="V297" s="48"/>
      <c r="W297" s="48"/>
      <c r="X297" s="48"/>
      <c r="Y297" s="48"/>
      <c r="Z297" s="48"/>
      <c r="AA297" s="48"/>
      <c r="AB297" s="48"/>
    </row>
    <row r="298" spans="1:28" hidden="1">
      <c r="A298" s="430"/>
      <c r="B298" s="607"/>
      <c r="C298" s="1002"/>
      <c r="D298" s="1003"/>
      <c r="E298" s="614"/>
      <c r="F298" s="614"/>
      <c r="G298" s="430"/>
      <c r="H298" s="430"/>
      <c r="I298" s="430"/>
      <c r="K298" s="856"/>
      <c r="L298" s="48"/>
      <c r="M298" s="48"/>
      <c r="N298" s="48"/>
      <c r="O298" s="48"/>
      <c r="P298" s="48"/>
      <c r="Q298" s="48"/>
      <c r="R298" s="48"/>
      <c r="S298" s="48"/>
      <c r="T298" s="48"/>
      <c r="U298" s="48"/>
      <c r="V298" s="48"/>
      <c r="W298" s="48"/>
      <c r="X298" s="48"/>
      <c r="Y298" s="48"/>
      <c r="Z298" s="48"/>
      <c r="AA298" s="48"/>
      <c r="AB298" s="48"/>
    </row>
    <row r="299" spans="1:28">
      <c r="A299" s="430"/>
      <c r="B299" s="607"/>
      <c r="C299" s="998" t="s">
        <v>1659</v>
      </c>
      <c r="D299" s="999"/>
      <c r="E299" s="614"/>
      <c r="F299" s="614"/>
      <c r="G299" s="430"/>
      <c r="H299" s="430"/>
      <c r="I299" s="430"/>
      <c r="K299" s="856"/>
      <c r="L299" s="48"/>
      <c r="M299" s="48"/>
      <c r="N299" s="48"/>
      <c r="O299" s="48"/>
      <c r="P299" s="48"/>
      <c r="Q299" s="48"/>
      <c r="R299" s="48"/>
      <c r="S299" s="48"/>
      <c r="T299" s="48"/>
      <c r="U299" s="48"/>
      <c r="V299" s="48"/>
      <c r="W299" s="48"/>
      <c r="X299" s="48"/>
      <c r="Y299" s="48"/>
      <c r="Z299" s="48"/>
      <c r="AA299" s="48"/>
      <c r="AB299" s="48"/>
    </row>
    <row r="300" spans="1:28">
      <c r="A300" s="430"/>
      <c r="B300" s="601"/>
      <c r="C300" s="1000" t="s">
        <v>285</v>
      </c>
      <c r="D300" s="1001"/>
      <c r="E300" s="619"/>
      <c r="F300" s="619"/>
      <c r="G300" s="430"/>
      <c r="H300" s="430"/>
      <c r="I300" s="430"/>
      <c r="K300" s="43"/>
      <c r="L300" s="48"/>
      <c r="M300" s="46"/>
      <c r="N300" s="48"/>
      <c r="O300" s="48"/>
      <c r="P300" s="46"/>
      <c r="Q300" s="48"/>
      <c r="R300" s="48"/>
      <c r="S300" s="48"/>
      <c r="T300" s="48"/>
      <c r="U300" s="48"/>
      <c r="V300" s="48"/>
      <c r="W300" s="48"/>
      <c r="X300" s="48"/>
      <c r="Y300" s="48"/>
      <c r="Z300" s="48"/>
      <c r="AA300" s="48"/>
      <c r="AB300" s="48"/>
    </row>
    <row r="301" spans="1:28">
      <c r="A301" s="430"/>
      <c r="B301" s="601"/>
      <c r="C301" s="1006" t="s">
        <v>288</v>
      </c>
      <c r="D301" s="1007"/>
      <c r="E301" s="615">
        <v>32571</v>
      </c>
      <c r="F301" s="615">
        <v>32571</v>
      </c>
      <c r="G301" s="430"/>
      <c r="H301" s="430"/>
      <c r="I301" s="430"/>
      <c r="K301" s="46"/>
      <c r="L301" s="48"/>
      <c r="M301" s="46"/>
      <c r="N301" s="48"/>
      <c r="O301" s="48"/>
      <c r="P301" s="46"/>
      <c r="Q301" s="48"/>
      <c r="R301" s="48"/>
      <c r="S301" s="48"/>
      <c r="T301" s="48"/>
      <c r="U301" s="48"/>
      <c r="V301" s="48"/>
      <c r="W301" s="48"/>
      <c r="X301" s="48"/>
      <c r="Y301" s="48"/>
      <c r="Z301" s="48"/>
      <c r="AA301" s="48"/>
      <c r="AB301" s="48"/>
    </row>
    <row r="302" spans="1:28">
      <c r="A302" s="430"/>
      <c r="B302" s="601"/>
      <c r="C302" s="1002" t="s">
        <v>287</v>
      </c>
      <c r="D302" s="1003"/>
      <c r="E302" s="615">
        <v>520150</v>
      </c>
      <c r="F302" s="615">
        <v>520150</v>
      </c>
      <c r="G302" s="430"/>
      <c r="H302" s="430"/>
      <c r="I302" s="430"/>
      <c r="K302" s="46"/>
      <c r="L302" s="48"/>
      <c r="M302" s="48"/>
      <c r="N302" s="48"/>
      <c r="O302" s="48"/>
      <c r="P302" s="46"/>
      <c r="Q302" s="48"/>
      <c r="R302" s="48"/>
      <c r="S302" s="48"/>
      <c r="T302" s="48"/>
      <c r="U302" s="48"/>
      <c r="V302" s="48"/>
      <c r="W302" s="48"/>
      <c r="X302" s="48"/>
      <c r="Y302" s="48"/>
      <c r="Z302" s="48"/>
      <c r="AA302" s="48"/>
      <c r="AB302" s="48"/>
    </row>
    <row r="303" spans="1:28" hidden="1">
      <c r="A303" s="430"/>
      <c r="B303" s="601"/>
      <c r="C303" s="998" t="s">
        <v>1070</v>
      </c>
      <c r="D303" s="999"/>
      <c r="E303" s="615"/>
      <c r="F303" s="615"/>
      <c r="G303" s="430"/>
      <c r="H303" s="430"/>
      <c r="I303" s="430"/>
      <c r="K303" s="46"/>
      <c r="L303" s="48"/>
      <c r="M303" s="48"/>
      <c r="N303" s="48"/>
      <c r="O303" s="48"/>
      <c r="P303" s="46"/>
      <c r="Q303" s="48"/>
      <c r="R303" s="48"/>
      <c r="S303" s="48"/>
      <c r="T303" s="48"/>
      <c r="U303" s="48"/>
      <c r="V303" s="48"/>
      <c r="W303" s="48"/>
      <c r="X303" s="48"/>
      <c r="Y303" s="48"/>
      <c r="Z303" s="48"/>
      <c r="AA303" s="48"/>
      <c r="AB303" s="48"/>
    </row>
    <row r="304" spans="1:28" hidden="1">
      <c r="A304" s="430"/>
      <c r="B304" s="601"/>
      <c r="C304" s="1000" t="s">
        <v>264</v>
      </c>
      <c r="D304" s="1001"/>
      <c r="E304" s="615">
        <v>0</v>
      </c>
      <c r="F304" s="615">
        <v>0</v>
      </c>
      <c r="G304" s="430"/>
      <c r="H304" s="430"/>
      <c r="I304" s="430"/>
      <c r="K304" s="46"/>
      <c r="L304" s="48"/>
      <c r="M304" s="48"/>
      <c r="N304" s="48"/>
      <c r="O304" s="48"/>
      <c r="P304" s="46"/>
      <c r="Q304" s="48"/>
      <c r="R304" s="48"/>
      <c r="S304" s="48"/>
      <c r="T304" s="48"/>
      <c r="U304" s="48"/>
      <c r="V304" s="48"/>
      <c r="W304" s="48"/>
      <c r="X304" s="48"/>
      <c r="Y304" s="48"/>
      <c r="Z304" s="48"/>
      <c r="AA304" s="48"/>
      <c r="AB304" s="48"/>
    </row>
    <row r="305" spans="1:28" hidden="1">
      <c r="A305" s="430"/>
      <c r="B305" s="601"/>
      <c r="C305" s="1000" t="s">
        <v>285</v>
      </c>
      <c r="D305" s="1001"/>
      <c r="E305" s="615"/>
      <c r="F305" s="615"/>
      <c r="G305" s="430"/>
      <c r="H305" s="430"/>
      <c r="I305" s="430"/>
      <c r="K305" s="46"/>
      <c r="L305" s="48"/>
      <c r="M305" s="48"/>
      <c r="N305" s="46"/>
      <c r="O305" s="48"/>
      <c r="P305" s="46"/>
      <c r="Q305" s="48"/>
      <c r="R305" s="48"/>
      <c r="S305" s="48"/>
      <c r="T305" s="48"/>
      <c r="U305" s="48"/>
      <c r="V305" s="48"/>
      <c r="W305" s="48"/>
      <c r="X305" s="48"/>
      <c r="Y305" s="48"/>
      <c r="Z305" s="48"/>
      <c r="AA305" s="48"/>
      <c r="AB305" s="48"/>
    </row>
    <row r="306" spans="1:28" hidden="1">
      <c r="A306" s="430"/>
      <c r="B306" s="601"/>
      <c r="C306" s="1002" t="s">
        <v>271</v>
      </c>
      <c r="D306" s="1003"/>
      <c r="E306" s="615">
        <v>0</v>
      </c>
      <c r="F306" s="615">
        <v>0</v>
      </c>
      <c r="G306" s="430"/>
      <c r="H306" s="430"/>
      <c r="I306" s="430"/>
      <c r="K306" s="46"/>
      <c r="L306" s="48"/>
      <c r="M306" s="48"/>
      <c r="N306" s="48"/>
      <c r="O306" s="48"/>
      <c r="P306" s="46"/>
      <c r="Q306" s="48"/>
      <c r="R306" s="48"/>
      <c r="S306" s="48"/>
      <c r="T306" s="48"/>
      <c r="U306" s="48"/>
      <c r="V306" s="48"/>
      <c r="W306" s="48"/>
      <c r="X306" s="48"/>
      <c r="Y306" s="48"/>
      <c r="Z306" s="48"/>
      <c r="AA306" s="48"/>
      <c r="AB306" s="48"/>
    </row>
    <row r="307" spans="1:28">
      <c r="A307" s="430"/>
      <c r="B307" s="523"/>
      <c r="C307" s="1004"/>
      <c r="D307" s="1005"/>
      <c r="E307" s="523"/>
      <c r="F307" s="523"/>
      <c r="G307" s="430"/>
      <c r="H307" s="430"/>
      <c r="I307" s="430"/>
      <c r="K307" s="48"/>
      <c r="L307" s="48"/>
      <c r="M307" s="48"/>
      <c r="N307" s="48"/>
      <c r="O307" s="48"/>
      <c r="P307" s="48"/>
      <c r="Q307" s="48"/>
      <c r="R307" s="48"/>
      <c r="S307" s="48"/>
      <c r="T307" s="48"/>
      <c r="U307" s="48"/>
      <c r="V307" s="48"/>
      <c r="W307" s="48"/>
      <c r="X307" s="48"/>
      <c r="Y307" s="48"/>
      <c r="Z307" s="48"/>
      <c r="AA307" s="48"/>
      <c r="AB307" s="48"/>
    </row>
    <row r="308" spans="1:28">
      <c r="A308" s="430"/>
      <c r="B308" s="488" t="s">
        <v>1559</v>
      </c>
      <c r="C308" s="488"/>
      <c r="D308" s="488"/>
      <c r="E308" s="488"/>
      <c r="F308" s="488"/>
      <c r="G308" s="430"/>
      <c r="H308" s="430"/>
      <c r="I308" s="430"/>
      <c r="K308" s="48"/>
      <c r="L308" s="48"/>
      <c r="M308" s="48"/>
      <c r="N308" s="48"/>
      <c r="O308" s="48"/>
      <c r="P308" s="48"/>
      <c r="Q308" s="48"/>
      <c r="R308" s="48"/>
      <c r="S308" s="48"/>
      <c r="T308" s="48"/>
      <c r="U308" s="48"/>
      <c r="V308" s="48"/>
      <c r="W308" s="48"/>
      <c r="X308" s="48"/>
      <c r="Y308" s="48"/>
      <c r="Z308" s="48"/>
      <c r="AA308" s="48"/>
      <c r="AB308" s="48"/>
    </row>
    <row r="309" spans="1:28">
      <c r="A309" s="430"/>
      <c r="B309" s="488"/>
      <c r="C309" s="488"/>
      <c r="D309" s="488"/>
      <c r="E309" s="488"/>
      <c r="F309" s="488"/>
      <c r="G309" s="430"/>
      <c r="H309" s="430"/>
      <c r="I309" s="430"/>
      <c r="K309" s="48"/>
      <c r="L309" s="48"/>
      <c r="M309" s="48"/>
      <c r="N309" s="48"/>
      <c r="O309" s="48"/>
      <c r="P309" s="48"/>
      <c r="Q309" s="48"/>
      <c r="R309" s="48"/>
      <c r="S309" s="48"/>
      <c r="T309" s="48"/>
      <c r="U309" s="48"/>
      <c r="V309" s="48"/>
      <c r="W309" s="48"/>
      <c r="X309" s="48"/>
      <c r="Y309" s="48"/>
      <c r="Z309" s="48"/>
      <c r="AA309" s="48"/>
      <c r="AB309" s="48"/>
    </row>
    <row r="310" spans="1:28">
      <c r="A310" s="453">
        <f>A162+1</f>
        <v>38</v>
      </c>
      <c r="B310" s="454" t="s">
        <v>1590</v>
      </c>
      <c r="C310" s="430"/>
      <c r="D310" s="488"/>
      <c r="E310" s="488"/>
      <c r="F310" s="488"/>
      <c r="G310" s="430"/>
      <c r="H310" s="430"/>
      <c r="I310" s="430"/>
      <c r="K310" s="48"/>
      <c r="L310" s="48"/>
      <c r="M310" s="48"/>
      <c r="N310" s="48"/>
      <c r="O310" s="48"/>
      <c r="P310" s="48"/>
      <c r="Q310" s="48"/>
      <c r="R310" s="48"/>
      <c r="S310" s="48"/>
      <c r="T310" s="48"/>
      <c r="U310" s="48"/>
      <c r="V310" s="48"/>
      <c r="W310" s="48"/>
      <c r="X310" s="48"/>
      <c r="Y310" s="48"/>
      <c r="Z310" s="48"/>
      <c r="AA310" s="48"/>
      <c r="AB310" s="48"/>
    </row>
    <row r="311" spans="1:28" ht="14.25">
      <c r="A311" s="430"/>
      <c r="B311" s="777" t="s">
        <v>1591</v>
      </c>
      <c r="C311" s="777"/>
      <c r="D311" s="778"/>
      <c r="E311" s="778"/>
      <c r="F311" s="778"/>
      <c r="G311" s="430"/>
      <c r="H311" s="430"/>
      <c r="I311" s="430"/>
      <c r="K311" s="48"/>
      <c r="L311" s="48"/>
      <c r="M311" s="48"/>
      <c r="N311" s="48"/>
      <c r="O311" s="48"/>
      <c r="P311" s="48"/>
      <c r="Q311" s="48"/>
      <c r="R311" s="48"/>
      <c r="S311" s="48"/>
      <c r="T311" s="48"/>
      <c r="U311" s="48"/>
      <c r="V311" s="48"/>
      <c r="W311" s="48"/>
      <c r="X311" s="48"/>
      <c r="Y311" s="48"/>
      <c r="Z311" s="48"/>
      <c r="AA311" s="48"/>
      <c r="AB311" s="48"/>
    </row>
    <row r="312" spans="1:28" ht="14.25">
      <c r="A312" s="430"/>
      <c r="B312" s="777"/>
      <c r="C312" s="777"/>
      <c r="D312" s="778"/>
      <c r="E312" s="778"/>
      <c r="F312" s="778"/>
      <c r="G312" s="430"/>
      <c r="H312" s="430"/>
      <c r="I312" s="430"/>
      <c r="K312" s="48"/>
      <c r="L312" s="48"/>
      <c r="M312" s="48"/>
      <c r="N312" s="48"/>
      <c r="O312" s="48"/>
      <c r="P312" s="48"/>
      <c r="Q312" s="48"/>
      <c r="R312" s="48"/>
      <c r="S312" s="48"/>
      <c r="T312" s="48"/>
      <c r="U312" s="48"/>
      <c r="V312" s="48"/>
      <c r="W312" s="48"/>
      <c r="X312" s="48"/>
      <c r="Y312" s="48"/>
      <c r="Z312" s="48"/>
      <c r="AA312" s="48"/>
      <c r="AB312" s="48"/>
    </row>
    <row r="313" spans="1:28" ht="14.45" customHeight="1">
      <c r="A313" s="430"/>
      <c r="B313" s="1032" t="s">
        <v>1592</v>
      </c>
      <c r="C313" s="1033"/>
      <c r="D313" s="1036" t="s">
        <v>1596</v>
      </c>
      <c r="E313" s="1077" t="s">
        <v>1597</v>
      </c>
      <c r="F313" s="1078"/>
      <c r="G313" s="1078"/>
      <c r="H313" s="1078"/>
      <c r="I313" s="1078"/>
      <c r="J313" s="1078"/>
      <c r="K313" s="48"/>
      <c r="L313" s="48"/>
      <c r="M313" s="48"/>
      <c r="N313" s="48"/>
      <c r="O313" s="48"/>
      <c r="P313" s="48"/>
      <c r="Q313" s="48"/>
      <c r="R313" s="48"/>
      <c r="S313" s="48"/>
      <c r="T313" s="48"/>
      <c r="U313" s="48"/>
      <c r="V313" s="48"/>
      <c r="W313" s="48"/>
      <c r="X313" s="48"/>
      <c r="Y313" s="48"/>
      <c r="Z313" s="48"/>
      <c r="AA313" s="48"/>
      <c r="AB313" s="48"/>
    </row>
    <row r="314" spans="1:28" ht="31.9" customHeight="1">
      <c r="A314" s="430"/>
      <c r="B314" s="1034"/>
      <c r="C314" s="1035"/>
      <c r="D314" s="1037"/>
      <c r="E314" s="781" t="s">
        <v>957</v>
      </c>
      <c r="F314" s="781" t="s">
        <v>1598</v>
      </c>
      <c r="G314" s="781" t="s">
        <v>1294</v>
      </c>
      <c r="H314" s="781" t="s">
        <v>1599</v>
      </c>
      <c r="I314" s="781" t="s">
        <v>1593</v>
      </c>
      <c r="J314" s="835" t="s">
        <v>1600</v>
      </c>
      <c r="K314" s="48"/>
      <c r="L314" s="48"/>
      <c r="M314" s="48"/>
      <c r="N314" s="48"/>
      <c r="O314" s="48"/>
      <c r="P314" s="48"/>
      <c r="Q314" s="48"/>
      <c r="R314" s="48"/>
      <c r="S314" s="48"/>
      <c r="T314" s="48"/>
      <c r="U314" s="48"/>
      <c r="V314" s="48"/>
      <c r="W314" s="48"/>
      <c r="X314" s="48"/>
      <c r="Y314" s="48"/>
      <c r="Z314" s="48"/>
      <c r="AA314" s="48"/>
      <c r="AB314" s="48"/>
    </row>
    <row r="315" spans="1:28" ht="14.45" customHeight="1">
      <c r="A315" s="430"/>
      <c r="B315" s="1038" t="s">
        <v>1660</v>
      </c>
      <c r="C315" s="1039"/>
      <c r="D315" s="795">
        <v>50</v>
      </c>
      <c r="E315" s="793">
        <f>10871103</f>
        <v>10871103</v>
      </c>
      <c r="F315" s="793">
        <f>7066182</f>
        <v>7066182</v>
      </c>
      <c r="G315" s="793">
        <f>25857351</f>
        <v>25857351</v>
      </c>
      <c r="H315" s="793">
        <f>24222900</f>
        <v>24222900</v>
      </c>
      <c r="I315" s="779">
        <f>111251</f>
        <v>111251</v>
      </c>
      <c r="J315" s="839">
        <v>0</v>
      </c>
      <c r="K315" s="48"/>
      <c r="L315" s="48"/>
      <c r="M315" s="48"/>
      <c r="N315" s="48"/>
      <c r="O315" s="48"/>
      <c r="P315" s="48"/>
      <c r="Q315" s="48"/>
      <c r="R315" s="48"/>
      <c r="S315" s="48"/>
      <c r="T315" s="48"/>
      <c r="U315" s="48"/>
      <c r="V315" s="48"/>
      <c r="W315" s="48"/>
      <c r="X315" s="48"/>
      <c r="Y315" s="48"/>
      <c r="Z315" s="48"/>
      <c r="AA315" s="48"/>
      <c r="AB315" s="48"/>
    </row>
    <row r="316" spans="1:28" ht="14.25">
      <c r="A316" s="430"/>
      <c r="B316" s="1040"/>
      <c r="C316" s="1041"/>
      <c r="D316" s="796" t="s">
        <v>1595</v>
      </c>
      <c r="E316" s="793">
        <v>5435551.5</v>
      </c>
      <c r="F316" s="793">
        <v>3533091</v>
      </c>
      <c r="G316" s="793">
        <v>12928675.5</v>
      </c>
      <c r="H316" s="793">
        <v>12111450</v>
      </c>
      <c r="I316" s="779">
        <v>55625.5</v>
      </c>
      <c r="J316" s="839">
        <v>0</v>
      </c>
      <c r="K316" s="48"/>
      <c r="L316" s="48"/>
      <c r="M316" s="48"/>
      <c r="N316" s="48"/>
      <c r="O316" s="48"/>
      <c r="P316" s="48"/>
      <c r="Q316" s="48"/>
      <c r="R316" s="48"/>
      <c r="S316" s="48"/>
      <c r="T316" s="48"/>
      <c r="U316" s="48"/>
      <c r="V316" s="48"/>
      <c r="W316" s="48"/>
      <c r="X316" s="48"/>
      <c r="Y316" s="48"/>
      <c r="Z316" s="48"/>
      <c r="AA316" s="48"/>
      <c r="AB316" s="48"/>
    </row>
    <row r="317" spans="1:28" ht="14.25">
      <c r="A317" s="430"/>
      <c r="B317" s="780" t="s">
        <v>1594</v>
      </c>
      <c r="C317" s="488"/>
      <c r="D317" s="488"/>
      <c r="E317" s="488"/>
      <c r="F317" s="488"/>
      <c r="G317" s="430"/>
      <c r="H317" s="430"/>
      <c r="I317" s="430"/>
      <c r="K317" s="48"/>
      <c r="L317" s="48"/>
      <c r="M317" s="48"/>
      <c r="N317" s="48"/>
      <c r="O317" s="48"/>
      <c r="P317" s="48"/>
      <c r="Q317" s="48"/>
      <c r="R317" s="48"/>
      <c r="S317" s="48"/>
      <c r="T317" s="48"/>
      <c r="U317" s="48"/>
      <c r="V317" s="48"/>
      <c r="W317" s="48"/>
      <c r="X317" s="48"/>
      <c r="Y317" s="48"/>
      <c r="Z317" s="48"/>
      <c r="AA317" s="48"/>
      <c r="AB317" s="48"/>
    </row>
    <row r="318" spans="1:28">
      <c r="A318" s="430"/>
      <c r="B318" s="488"/>
      <c r="C318" s="488"/>
      <c r="D318" s="488"/>
      <c r="E318" s="488"/>
      <c r="F318" s="488"/>
      <c r="G318" s="430"/>
      <c r="H318" s="430"/>
      <c r="I318" s="430"/>
      <c r="K318" s="48"/>
      <c r="L318" s="48"/>
      <c r="M318" s="48"/>
      <c r="N318" s="48"/>
      <c r="O318" s="48"/>
      <c r="P318" s="48"/>
      <c r="Q318" s="48"/>
      <c r="R318" s="48"/>
      <c r="S318" s="48"/>
      <c r="T318" s="48"/>
      <c r="U318" s="48"/>
      <c r="V318" s="48"/>
      <c r="W318" s="48"/>
      <c r="X318" s="48"/>
      <c r="Y318" s="48"/>
      <c r="Z318" s="48"/>
      <c r="AA318" s="48"/>
      <c r="AB318" s="48"/>
    </row>
    <row r="319" spans="1:28">
      <c r="A319" s="453">
        <f>A310+1</f>
        <v>39</v>
      </c>
      <c r="B319" s="454" t="s">
        <v>289</v>
      </c>
      <c r="C319" s="430"/>
      <c r="D319" s="430"/>
      <c r="E319" s="430"/>
      <c r="F319" s="430"/>
      <c r="G319" s="430"/>
      <c r="H319" s="430"/>
      <c r="I319" s="430"/>
      <c r="K319" s="48"/>
      <c r="L319" s="48"/>
      <c r="M319" s="48"/>
      <c r="N319" s="48"/>
      <c r="O319" s="48"/>
      <c r="P319" s="48"/>
      <c r="Q319" s="48"/>
      <c r="R319" s="48"/>
      <c r="S319" s="48"/>
      <c r="T319" s="48"/>
      <c r="U319" s="48"/>
      <c r="V319" s="48"/>
      <c r="W319" s="48"/>
      <c r="X319" s="48"/>
      <c r="Y319" s="48"/>
      <c r="Z319" s="48"/>
      <c r="AA319" s="48"/>
      <c r="AB319" s="48"/>
    </row>
    <row r="320" spans="1:28" hidden="1">
      <c r="A320" s="453"/>
      <c r="B320" s="454"/>
      <c r="C320" s="430"/>
      <c r="D320" s="430"/>
      <c r="E320" s="430"/>
      <c r="F320" s="430"/>
      <c r="G320" s="430"/>
      <c r="H320" s="430"/>
      <c r="I320" s="430"/>
      <c r="K320" s="48"/>
      <c r="L320" s="48"/>
      <c r="M320" s="48"/>
      <c r="N320" s="48"/>
      <c r="O320" s="48"/>
      <c r="P320" s="48"/>
      <c r="Q320" s="48"/>
      <c r="R320" s="48"/>
      <c r="S320" s="48"/>
      <c r="T320" s="48"/>
      <c r="U320" s="48"/>
      <c r="V320" s="48"/>
      <c r="W320" s="48"/>
      <c r="X320" s="48"/>
      <c r="Y320" s="48"/>
      <c r="Z320" s="48"/>
      <c r="AA320" s="48"/>
      <c r="AB320" s="48"/>
    </row>
    <row r="321" spans="1:28" ht="7.15" customHeight="1">
      <c r="A321" s="453"/>
      <c r="B321" s="454"/>
      <c r="C321" s="430"/>
      <c r="D321" s="430"/>
      <c r="E321" s="430"/>
      <c r="F321" s="430"/>
      <c r="G321" s="430"/>
      <c r="H321" s="430"/>
      <c r="I321" s="430"/>
      <c r="K321" s="48"/>
      <c r="L321" s="48"/>
      <c r="M321" s="48"/>
      <c r="N321" s="48"/>
      <c r="O321" s="48"/>
      <c r="P321" s="48"/>
      <c r="Q321" s="48"/>
      <c r="R321" s="48"/>
      <c r="S321" s="48"/>
      <c r="T321" s="48"/>
      <c r="U321" s="48"/>
      <c r="V321" s="48"/>
      <c r="W321" s="48"/>
      <c r="X321" s="48"/>
      <c r="Y321" s="48"/>
      <c r="Z321" s="48"/>
      <c r="AA321" s="48"/>
      <c r="AB321" s="48"/>
    </row>
    <row r="322" spans="1:28">
      <c r="A322" s="430"/>
      <c r="B322" s="430" t="s">
        <v>290</v>
      </c>
      <c r="C322" s="430"/>
      <c r="D322" s="430"/>
      <c r="E322" s="430"/>
      <c r="F322" s="430"/>
      <c r="G322" s="430"/>
      <c r="H322" s="430"/>
      <c r="I322" s="430"/>
      <c r="K322" s="48"/>
      <c r="L322" s="48"/>
      <c r="M322" s="48"/>
      <c r="N322" s="48"/>
      <c r="O322" s="48"/>
      <c r="P322" s="48"/>
      <c r="Q322" s="48"/>
      <c r="R322" s="48"/>
      <c r="S322" s="48"/>
      <c r="T322" s="48"/>
      <c r="U322" s="48"/>
      <c r="V322" s="48"/>
      <c r="W322" s="48"/>
      <c r="X322" s="48"/>
      <c r="Y322" s="48"/>
      <c r="Z322" s="48"/>
      <c r="AA322" s="48"/>
      <c r="AB322" s="48"/>
    </row>
    <row r="323" spans="1:28" ht="15.6" customHeight="1">
      <c r="A323" s="430"/>
      <c r="B323" s="430"/>
      <c r="C323" s="430"/>
      <c r="D323" s="430"/>
      <c r="E323" s="430"/>
      <c r="F323" s="448" t="s">
        <v>189</v>
      </c>
      <c r="G323" s="430"/>
      <c r="H323" s="430"/>
      <c r="I323" s="430"/>
      <c r="K323" s="150"/>
      <c r="L323" s="48"/>
      <c r="M323" s="48"/>
      <c r="N323" s="48"/>
      <c r="O323" s="48"/>
      <c r="P323" s="48"/>
      <c r="Q323" s="48"/>
      <c r="R323" s="48"/>
      <c r="S323" s="48"/>
      <c r="T323" s="48"/>
      <c r="U323" s="48"/>
      <c r="V323" s="48"/>
      <c r="W323" s="48"/>
      <c r="X323" s="48"/>
      <c r="Y323" s="48"/>
      <c r="Z323" s="48"/>
      <c r="AA323" s="48"/>
      <c r="AB323" s="48"/>
    </row>
    <row r="324" spans="1:28" ht="28.5" customHeight="1">
      <c r="A324" s="430"/>
      <c r="B324" s="620" t="s">
        <v>291</v>
      </c>
      <c r="C324" s="1028" t="s">
        <v>243</v>
      </c>
      <c r="D324" s="1029"/>
      <c r="E324" s="507" t="str">
        <f>+E28</f>
        <v>For the year ended 
March 31, 2019</v>
      </c>
      <c r="F324" s="507" t="s">
        <v>897</v>
      </c>
      <c r="G324" s="430"/>
      <c r="H324" s="430"/>
      <c r="I324" s="430"/>
      <c r="K324" s="842"/>
      <c r="L324" s="48"/>
      <c r="M324" s="48"/>
      <c r="N324" s="842"/>
      <c r="O324" s="48"/>
      <c r="P324" s="48"/>
      <c r="Q324" s="48"/>
      <c r="R324" s="48"/>
      <c r="S324" s="48"/>
      <c r="T324" s="48"/>
      <c r="U324" s="48"/>
      <c r="V324" s="48"/>
      <c r="W324" s="48"/>
      <c r="X324" s="48"/>
      <c r="Y324" s="48"/>
      <c r="Z324" s="48"/>
      <c r="AA324" s="48"/>
      <c r="AB324" s="48"/>
    </row>
    <row r="325" spans="1:28">
      <c r="A325" s="430"/>
      <c r="B325" s="597"/>
      <c r="C325" s="1008"/>
      <c r="D325" s="1009"/>
      <c r="E325" s="621"/>
      <c r="F325" s="621"/>
      <c r="G325" s="430"/>
      <c r="H325" s="430"/>
      <c r="I325" s="430"/>
      <c r="K325" s="857"/>
      <c r="L325" s="48"/>
      <c r="M325" s="48"/>
      <c r="N325" s="857"/>
      <c r="O325" s="48"/>
      <c r="P325" s="48"/>
      <c r="Q325" s="48"/>
      <c r="R325" s="48"/>
      <c r="S325" s="48"/>
      <c r="T325" s="48"/>
      <c r="U325" s="48"/>
      <c r="V325" s="48"/>
      <c r="W325" s="48"/>
      <c r="X325" s="48"/>
      <c r="Y325" s="48"/>
      <c r="Z325" s="48"/>
      <c r="AA325" s="48"/>
      <c r="AB325" s="48"/>
    </row>
    <row r="326" spans="1:28">
      <c r="A326" s="430"/>
      <c r="B326" s="622" t="s">
        <v>292</v>
      </c>
      <c r="C326" s="1010" t="s">
        <v>293</v>
      </c>
      <c r="D326" s="1011"/>
      <c r="E326" s="623"/>
      <c r="F326" s="623"/>
      <c r="G326" s="430"/>
      <c r="H326" s="430"/>
      <c r="I326" s="430"/>
      <c r="K326" s="857"/>
      <c r="L326" s="48"/>
      <c r="M326" s="48"/>
      <c r="N326" s="857"/>
      <c r="O326" s="48"/>
      <c r="P326" s="48"/>
      <c r="Q326" s="48"/>
      <c r="R326" s="48"/>
      <c r="S326" s="48"/>
      <c r="T326" s="48"/>
      <c r="U326" s="48"/>
      <c r="V326" s="48"/>
      <c r="W326" s="48"/>
      <c r="X326" s="48"/>
      <c r="Y326" s="48"/>
      <c r="Z326" s="48"/>
      <c r="AA326" s="48"/>
      <c r="AB326" s="48"/>
    </row>
    <row r="327" spans="1:28">
      <c r="A327" s="430"/>
      <c r="B327" s="512"/>
      <c r="C327" s="1012" t="s">
        <v>1529</v>
      </c>
      <c r="D327" s="1013"/>
      <c r="E327" s="615">
        <f>PL!D36</f>
        <v>-12852785</v>
      </c>
      <c r="F327" s="615">
        <v>-107493463</v>
      </c>
      <c r="G327" s="430"/>
      <c r="H327" s="430"/>
      <c r="I327" s="430"/>
      <c r="K327" s="46"/>
      <c r="L327" s="48"/>
      <c r="M327" s="48"/>
      <c r="N327" s="48"/>
      <c r="O327" s="48"/>
      <c r="P327" s="48"/>
      <c r="Q327" s="48"/>
      <c r="R327" s="48"/>
      <c r="S327" s="48"/>
      <c r="T327" s="48"/>
      <c r="U327" s="48"/>
      <c r="V327" s="48"/>
      <c r="W327" s="48"/>
      <c r="X327" s="48"/>
      <c r="Y327" s="48"/>
      <c r="Z327" s="48"/>
      <c r="AA327" s="48"/>
      <c r="AB327" s="48"/>
    </row>
    <row r="328" spans="1:28" ht="27.6" customHeight="1">
      <c r="A328" s="430"/>
      <c r="B328" s="512"/>
      <c r="C328" s="1014" t="s">
        <v>294</v>
      </c>
      <c r="D328" s="1015"/>
      <c r="E328" s="614">
        <v>102605.06849315068</v>
      </c>
      <c r="F328" s="614">
        <v>102590</v>
      </c>
      <c r="G328" s="430"/>
      <c r="H328" s="430"/>
      <c r="I328" s="430"/>
      <c r="K328" s="856"/>
      <c r="L328" s="48"/>
      <c r="M328" s="48"/>
      <c r="N328" s="856"/>
      <c r="O328" s="48"/>
      <c r="P328" s="48"/>
      <c r="Q328" s="48"/>
      <c r="R328" s="48"/>
      <c r="S328" s="48"/>
      <c r="T328" s="48"/>
      <c r="U328" s="48"/>
      <c r="V328" s="48"/>
      <c r="W328" s="48"/>
      <c r="X328" s="48"/>
      <c r="Y328" s="48"/>
      <c r="Z328" s="48"/>
      <c r="AA328" s="48"/>
      <c r="AB328" s="48"/>
    </row>
    <row r="329" spans="1:28">
      <c r="A329" s="430"/>
      <c r="B329" s="512"/>
      <c r="C329" s="1026" t="s">
        <v>295</v>
      </c>
      <c r="D329" s="1027"/>
      <c r="E329" s="624">
        <f>E327/E328</f>
        <v>-125.26462082970079</v>
      </c>
      <c r="F329" s="624">
        <f>F327/F328</f>
        <v>-1047.7966955843649</v>
      </c>
      <c r="G329" s="430"/>
      <c r="H329" s="430"/>
      <c r="I329" s="430"/>
      <c r="K329" s="858"/>
      <c r="L329" s="48"/>
      <c r="M329" s="48"/>
      <c r="N329" s="48"/>
      <c r="O329" s="48"/>
      <c r="P329" s="48"/>
      <c r="Q329" s="48"/>
      <c r="R329" s="48"/>
      <c r="S329" s="48"/>
      <c r="T329" s="48"/>
      <c r="U329" s="48"/>
      <c r="V329" s="48"/>
      <c r="W329" s="48"/>
      <c r="X329" s="48"/>
      <c r="Y329" s="48"/>
      <c r="Z329" s="48"/>
      <c r="AA329" s="48"/>
      <c r="AB329" s="48"/>
    </row>
    <row r="330" spans="1:28">
      <c r="A330" s="430"/>
      <c r="B330" s="512"/>
      <c r="C330" s="1026"/>
      <c r="D330" s="1027"/>
      <c r="E330" s="512"/>
      <c r="F330" s="512"/>
      <c r="G330" s="430"/>
      <c r="H330" s="430"/>
      <c r="I330" s="430"/>
      <c r="K330" s="48"/>
      <c r="L330" s="48"/>
      <c r="M330" s="48"/>
      <c r="N330" s="48"/>
      <c r="O330" s="48"/>
      <c r="P330" s="48"/>
      <c r="Q330" s="48"/>
      <c r="R330" s="48"/>
      <c r="S330" s="48"/>
      <c r="T330" s="48"/>
      <c r="U330" s="48"/>
      <c r="V330" s="48"/>
      <c r="W330" s="48"/>
      <c r="X330" s="48"/>
      <c r="Y330" s="48"/>
      <c r="Z330" s="48"/>
      <c r="AA330" s="48"/>
      <c r="AB330" s="48"/>
    </row>
    <row r="331" spans="1:28">
      <c r="A331" s="430"/>
      <c r="B331" s="601" t="s">
        <v>296</v>
      </c>
      <c r="C331" s="1012" t="s">
        <v>297</v>
      </c>
      <c r="D331" s="1013"/>
      <c r="E331" s="512"/>
      <c r="F331" s="512"/>
      <c r="G331" s="430"/>
      <c r="H331" s="430"/>
      <c r="I331" s="430"/>
      <c r="K331" s="48"/>
      <c r="L331" s="48"/>
      <c r="M331" s="48"/>
      <c r="N331" s="48"/>
      <c r="O331" s="48"/>
      <c r="P331" s="48"/>
      <c r="Q331" s="48"/>
      <c r="R331" s="48"/>
      <c r="S331" s="48"/>
      <c r="T331" s="48"/>
      <c r="U331" s="48"/>
      <c r="V331" s="48"/>
      <c r="W331" s="48"/>
      <c r="X331" s="48"/>
      <c r="Y331" s="48"/>
      <c r="Z331" s="48"/>
      <c r="AA331" s="48"/>
      <c r="AB331" s="48"/>
    </row>
    <row r="332" spans="1:28">
      <c r="A332" s="430"/>
      <c r="B332" s="512"/>
      <c r="C332" s="1026" t="s">
        <v>1529</v>
      </c>
      <c r="D332" s="1027"/>
      <c r="E332" s="615">
        <f>E327</f>
        <v>-12852785</v>
      </c>
      <c r="F332" s="615">
        <v>-107493463</v>
      </c>
      <c r="G332" s="430"/>
      <c r="H332" s="430"/>
      <c r="I332" s="430"/>
      <c r="K332" s="46"/>
      <c r="L332" s="48"/>
      <c r="M332" s="48"/>
      <c r="N332" s="48"/>
      <c r="O332" s="48"/>
      <c r="P332" s="48"/>
      <c r="Q332" s="48"/>
      <c r="R332" s="48"/>
      <c r="S332" s="48"/>
      <c r="T332" s="48"/>
      <c r="U332" s="48"/>
      <c r="V332" s="48"/>
      <c r="W332" s="48"/>
      <c r="X332" s="48"/>
      <c r="Y332" s="48"/>
      <c r="Z332" s="48"/>
      <c r="AA332" s="48"/>
      <c r="AB332" s="48"/>
    </row>
    <row r="333" spans="1:28">
      <c r="A333" s="430"/>
      <c r="B333" s="512"/>
      <c r="C333" s="669" t="s">
        <v>1527</v>
      </c>
      <c r="D333" s="670"/>
      <c r="E333" s="615">
        <v>1130328</v>
      </c>
      <c r="F333" s="615">
        <v>0</v>
      </c>
      <c r="G333" s="430"/>
      <c r="H333" s="430"/>
      <c r="I333" s="430"/>
      <c r="K333" s="46"/>
      <c r="L333" s="48"/>
      <c r="M333" s="48"/>
      <c r="N333" s="48"/>
      <c r="O333" s="48"/>
      <c r="P333" s="48"/>
      <c r="Q333" s="48"/>
      <c r="R333" s="48"/>
      <c r="S333" s="48"/>
      <c r="T333" s="48"/>
      <c r="U333" s="48"/>
      <c r="V333" s="48"/>
      <c r="W333" s="48"/>
      <c r="X333" s="48"/>
      <c r="Y333" s="48"/>
      <c r="Z333" s="48"/>
      <c r="AA333" s="48"/>
      <c r="AB333" s="48"/>
    </row>
    <row r="334" spans="1:28">
      <c r="A334" s="430"/>
      <c r="B334" s="512"/>
      <c r="C334" s="669" t="s">
        <v>1528</v>
      </c>
      <c r="D334" s="670"/>
      <c r="E334" s="615">
        <f>E332+E333</f>
        <v>-11722457</v>
      </c>
      <c r="F334" s="615">
        <f>F332+F333</f>
        <v>-107493463</v>
      </c>
      <c r="G334" s="430"/>
      <c r="H334" s="430"/>
      <c r="I334" s="430"/>
      <c r="K334" s="46"/>
      <c r="L334" s="48"/>
      <c r="M334" s="48"/>
      <c r="N334" s="48"/>
      <c r="O334" s="48"/>
      <c r="P334" s="48"/>
      <c r="Q334" s="48"/>
      <c r="R334" s="48"/>
      <c r="S334" s="48"/>
      <c r="T334" s="48"/>
      <c r="U334" s="48"/>
      <c r="V334" s="48"/>
      <c r="W334" s="48"/>
      <c r="X334" s="48"/>
      <c r="Y334" s="48"/>
      <c r="Z334" s="48"/>
      <c r="AA334" s="48"/>
      <c r="AB334" s="48"/>
    </row>
    <row r="335" spans="1:28" ht="27.6" customHeight="1">
      <c r="A335" s="430"/>
      <c r="B335" s="512"/>
      <c r="C335" s="994" t="s">
        <v>294</v>
      </c>
      <c r="D335" s="995"/>
      <c r="E335" s="615">
        <f>E328</f>
        <v>102605.06849315068</v>
      </c>
      <c r="F335" s="615">
        <v>102590</v>
      </c>
      <c r="G335" s="430"/>
      <c r="H335" s="430"/>
      <c r="I335" s="430"/>
      <c r="K335" s="46"/>
      <c r="L335" s="48"/>
      <c r="M335" s="48"/>
      <c r="N335" s="46"/>
      <c r="O335" s="48"/>
      <c r="P335" s="48"/>
      <c r="Q335" s="48"/>
      <c r="R335" s="48"/>
      <c r="S335" s="48"/>
      <c r="T335" s="48"/>
      <c r="U335" s="48"/>
      <c r="V335" s="48"/>
      <c r="W335" s="48"/>
      <c r="X335" s="48"/>
      <c r="Y335" s="48"/>
      <c r="Z335" s="48"/>
      <c r="AA335" s="48"/>
      <c r="AB335" s="48"/>
    </row>
    <row r="336" spans="1:28" ht="28.15" customHeight="1">
      <c r="A336" s="430"/>
      <c r="B336" s="512"/>
      <c r="C336" s="994" t="s">
        <v>1525</v>
      </c>
      <c r="D336" s="995"/>
      <c r="E336" s="615">
        <v>162779</v>
      </c>
      <c r="F336" s="615">
        <v>151545</v>
      </c>
      <c r="G336" s="430"/>
      <c r="H336" s="430"/>
      <c r="I336" s="430"/>
      <c r="K336" s="46"/>
      <c r="L336" s="48"/>
      <c r="M336" s="48"/>
      <c r="N336" s="46"/>
      <c r="O336" s="48"/>
      <c r="P336" s="48"/>
      <c r="Q336" s="48"/>
      <c r="R336" s="48"/>
      <c r="S336" s="48"/>
      <c r="T336" s="48"/>
      <c r="U336" s="48"/>
      <c r="V336" s="48"/>
      <c r="W336" s="48"/>
      <c r="X336" s="48"/>
      <c r="Y336" s="48"/>
      <c r="Z336" s="48"/>
      <c r="AA336" s="48"/>
      <c r="AB336" s="48"/>
    </row>
    <row r="337" spans="1:33" ht="28.15" customHeight="1">
      <c r="A337" s="430"/>
      <c r="B337" s="512"/>
      <c r="C337" s="994" t="s">
        <v>1526</v>
      </c>
      <c r="D337" s="995"/>
      <c r="E337" s="615">
        <v>1264</v>
      </c>
      <c r="F337" s="615">
        <v>0</v>
      </c>
      <c r="G337" s="430"/>
      <c r="H337" s="430"/>
      <c r="I337" s="430"/>
      <c r="K337" s="46"/>
      <c r="L337" s="48"/>
      <c r="M337" s="48"/>
      <c r="N337" s="46"/>
      <c r="O337" s="48"/>
      <c r="P337" s="48"/>
      <c r="Q337" s="48"/>
      <c r="R337" s="48"/>
      <c r="S337" s="48"/>
      <c r="T337" s="48"/>
      <c r="U337" s="48"/>
      <c r="V337" s="48"/>
      <c r="W337" s="48"/>
      <c r="X337" s="48"/>
      <c r="Y337" s="48"/>
      <c r="Z337" s="48"/>
      <c r="AA337" s="48"/>
      <c r="AB337" s="48"/>
    </row>
    <row r="338" spans="1:33">
      <c r="A338" s="430"/>
      <c r="B338" s="512"/>
      <c r="C338" s="1022" t="s">
        <v>298</v>
      </c>
      <c r="D338" s="1023"/>
      <c r="E338" s="615">
        <f>E335+E336+E337</f>
        <v>266648.0684931507</v>
      </c>
      <c r="F338" s="615">
        <v>254135</v>
      </c>
      <c r="G338" s="430"/>
      <c r="H338" s="430"/>
      <c r="I338" s="430"/>
      <c r="K338" s="46"/>
      <c r="L338" s="48"/>
      <c r="M338" s="48"/>
      <c r="N338" s="46"/>
      <c r="O338" s="48"/>
      <c r="P338" s="48"/>
      <c r="Q338" s="48"/>
      <c r="R338" s="48"/>
      <c r="S338" s="48"/>
      <c r="T338" s="48"/>
      <c r="U338" s="48"/>
      <c r="V338" s="48"/>
      <c r="W338" s="48"/>
      <c r="X338" s="48"/>
      <c r="Y338" s="48"/>
      <c r="Z338" s="48"/>
      <c r="AA338" s="48"/>
      <c r="AB338" s="48"/>
    </row>
    <row r="339" spans="1:33">
      <c r="A339" s="430"/>
      <c r="B339" s="523"/>
      <c r="C339" s="1024" t="s">
        <v>1569</v>
      </c>
      <c r="D339" s="1025"/>
      <c r="E339" s="625">
        <f>E329</f>
        <v>-125.26462082970079</v>
      </c>
      <c r="F339" s="625">
        <f>F329</f>
        <v>-1047.7966955843649</v>
      </c>
      <c r="G339" s="430"/>
      <c r="H339" s="430"/>
      <c r="I339" s="430"/>
      <c r="K339" s="858"/>
      <c r="L339" s="48"/>
      <c r="M339" s="48"/>
      <c r="N339" s="48"/>
      <c r="O339" s="48"/>
      <c r="P339" s="48"/>
      <c r="Q339" s="48"/>
      <c r="R339" s="48"/>
      <c r="S339" s="48"/>
      <c r="T339" s="48"/>
      <c r="U339" s="48"/>
      <c r="V339" s="48"/>
      <c r="W339" s="48"/>
      <c r="X339" s="48"/>
      <c r="Y339" s="48"/>
      <c r="Z339" s="48"/>
      <c r="AA339" s="48"/>
      <c r="AB339" s="48"/>
    </row>
    <row r="340" spans="1:33">
      <c r="A340" s="430"/>
      <c r="B340" s="488"/>
      <c r="C340" s="488"/>
      <c r="D340" s="488"/>
      <c r="E340" s="488"/>
      <c r="F340" s="430"/>
      <c r="G340" s="430"/>
      <c r="H340" s="430"/>
      <c r="I340" s="430"/>
      <c r="K340" s="48"/>
      <c r="L340" s="48"/>
      <c r="M340" s="48"/>
      <c r="N340" s="48"/>
      <c r="O340" s="48"/>
      <c r="P340" s="48"/>
      <c r="Q340" s="48"/>
      <c r="R340" s="48"/>
      <c r="S340" s="48"/>
      <c r="T340" s="48"/>
      <c r="U340" s="48"/>
      <c r="V340" s="48"/>
      <c r="W340" s="48"/>
      <c r="X340" s="48"/>
      <c r="Y340" s="48"/>
      <c r="Z340" s="48"/>
      <c r="AA340" s="48"/>
      <c r="AB340" s="48"/>
    </row>
    <row r="341" spans="1:33" ht="37.9" customHeight="1">
      <c r="A341" s="430"/>
      <c r="B341" s="1021" t="s">
        <v>1530</v>
      </c>
      <c r="C341" s="1021"/>
      <c r="D341" s="1021"/>
      <c r="E341" s="1021"/>
      <c r="F341" s="1021"/>
      <c r="G341" s="1021"/>
      <c r="H341" s="833"/>
      <c r="I341" s="833"/>
      <c r="J341" s="833"/>
      <c r="K341" s="48"/>
      <c r="L341" s="48"/>
      <c r="M341" s="48"/>
      <c r="N341" s="48"/>
      <c r="O341" s="48"/>
      <c r="P341" s="48"/>
      <c r="Q341" s="48"/>
      <c r="R341" s="48"/>
      <c r="S341" s="48"/>
      <c r="T341" s="48"/>
      <c r="U341" s="48"/>
      <c r="V341" s="48"/>
      <c r="W341" s="48"/>
      <c r="X341" s="48"/>
      <c r="Y341" s="48"/>
      <c r="Z341" s="48"/>
      <c r="AA341" s="48"/>
      <c r="AB341" s="48"/>
    </row>
    <row r="342" spans="1:33" ht="32.25" hidden="1" customHeight="1">
      <c r="A342" s="425">
        <v>19</v>
      </c>
      <c r="B342" s="952" t="s">
        <v>299</v>
      </c>
      <c r="C342" s="952"/>
      <c r="D342" s="952"/>
      <c r="E342" s="952"/>
      <c r="F342" s="952"/>
      <c r="G342" s="952"/>
      <c r="H342" s="952"/>
      <c r="I342" s="775"/>
      <c r="K342" s="48"/>
      <c r="L342" s="48"/>
      <c r="M342" s="48"/>
      <c r="N342" s="48"/>
      <c r="O342" s="48"/>
      <c r="P342" s="48"/>
      <c r="Q342" s="48"/>
      <c r="R342" s="48"/>
      <c r="S342" s="48"/>
      <c r="T342" s="48"/>
      <c r="U342" s="48"/>
      <c r="V342" s="48"/>
      <c r="W342" s="48"/>
      <c r="X342" s="48"/>
      <c r="Y342" s="48"/>
      <c r="Z342" s="48"/>
      <c r="AA342" s="48"/>
      <c r="AB342" s="48"/>
    </row>
    <row r="343" spans="1:33" ht="22.5" hidden="1" customHeight="1">
      <c r="A343" s="425">
        <v>20</v>
      </c>
      <c r="B343" s="952"/>
      <c r="C343" s="952"/>
      <c r="D343" s="952"/>
      <c r="E343" s="952"/>
      <c r="F343" s="952"/>
      <c r="G343" s="952"/>
      <c r="H343" s="952"/>
      <c r="I343" s="775"/>
      <c r="K343" s="48"/>
      <c r="L343" s="48"/>
      <c r="M343" s="48"/>
      <c r="N343" s="48"/>
      <c r="O343" s="48"/>
      <c r="P343" s="48"/>
      <c r="Q343" s="48"/>
      <c r="R343" s="48"/>
      <c r="S343" s="48"/>
      <c r="T343" s="48"/>
      <c r="U343" s="48"/>
      <c r="V343" s="48"/>
      <c r="W343" s="48"/>
      <c r="X343" s="48"/>
      <c r="Y343" s="48"/>
      <c r="Z343" s="48"/>
      <c r="AA343" s="48"/>
      <c r="AB343" s="48"/>
    </row>
    <row r="344" spans="1:33" ht="0.75" hidden="1" customHeight="1">
      <c r="A344" s="425"/>
      <c r="B344" s="952"/>
      <c r="C344" s="952"/>
      <c r="D344" s="952"/>
      <c r="E344" s="952"/>
      <c r="F344" s="952"/>
      <c r="G344" s="952"/>
      <c r="H344" s="952"/>
      <c r="I344" s="775"/>
      <c r="K344" s="48"/>
      <c r="L344" s="48"/>
      <c r="M344" s="48"/>
      <c r="N344" s="48"/>
      <c r="O344" s="48"/>
      <c r="P344" s="48"/>
      <c r="Q344" s="48"/>
      <c r="R344" s="48"/>
      <c r="S344" s="48"/>
      <c r="T344" s="48"/>
      <c r="U344" s="48"/>
      <c r="V344" s="48"/>
      <c r="W344" s="48"/>
      <c r="X344" s="48"/>
      <c r="Y344" s="48"/>
      <c r="Z344" s="48"/>
      <c r="AA344" s="48"/>
      <c r="AB344" s="48"/>
    </row>
    <row r="345" spans="1:33" ht="29.25" hidden="1" customHeight="1">
      <c r="A345" s="425"/>
      <c r="B345" s="952"/>
      <c r="C345" s="952"/>
      <c r="D345" s="952"/>
      <c r="E345" s="952"/>
      <c r="F345" s="952"/>
      <c r="G345" s="952"/>
      <c r="H345" s="952"/>
      <c r="I345" s="775"/>
      <c r="K345" s="48"/>
      <c r="L345" s="48"/>
      <c r="M345" s="48"/>
      <c r="N345" s="48"/>
      <c r="O345" s="48"/>
      <c r="P345" s="48"/>
      <c r="Q345" s="48"/>
      <c r="R345" s="48"/>
      <c r="S345" s="48"/>
      <c r="T345" s="48"/>
      <c r="U345" s="48"/>
      <c r="V345" s="48"/>
      <c r="W345" s="48"/>
      <c r="X345" s="48"/>
      <c r="Y345" s="48"/>
      <c r="Z345" s="48"/>
      <c r="AA345" s="48"/>
      <c r="AB345" s="48"/>
    </row>
    <row r="346" spans="1:33" hidden="1">
      <c r="A346" s="425"/>
      <c r="B346" s="952"/>
      <c r="C346" s="952"/>
      <c r="D346" s="952"/>
      <c r="E346" s="952"/>
      <c r="F346" s="952"/>
      <c r="G346" s="952"/>
      <c r="H346" s="952"/>
      <c r="I346" s="775"/>
      <c r="K346" s="48"/>
      <c r="L346" s="48"/>
      <c r="M346" s="48"/>
      <c r="N346" s="48"/>
      <c r="O346" s="48"/>
      <c r="P346" s="48"/>
      <c r="Q346" s="48"/>
      <c r="R346" s="48"/>
      <c r="S346" s="48"/>
      <c r="T346" s="48"/>
      <c r="U346" s="48"/>
      <c r="V346" s="48"/>
      <c r="W346" s="48"/>
      <c r="X346" s="48"/>
      <c r="Y346" s="48"/>
      <c r="Z346" s="48"/>
      <c r="AA346" s="48"/>
      <c r="AB346" s="48"/>
    </row>
    <row r="347" spans="1:33" hidden="1">
      <c r="A347" s="425"/>
      <c r="B347" s="952"/>
      <c r="C347" s="952"/>
      <c r="D347" s="952"/>
      <c r="E347" s="952"/>
      <c r="F347" s="952"/>
      <c r="G347" s="952"/>
      <c r="H347" s="952"/>
      <c r="I347" s="775"/>
      <c r="K347" s="48"/>
      <c r="L347" s="48"/>
      <c r="M347" s="48"/>
      <c r="N347" s="48"/>
      <c r="O347" s="48"/>
      <c r="P347" s="48"/>
      <c r="Q347" s="48"/>
      <c r="R347" s="48"/>
      <c r="S347" s="48"/>
      <c r="T347" s="48"/>
      <c r="U347" s="48"/>
      <c r="V347" s="48"/>
      <c r="W347" s="48"/>
      <c r="X347" s="48"/>
      <c r="Y347" s="48"/>
      <c r="Z347" s="48"/>
      <c r="AA347" s="48"/>
      <c r="AB347" s="48"/>
    </row>
    <row r="348" spans="1:33" hidden="1">
      <c r="A348" s="425"/>
      <c r="B348" s="952"/>
      <c r="C348" s="952"/>
      <c r="D348" s="952"/>
      <c r="E348" s="952"/>
      <c r="F348" s="952"/>
      <c r="G348" s="952"/>
      <c r="H348" s="952"/>
      <c r="I348" s="775"/>
      <c r="K348" s="48"/>
      <c r="L348" s="48"/>
      <c r="M348" s="48"/>
      <c r="N348" s="48"/>
      <c r="O348" s="48"/>
      <c r="P348" s="48"/>
      <c r="Q348" s="48"/>
      <c r="R348" s="48"/>
      <c r="S348" s="48"/>
      <c r="T348" s="48"/>
      <c r="U348" s="48"/>
      <c r="V348" s="48"/>
      <c r="W348" s="48"/>
      <c r="X348" s="48"/>
      <c r="Y348" s="48"/>
      <c r="Z348" s="48"/>
      <c r="AA348" s="48"/>
      <c r="AB348" s="48"/>
    </row>
    <row r="349" spans="1:33">
      <c r="A349" s="425"/>
      <c r="B349" s="952"/>
      <c r="C349" s="952"/>
      <c r="D349" s="952"/>
      <c r="E349" s="952"/>
      <c r="F349" s="952"/>
      <c r="G349" s="952"/>
      <c r="H349" s="952"/>
      <c r="I349" s="775"/>
      <c r="K349" s="48"/>
      <c r="L349" s="48"/>
      <c r="M349" s="48"/>
      <c r="N349" s="48"/>
      <c r="O349" s="48"/>
      <c r="P349" s="48"/>
      <c r="Q349" s="48"/>
      <c r="R349" s="48"/>
      <c r="S349" s="48"/>
      <c r="T349" s="48"/>
      <c r="U349" s="48"/>
      <c r="V349" s="48"/>
      <c r="W349" s="48"/>
      <c r="X349" s="48"/>
      <c r="Y349" s="48"/>
      <c r="Z349" s="48"/>
      <c r="AA349" s="48"/>
      <c r="AB349" s="48"/>
    </row>
    <row r="350" spans="1:33" ht="71.45" customHeight="1">
      <c r="A350" s="425">
        <f>A319+1</f>
        <v>40</v>
      </c>
      <c r="B350" s="1021" t="s">
        <v>1628</v>
      </c>
      <c r="C350" s="1021"/>
      <c r="D350" s="1021"/>
      <c r="E350" s="1021"/>
      <c r="F350" s="1021"/>
      <c r="G350" s="1021"/>
      <c r="H350" s="1021"/>
      <c r="I350" s="1021"/>
      <c r="J350" s="1021"/>
      <c r="K350" s="48"/>
      <c r="L350" s="48"/>
      <c r="M350" s="48"/>
      <c r="N350" s="48"/>
      <c r="O350" s="48"/>
      <c r="P350" s="48"/>
      <c r="Q350" s="48"/>
      <c r="R350" s="48"/>
      <c r="S350" s="48"/>
      <c r="T350" s="48"/>
      <c r="U350" s="48"/>
      <c r="V350" s="48"/>
      <c r="W350" s="48"/>
      <c r="X350" s="48"/>
      <c r="Y350" s="48"/>
      <c r="Z350" s="48"/>
      <c r="AA350" s="48"/>
      <c r="AB350" s="48"/>
      <c r="AG350" s="269">
        <f>'BS2'!D17</f>
        <v>-301478968.27999997</v>
      </c>
    </row>
    <row r="351" spans="1:33" ht="59.45" hidden="1" customHeight="1">
      <c r="A351" s="425"/>
      <c r="B351" s="945" t="s">
        <v>1627</v>
      </c>
      <c r="C351" s="945"/>
      <c r="D351" s="945"/>
      <c r="E351" s="945"/>
      <c r="F351" s="945"/>
      <c r="G351" s="945"/>
      <c r="H351" s="831"/>
      <c r="I351" s="831"/>
      <c r="K351" s="48"/>
      <c r="L351" s="48"/>
      <c r="M351" s="48"/>
      <c r="N351" s="48"/>
      <c r="O351" s="48"/>
      <c r="P351" s="48"/>
      <c r="Q351" s="48"/>
      <c r="R351" s="48"/>
      <c r="S351" s="48"/>
      <c r="T351" s="48"/>
      <c r="U351" s="48"/>
      <c r="V351" s="48"/>
      <c r="W351" s="48"/>
      <c r="X351" s="48"/>
      <c r="Y351" s="48"/>
      <c r="Z351" s="48"/>
      <c r="AA351" s="48"/>
      <c r="AB351" s="48"/>
      <c r="AG351" s="269"/>
    </row>
    <row r="352" spans="1:33" ht="59.45" hidden="1" customHeight="1">
      <c r="A352" s="425"/>
      <c r="B352" s="832"/>
      <c r="C352" s="832"/>
      <c r="D352" s="832"/>
      <c r="E352" s="832"/>
      <c r="F352" s="832"/>
      <c r="G352" s="832"/>
      <c r="H352" s="831"/>
      <c r="I352" s="831"/>
      <c r="K352" s="48"/>
      <c r="L352" s="48"/>
      <c r="M352" s="48"/>
      <c r="N352" s="48"/>
      <c r="O352" s="48"/>
      <c r="P352" s="48"/>
      <c r="Q352" s="48"/>
      <c r="R352" s="48"/>
      <c r="S352" s="48"/>
      <c r="T352" s="48"/>
      <c r="U352" s="48"/>
      <c r="V352" s="48"/>
      <c r="W352" s="48"/>
      <c r="X352" s="48"/>
      <c r="Y352" s="48"/>
      <c r="Z352" s="48"/>
      <c r="AA352" s="48"/>
      <c r="AB352" s="48"/>
      <c r="AG352" s="269"/>
    </row>
    <row r="353" spans="1:33" ht="59.45" hidden="1" customHeight="1">
      <c r="A353" s="425"/>
      <c r="B353" s="832"/>
      <c r="C353" s="832"/>
      <c r="D353" s="832"/>
      <c r="E353" s="832"/>
      <c r="F353" s="832"/>
      <c r="G353" s="832"/>
      <c r="H353" s="831"/>
      <c r="I353" s="831"/>
      <c r="K353" s="48"/>
      <c r="L353" s="48"/>
      <c r="M353" s="48"/>
      <c r="N353" s="48"/>
      <c r="O353" s="48"/>
      <c r="P353" s="48"/>
      <c r="Q353" s="48"/>
      <c r="R353" s="48"/>
      <c r="S353" s="48"/>
      <c r="T353" s="48"/>
      <c r="U353" s="48"/>
      <c r="V353" s="48"/>
      <c r="W353" s="48"/>
      <c r="X353" s="48"/>
      <c r="Y353" s="48"/>
      <c r="Z353" s="48"/>
      <c r="AA353" s="48"/>
      <c r="AB353" s="48"/>
      <c r="AG353" s="269"/>
    </row>
    <row r="354" spans="1:33">
      <c r="A354" s="425"/>
      <c r="B354" s="952"/>
      <c r="C354" s="952"/>
      <c r="D354" s="952"/>
      <c r="E354" s="952"/>
      <c r="F354" s="952"/>
      <c r="G354" s="439"/>
      <c r="H354" s="439"/>
      <c r="I354" s="775"/>
      <c r="K354" s="48"/>
      <c r="L354" s="48"/>
      <c r="M354" s="48"/>
      <c r="N354" s="48"/>
      <c r="O354" s="48"/>
      <c r="P354" s="48"/>
      <c r="Q354" s="48"/>
      <c r="R354" s="48"/>
      <c r="S354" s="48"/>
      <c r="T354" s="48"/>
      <c r="U354" s="48"/>
      <c r="V354" s="48"/>
      <c r="W354" s="48"/>
      <c r="X354" s="48"/>
      <c r="Y354" s="48"/>
      <c r="Z354" s="48"/>
      <c r="AA354" s="48"/>
      <c r="AB354" s="48"/>
    </row>
    <row r="355" spans="1:33">
      <c r="A355" s="453">
        <f>A350+1</f>
        <v>41</v>
      </c>
      <c r="B355" s="504" t="s">
        <v>300</v>
      </c>
      <c r="C355" s="438"/>
      <c r="D355" s="438"/>
      <c r="E355" s="438"/>
      <c r="F355" s="455"/>
      <c r="G355" s="430"/>
      <c r="H355" s="430"/>
      <c r="I355" s="430"/>
      <c r="K355" s="48"/>
      <c r="L355" s="48"/>
      <c r="M355" s="48"/>
      <c r="N355" s="48"/>
      <c r="O355" s="48"/>
      <c r="P355" s="48"/>
      <c r="Q355" s="48"/>
      <c r="R355" s="48"/>
      <c r="S355" s="48"/>
      <c r="T355" s="48"/>
      <c r="U355" s="48"/>
      <c r="V355" s="48"/>
      <c r="W355" s="48"/>
      <c r="X355" s="48"/>
      <c r="Y355" s="48"/>
      <c r="Z355" s="48"/>
      <c r="AA355" s="48"/>
      <c r="AB355" s="48"/>
    </row>
    <row r="356" spans="1:33">
      <c r="A356" s="425"/>
      <c r="B356" s="504"/>
      <c r="C356" s="438"/>
      <c r="D356" s="438"/>
      <c r="E356" s="438" t="s">
        <v>46</v>
      </c>
      <c r="F356" s="455"/>
      <c r="G356" s="430"/>
      <c r="H356" s="430"/>
      <c r="I356" s="430"/>
      <c r="K356" s="48"/>
      <c r="L356" s="48"/>
      <c r="M356" s="48"/>
      <c r="N356" s="48"/>
      <c r="O356" s="48"/>
      <c r="P356" s="48"/>
      <c r="Q356" s="48"/>
      <c r="R356" s="48"/>
      <c r="S356" s="48"/>
      <c r="T356" s="48"/>
      <c r="U356" s="48"/>
      <c r="V356" s="48"/>
      <c r="W356" s="48"/>
      <c r="X356" s="48"/>
      <c r="Y356" s="48"/>
      <c r="Z356" s="48"/>
      <c r="AA356" s="48"/>
      <c r="AB356" s="48"/>
    </row>
    <row r="357" spans="1:33">
      <c r="A357" s="626"/>
      <c r="B357" s="626"/>
      <c r="C357" s="627"/>
      <c r="D357" s="627"/>
      <c r="E357" s="628" t="s">
        <v>301</v>
      </c>
      <c r="F357" s="628"/>
      <c r="G357" s="628"/>
      <c r="H357" s="430"/>
      <c r="I357" s="430"/>
      <c r="K357" s="48"/>
      <c r="L357" s="48"/>
      <c r="M357" s="48"/>
      <c r="N357" s="48"/>
      <c r="O357" s="48"/>
      <c r="P357" s="48"/>
      <c r="Q357" s="48"/>
      <c r="R357" s="48"/>
      <c r="S357" s="48"/>
      <c r="T357" s="48"/>
      <c r="U357" s="48"/>
      <c r="V357" s="48"/>
      <c r="W357" s="48"/>
      <c r="X357" s="48"/>
      <c r="Y357" s="48"/>
      <c r="Z357" s="48"/>
      <c r="AA357" s="48"/>
      <c r="AB357" s="48"/>
    </row>
    <row r="358" spans="1:33">
      <c r="A358" s="629"/>
      <c r="B358" s="629"/>
      <c r="C358" s="627"/>
      <c r="D358" s="627"/>
      <c r="E358" s="627"/>
      <c r="F358" s="454"/>
      <c r="G358" s="430"/>
      <c r="H358" s="430"/>
      <c r="I358" s="430"/>
      <c r="K358" s="48"/>
      <c r="L358" s="48"/>
      <c r="M358" s="48"/>
      <c r="N358" s="48"/>
      <c r="O358" s="48"/>
      <c r="P358" s="48"/>
      <c r="Q358" s="48"/>
      <c r="R358" s="48"/>
      <c r="S358" s="48"/>
      <c r="T358" s="48"/>
      <c r="U358" s="48"/>
      <c r="V358" s="48"/>
      <c r="W358" s="48"/>
      <c r="X358" s="48"/>
      <c r="Y358" s="48"/>
      <c r="Z358" s="48"/>
      <c r="AA358" s="48"/>
      <c r="AB358" s="48"/>
    </row>
    <row r="359" spans="1:33">
      <c r="A359" s="629"/>
      <c r="B359" s="627"/>
      <c r="C359" s="627"/>
      <c r="D359" s="627"/>
      <c r="E359" s="627"/>
      <c r="F359" s="454"/>
      <c r="G359" s="430"/>
      <c r="H359" s="430"/>
      <c r="I359" s="430"/>
      <c r="K359" s="48"/>
      <c r="L359" s="48"/>
      <c r="M359" s="48"/>
      <c r="N359" s="48"/>
      <c r="O359" s="48"/>
      <c r="P359" s="48"/>
      <c r="Q359" s="48"/>
      <c r="R359" s="48"/>
      <c r="S359" s="48"/>
      <c r="T359" s="48"/>
      <c r="U359" s="48"/>
      <c r="V359" s="48"/>
      <c r="W359" s="48"/>
      <c r="X359" s="48"/>
      <c r="Y359" s="48"/>
      <c r="Z359" s="48"/>
      <c r="AA359" s="48"/>
      <c r="AB359" s="48"/>
    </row>
    <row r="360" spans="1:33">
      <c r="A360" s="629"/>
      <c r="B360" s="627"/>
      <c r="C360" s="627"/>
      <c r="D360" s="627"/>
      <c r="E360" s="627"/>
      <c r="F360" s="454"/>
      <c r="G360" s="430"/>
      <c r="H360" s="430"/>
      <c r="I360" s="430"/>
      <c r="K360" s="48"/>
      <c r="L360" s="48"/>
      <c r="M360" s="48"/>
      <c r="N360" s="48"/>
      <c r="O360" s="48"/>
      <c r="P360" s="48"/>
      <c r="Q360" s="48"/>
      <c r="R360" s="48"/>
      <c r="S360" s="48"/>
      <c r="T360" s="48"/>
      <c r="U360" s="48"/>
      <c r="V360" s="48"/>
      <c r="W360" s="48"/>
      <c r="X360" s="48"/>
      <c r="Y360" s="48"/>
      <c r="Z360" s="48"/>
      <c r="AA360" s="48"/>
      <c r="AB360" s="48"/>
    </row>
    <row r="361" spans="1:33">
      <c r="A361" s="626"/>
      <c r="B361" s="626"/>
      <c r="C361" s="627"/>
      <c r="D361" s="627"/>
      <c r="E361" s="626"/>
      <c r="F361" s="626"/>
      <c r="G361" s="430"/>
      <c r="H361" s="430"/>
      <c r="I361" s="430"/>
      <c r="K361" s="48"/>
      <c r="L361" s="48"/>
      <c r="M361" s="48"/>
      <c r="N361" s="48"/>
      <c r="O361" s="48"/>
      <c r="P361" s="48"/>
      <c r="Q361" s="48"/>
      <c r="R361" s="48"/>
      <c r="S361" s="48"/>
      <c r="T361" s="48"/>
      <c r="U361" s="48"/>
      <c r="V361" s="48"/>
      <c r="W361" s="48"/>
      <c r="X361" s="48"/>
      <c r="Y361" s="48"/>
      <c r="Z361" s="48"/>
      <c r="AA361" s="48"/>
      <c r="AB361" s="48"/>
    </row>
    <row r="362" spans="1:33">
      <c r="A362" s="629"/>
      <c r="B362" s="629"/>
      <c r="C362" s="627"/>
      <c r="D362" s="627"/>
      <c r="E362" s="626" t="s">
        <v>1638</v>
      </c>
      <c r="F362" s="626" t="s">
        <v>302</v>
      </c>
      <c r="G362" s="430"/>
      <c r="H362" s="430"/>
      <c r="I362" s="430"/>
      <c r="K362" s="48"/>
      <c r="L362" s="48"/>
      <c r="M362" s="48"/>
      <c r="N362" s="48"/>
      <c r="O362" s="48"/>
      <c r="P362" s="48"/>
      <c r="Q362" s="48"/>
      <c r="R362" s="48"/>
      <c r="S362" s="48"/>
      <c r="T362" s="48"/>
      <c r="U362" s="48"/>
      <c r="V362" s="48"/>
      <c r="W362" s="48"/>
      <c r="X362" s="48"/>
      <c r="Y362" s="48"/>
      <c r="Z362" s="48"/>
      <c r="AA362" s="48"/>
      <c r="AB362" s="48"/>
    </row>
    <row r="363" spans="1:33">
      <c r="A363" s="629"/>
      <c r="B363" s="629"/>
      <c r="C363" s="627"/>
      <c r="D363" s="627"/>
      <c r="E363" s="626" t="s">
        <v>1632</v>
      </c>
      <c r="F363" s="626" t="s">
        <v>1632</v>
      </c>
      <c r="G363" s="430"/>
      <c r="H363" s="430"/>
      <c r="I363" s="430"/>
      <c r="K363" s="48"/>
      <c r="L363" s="48"/>
      <c r="M363" s="48"/>
      <c r="N363" s="48"/>
      <c r="O363" s="48"/>
      <c r="P363" s="48"/>
      <c r="Q363" s="48"/>
      <c r="R363" s="48"/>
      <c r="S363" s="48"/>
      <c r="T363" s="48"/>
      <c r="U363" s="48"/>
      <c r="V363" s="48"/>
      <c r="W363" s="48"/>
      <c r="X363" s="48"/>
      <c r="Y363" s="48"/>
      <c r="Z363" s="48"/>
      <c r="AA363" s="48"/>
      <c r="AB363" s="48"/>
    </row>
    <row r="364" spans="1:33">
      <c r="A364" s="629"/>
      <c r="B364" s="629"/>
      <c r="C364" s="627"/>
      <c r="D364" s="627"/>
      <c r="E364" s="626"/>
      <c r="F364" s="454"/>
      <c r="G364" s="629"/>
      <c r="H364" s="430"/>
      <c r="I364" s="430"/>
      <c r="K364" s="48"/>
      <c r="L364" s="48"/>
      <c r="M364" s="48"/>
      <c r="N364" s="48"/>
      <c r="O364" s="48"/>
      <c r="P364" s="48"/>
      <c r="Q364" s="48"/>
      <c r="R364" s="48"/>
      <c r="S364" s="48"/>
      <c r="T364" s="48"/>
      <c r="U364" s="48"/>
      <c r="V364" s="48"/>
      <c r="W364" s="48"/>
      <c r="X364" s="48"/>
      <c r="Y364" s="48"/>
      <c r="Z364" s="48"/>
      <c r="AA364" s="48"/>
      <c r="AB364" s="48"/>
    </row>
    <row r="365" spans="1:33">
      <c r="A365" s="629"/>
      <c r="B365" s="629"/>
      <c r="C365" s="627"/>
      <c r="D365" s="627"/>
      <c r="E365" s="626" t="s">
        <v>1631</v>
      </c>
      <c r="F365" s="454"/>
      <c r="G365" s="629"/>
      <c r="H365" s="430"/>
      <c r="I365" s="430"/>
      <c r="K365" s="48"/>
      <c r="L365" s="48"/>
      <c r="M365" s="48"/>
      <c r="N365" s="48"/>
      <c r="O365" s="48"/>
      <c r="P365" s="48"/>
      <c r="Q365" s="48"/>
      <c r="R365" s="48"/>
      <c r="S365" s="48"/>
      <c r="T365" s="48"/>
      <c r="U365" s="48"/>
      <c r="V365" s="48"/>
      <c r="W365" s="48"/>
      <c r="X365" s="48"/>
      <c r="Y365" s="48"/>
      <c r="Z365" s="48"/>
      <c r="AA365" s="48"/>
      <c r="AB365" s="48"/>
    </row>
    <row r="366" spans="1:33">
      <c r="A366" s="629"/>
      <c r="B366" s="629"/>
      <c r="C366" s="627"/>
      <c r="D366" s="627"/>
      <c r="E366" s="626" t="str">
        <f>BS!B62</f>
        <v xml:space="preserve">Date: </v>
      </c>
      <c r="F366" s="454"/>
      <c r="G366" s="629"/>
      <c r="H366" s="430"/>
      <c r="I366" s="430"/>
      <c r="K366" s="48"/>
      <c r="L366" s="48"/>
      <c r="M366" s="48"/>
      <c r="N366" s="48"/>
      <c r="O366" s="48"/>
      <c r="P366" s="48"/>
      <c r="Q366" s="48"/>
      <c r="R366" s="48"/>
      <c r="S366" s="48"/>
      <c r="T366" s="48"/>
      <c r="U366" s="48"/>
      <c r="V366" s="48"/>
      <c r="W366" s="48"/>
      <c r="X366" s="48"/>
      <c r="Y366" s="48"/>
      <c r="Z366" s="48"/>
      <c r="AA366" s="48"/>
      <c r="AB366" s="48"/>
    </row>
    <row r="367" spans="1:33">
      <c r="K367" s="48"/>
      <c r="L367" s="48"/>
      <c r="M367" s="48"/>
      <c r="N367" s="48"/>
      <c r="O367" s="48"/>
      <c r="P367" s="48"/>
      <c r="Q367" s="48"/>
      <c r="R367" s="48"/>
      <c r="S367" s="48"/>
      <c r="T367" s="48"/>
      <c r="U367" s="48"/>
      <c r="V367" s="48"/>
      <c r="W367" s="48"/>
      <c r="X367" s="48"/>
      <c r="Y367" s="48"/>
      <c r="Z367" s="48"/>
      <c r="AA367" s="48"/>
      <c r="AB367" s="48"/>
    </row>
    <row r="368" spans="1:33">
      <c r="K368" s="48"/>
      <c r="L368" s="48"/>
      <c r="M368" s="48"/>
      <c r="N368" s="48"/>
      <c r="O368" s="48"/>
      <c r="P368" s="48"/>
      <c r="Q368" s="48"/>
      <c r="R368" s="48"/>
      <c r="S368" s="48"/>
      <c r="T368" s="48"/>
      <c r="U368" s="48"/>
      <c r="V368" s="48"/>
      <c r="W368" s="48"/>
      <c r="X368" s="48"/>
      <c r="Y368" s="48"/>
      <c r="Z368" s="48"/>
      <c r="AA368" s="48"/>
      <c r="AB368" s="48"/>
    </row>
    <row r="369" spans="11:28">
      <c r="K369" s="48"/>
      <c r="L369" s="48"/>
      <c r="M369" s="48"/>
      <c r="N369" s="48"/>
      <c r="O369" s="48"/>
      <c r="P369" s="48"/>
      <c r="Q369" s="48"/>
      <c r="R369" s="48"/>
      <c r="S369" s="48"/>
      <c r="T369" s="48"/>
      <c r="U369" s="48"/>
      <c r="V369" s="48"/>
      <c r="W369" s="48"/>
      <c r="X369" s="48"/>
      <c r="Y369" s="48"/>
      <c r="Z369" s="48"/>
      <c r="AA369" s="48"/>
      <c r="AB369" s="48"/>
    </row>
    <row r="370" spans="11:28">
      <c r="K370" s="48"/>
      <c r="L370" s="48"/>
      <c r="M370" s="48"/>
      <c r="N370" s="48"/>
      <c r="O370" s="48"/>
      <c r="P370" s="48"/>
      <c r="Q370" s="48"/>
      <c r="R370" s="48"/>
      <c r="S370" s="48"/>
      <c r="T370" s="48"/>
      <c r="U370" s="48"/>
      <c r="V370" s="48"/>
      <c r="W370" s="48"/>
      <c r="X370" s="48"/>
      <c r="Y370" s="48"/>
      <c r="Z370" s="48"/>
      <c r="AA370" s="48"/>
      <c r="AB370" s="48"/>
    </row>
    <row r="371" spans="11:28">
      <c r="K371" s="48"/>
      <c r="L371" s="48"/>
      <c r="M371" s="48"/>
      <c r="N371" s="48"/>
      <c r="O371" s="48"/>
      <c r="P371" s="48"/>
      <c r="Q371" s="48"/>
      <c r="R371" s="48"/>
      <c r="S371" s="48"/>
      <c r="T371" s="48"/>
      <c r="U371" s="48"/>
      <c r="V371" s="48"/>
      <c r="W371" s="48"/>
      <c r="X371" s="48"/>
      <c r="Y371" s="48"/>
      <c r="Z371" s="48"/>
      <c r="AA371" s="48"/>
      <c r="AB371" s="48"/>
    </row>
    <row r="372" spans="11:28">
      <c r="K372" s="48"/>
      <c r="L372" s="48"/>
      <c r="M372" s="48"/>
      <c r="N372" s="48"/>
      <c r="O372" s="48"/>
      <c r="P372" s="48"/>
      <c r="Q372" s="48"/>
      <c r="R372" s="48"/>
      <c r="S372" s="48"/>
      <c r="T372" s="48"/>
      <c r="U372" s="48"/>
      <c r="V372" s="48"/>
      <c r="W372" s="48"/>
      <c r="X372" s="48"/>
      <c r="Y372" s="48"/>
      <c r="Z372" s="48"/>
      <c r="AA372" s="48"/>
      <c r="AB372" s="48"/>
    </row>
  </sheetData>
  <mergeCells count="203">
    <mergeCell ref="B351:G351"/>
    <mergeCell ref="H350:J350"/>
    <mergeCell ref="E313:J313"/>
    <mergeCell ref="C6:D6"/>
    <mergeCell ref="C7:D7"/>
    <mergeCell ref="C8:D8"/>
    <mergeCell ref="C9:D9"/>
    <mergeCell ref="C12:H12"/>
    <mergeCell ref="C16:F16"/>
    <mergeCell ref="C29:D29"/>
    <mergeCell ref="C30:D30"/>
    <mergeCell ref="C31:D31"/>
    <mergeCell ref="C14:G14"/>
    <mergeCell ref="C32:D32"/>
    <mergeCell ref="C33:D33"/>
    <mergeCell ref="C35:D35"/>
    <mergeCell ref="C18:D18"/>
    <mergeCell ref="C19:D19"/>
    <mergeCell ref="C21:D21"/>
    <mergeCell ref="C25:F25"/>
    <mergeCell ref="C28:D28"/>
    <mergeCell ref="C20:D20"/>
    <mergeCell ref="C34:D34"/>
    <mergeCell ref="C43:D43"/>
    <mergeCell ref="C44:D44"/>
    <mergeCell ref="C45:D45"/>
    <mergeCell ref="C46:D46"/>
    <mergeCell ref="C47:D47"/>
    <mergeCell ref="C48:D48"/>
    <mergeCell ref="C36:D36"/>
    <mergeCell ref="C37:D37"/>
    <mergeCell ref="C38:D38"/>
    <mergeCell ref="C39:D39"/>
    <mergeCell ref="C40:D40"/>
    <mergeCell ref="C41:D41"/>
    <mergeCell ref="C55:D55"/>
    <mergeCell ref="C56:D56"/>
    <mergeCell ref="C58:D58"/>
    <mergeCell ref="C59:D59"/>
    <mergeCell ref="C60:D60"/>
    <mergeCell ref="C61:D61"/>
    <mergeCell ref="C49:D49"/>
    <mergeCell ref="C50:D50"/>
    <mergeCell ref="C51:D51"/>
    <mergeCell ref="C52:D52"/>
    <mergeCell ref="C53:D53"/>
    <mergeCell ref="C54:D54"/>
    <mergeCell ref="C73:H73"/>
    <mergeCell ref="C75:H75"/>
    <mergeCell ref="C87:H87"/>
    <mergeCell ref="D89:D90"/>
    <mergeCell ref="E89:F89"/>
    <mergeCell ref="G89:H89"/>
    <mergeCell ref="C62:D62"/>
    <mergeCell ref="C63:D63"/>
    <mergeCell ref="C64:D64"/>
    <mergeCell ref="C65:D65"/>
    <mergeCell ref="C67:D67"/>
    <mergeCell ref="C71:D71"/>
    <mergeCell ref="C83:G83"/>
    <mergeCell ref="K89:L89"/>
    <mergeCell ref="M89:N89"/>
    <mergeCell ref="D104:E104"/>
    <mergeCell ref="F104:G104"/>
    <mergeCell ref="C187:D187"/>
    <mergeCell ref="C160:F160"/>
    <mergeCell ref="C156:D156"/>
    <mergeCell ref="C157:D157"/>
    <mergeCell ref="C158:D158"/>
    <mergeCell ref="C159:D159"/>
    <mergeCell ref="C194:D194"/>
    <mergeCell ref="C195:D195"/>
    <mergeCell ref="C196:D196"/>
    <mergeCell ref="C197:D197"/>
    <mergeCell ref="C198:D198"/>
    <mergeCell ref="C201:D201"/>
    <mergeCell ref="C188:D188"/>
    <mergeCell ref="C189:D189"/>
    <mergeCell ref="C190:D190"/>
    <mergeCell ref="C191:D191"/>
    <mergeCell ref="C192:D192"/>
    <mergeCell ref="C193:D193"/>
    <mergeCell ref="C210:D210"/>
    <mergeCell ref="C213:D213"/>
    <mergeCell ref="C214:D214"/>
    <mergeCell ref="C211:D211"/>
    <mergeCell ref="C212:D212"/>
    <mergeCell ref="C203:D203"/>
    <mergeCell ref="C204:D204"/>
    <mergeCell ref="C205:D205"/>
    <mergeCell ref="C206:D206"/>
    <mergeCell ref="C207:D207"/>
    <mergeCell ref="C209:D209"/>
    <mergeCell ref="C221:D221"/>
    <mergeCell ref="C222:D222"/>
    <mergeCell ref="C223:D223"/>
    <mergeCell ref="C224:D224"/>
    <mergeCell ref="C225:D225"/>
    <mergeCell ref="C226:D226"/>
    <mergeCell ref="C215:D215"/>
    <mergeCell ref="C216:D216"/>
    <mergeCell ref="C217:D217"/>
    <mergeCell ref="C218:D218"/>
    <mergeCell ref="C219:D219"/>
    <mergeCell ref="C220:D220"/>
    <mergeCell ref="C233:D233"/>
    <mergeCell ref="C234:D234"/>
    <mergeCell ref="C235:D235"/>
    <mergeCell ref="C249:D249"/>
    <mergeCell ref="C250:D250"/>
    <mergeCell ref="C251:D251"/>
    <mergeCell ref="C227:D227"/>
    <mergeCell ref="C228:D228"/>
    <mergeCell ref="C229:D229"/>
    <mergeCell ref="C230:D230"/>
    <mergeCell ref="C231:D231"/>
    <mergeCell ref="C232:D232"/>
    <mergeCell ref="C258:D258"/>
    <mergeCell ref="C259:D259"/>
    <mergeCell ref="C260:D260"/>
    <mergeCell ref="C261:D261"/>
    <mergeCell ref="C262:D262"/>
    <mergeCell ref="C263:D263"/>
    <mergeCell ref="C252:D252"/>
    <mergeCell ref="C253:D253"/>
    <mergeCell ref="C254:D254"/>
    <mergeCell ref="C255:D255"/>
    <mergeCell ref="C256:D256"/>
    <mergeCell ref="C257:D257"/>
    <mergeCell ref="C271:D271"/>
    <mergeCell ref="C272:D272"/>
    <mergeCell ref="C273:D273"/>
    <mergeCell ref="C274:D274"/>
    <mergeCell ref="C275:D275"/>
    <mergeCell ref="C276:D276"/>
    <mergeCell ref="C283:D283"/>
    <mergeCell ref="C264:D264"/>
    <mergeCell ref="C265:D265"/>
    <mergeCell ref="C266:D266"/>
    <mergeCell ref="C268:D268"/>
    <mergeCell ref="C269:D269"/>
    <mergeCell ref="C270:D270"/>
    <mergeCell ref="B313:C314"/>
    <mergeCell ref="D313:D314"/>
    <mergeCell ref="B315:C316"/>
    <mergeCell ref="C292:D292"/>
    <mergeCell ref="C293:D293"/>
    <mergeCell ref="C294:D294"/>
    <mergeCell ref="C295:D295"/>
    <mergeCell ref="C277:D277"/>
    <mergeCell ref="C278:D278"/>
    <mergeCell ref="C279:D279"/>
    <mergeCell ref="C281:D281"/>
    <mergeCell ref="C282:D282"/>
    <mergeCell ref="C284:D284"/>
    <mergeCell ref="B354:F354"/>
    <mergeCell ref="B103:H103"/>
    <mergeCell ref="B350:G350"/>
    <mergeCell ref="B345:H345"/>
    <mergeCell ref="B346:H346"/>
    <mergeCell ref="B347:H347"/>
    <mergeCell ref="B348:H348"/>
    <mergeCell ref="B349:H349"/>
    <mergeCell ref="C338:D338"/>
    <mergeCell ref="C339:D339"/>
    <mergeCell ref="B342:H342"/>
    <mergeCell ref="B343:H343"/>
    <mergeCell ref="B344:H344"/>
    <mergeCell ref="C329:D329"/>
    <mergeCell ref="C330:D330"/>
    <mergeCell ref="C331:D331"/>
    <mergeCell ref="C332:D332"/>
    <mergeCell ref="C335:D335"/>
    <mergeCell ref="C336:D336"/>
    <mergeCell ref="C324:D324"/>
    <mergeCell ref="B341:G341"/>
    <mergeCell ref="C153:D153"/>
    <mergeCell ref="C154:D154"/>
    <mergeCell ref="C155:D155"/>
    <mergeCell ref="C337:D337"/>
    <mergeCell ref="C208:D208"/>
    <mergeCell ref="C303:D303"/>
    <mergeCell ref="C304:D304"/>
    <mergeCell ref="C305:D305"/>
    <mergeCell ref="C306:D306"/>
    <mergeCell ref="C307:D307"/>
    <mergeCell ref="C298:D298"/>
    <mergeCell ref="C299:D299"/>
    <mergeCell ref="C300:D300"/>
    <mergeCell ref="C301:D301"/>
    <mergeCell ref="C302:D302"/>
    <mergeCell ref="C325:D325"/>
    <mergeCell ref="C326:D326"/>
    <mergeCell ref="C327:D327"/>
    <mergeCell ref="C328:D328"/>
    <mergeCell ref="C296:D296"/>
    <mergeCell ref="C297:D297"/>
    <mergeCell ref="C286:D286"/>
    <mergeCell ref="C287:D287"/>
    <mergeCell ref="C288:D288"/>
    <mergeCell ref="C289:D289"/>
    <mergeCell ref="C290:D290"/>
    <mergeCell ref="C291:D291"/>
  </mergeCells>
  <pageMargins left="0.75" right="0.25" top="0.75" bottom="0.75" header="0.3" footer="0.3"/>
  <pageSetup paperSize="9" scale="14" orientation="landscape" r:id="rId1"/>
  <rowBreaks count="2" manualBreakCount="2">
    <brk id="83" max="21" man="1"/>
    <brk id="246" max="21"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059"/>
  <sheetViews>
    <sheetView tabSelected="1" zoomScale="96" zoomScaleNormal="96" workbookViewId="0">
      <selection activeCell="D3" sqref="D3"/>
    </sheetView>
  </sheetViews>
  <sheetFormatPr defaultRowHeight="15"/>
  <cols>
    <col min="1" max="1" width="41.140625" style="111" customWidth="1"/>
    <col min="2" max="2" width="19.5703125" customWidth="1"/>
    <col min="3" max="3" width="22.140625" style="276" bestFit="1" customWidth="1"/>
    <col min="4" max="6" width="22.140625" style="276" customWidth="1"/>
    <col min="7" max="8" width="47.140625" style="304" customWidth="1"/>
    <col min="11" max="11" width="97.85546875" bestFit="1" customWidth="1"/>
  </cols>
  <sheetData>
    <row r="1" spans="1:12" ht="15.75">
      <c r="A1" s="283" t="s">
        <v>1665</v>
      </c>
      <c r="B1" s="283"/>
      <c r="C1" s="305"/>
      <c r="D1" s="305"/>
      <c r="E1" s="305"/>
      <c r="F1" s="305"/>
      <c r="G1" s="297"/>
      <c r="H1" s="297"/>
    </row>
    <row r="2" spans="1:12">
      <c r="A2" s="282" t="s">
        <v>1664</v>
      </c>
      <c r="B2" s="282"/>
      <c r="C2" s="306" t="s">
        <v>1338</v>
      </c>
      <c r="D2" s="308"/>
      <c r="E2" s="308"/>
      <c r="F2" s="308"/>
      <c r="G2" s="298"/>
      <c r="H2" s="298"/>
    </row>
    <row r="3" spans="1:12" ht="15.75">
      <c r="A3" s="1093" t="s">
        <v>806</v>
      </c>
      <c r="B3" s="1093"/>
      <c r="C3" s="1093"/>
      <c r="D3" s="309"/>
      <c r="E3" s="309"/>
      <c r="F3" s="309"/>
      <c r="G3" s="299"/>
      <c r="H3" s="299"/>
    </row>
    <row r="4" spans="1:12">
      <c r="A4" s="1094" t="s">
        <v>1094</v>
      </c>
      <c r="B4" s="1094"/>
      <c r="C4" s="1094"/>
      <c r="D4" s="310"/>
      <c r="E4" s="310"/>
      <c r="F4" s="310"/>
      <c r="G4" s="300"/>
      <c r="H4" s="300"/>
    </row>
    <row r="5" spans="1:12" ht="15" customHeight="1">
      <c r="A5" s="285" t="s">
        <v>733</v>
      </c>
      <c r="B5" s="1095"/>
      <c r="C5" s="1096"/>
      <c r="E5" s="311"/>
      <c r="F5" s="317"/>
      <c r="G5" s="301"/>
      <c r="H5" s="301"/>
    </row>
    <row r="6" spans="1:12" ht="25.15" customHeight="1">
      <c r="A6" s="286" t="s">
        <v>24</v>
      </c>
      <c r="B6" s="1097" t="s">
        <v>1094</v>
      </c>
      <c r="C6" s="1098"/>
      <c r="D6" s="312"/>
      <c r="E6" s="312"/>
      <c r="F6" s="312"/>
      <c r="G6" s="302"/>
      <c r="H6" s="302"/>
    </row>
    <row r="7" spans="1:12">
      <c r="A7" s="286" t="s">
        <v>733</v>
      </c>
      <c r="B7" s="1091" t="s">
        <v>805</v>
      </c>
      <c r="C7" s="1092"/>
      <c r="D7" s="276">
        <f>SUBTOTAL(9,D9:D3002)</f>
        <v>-9.3350536189973354E-8</v>
      </c>
      <c r="E7" s="276">
        <v>0</v>
      </c>
      <c r="F7" s="316"/>
      <c r="G7" s="277"/>
      <c r="H7" s="277"/>
    </row>
    <row r="8" spans="1:12">
      <c r="A8" s="287" t="s">
        <v>733</v>
      </c>
      <c r="B8" s="320" t="s">
        <v>735</v>
      </c>
      <c r="C8" s="320" t="s">
        <v>736</v>
      </c>
      <c r="D8" s="645" t="s">
        <v>1007</v>
      </c>
      <c r="E8" s="645" t="s">
        <v>1342</v>
      </c>
      <c r="F8" s="645" t="s">
        <v>1345</v>
      </c>
      <c r="G8" s="301" t="s">
        <v>895</v>
      </c>
      <c r="H8" s="301"/>
      <c r="I8" s="273" t="s">
        <v>1173</v>
      </c>
      <c r="J8" s="273" t="s">
        <v>1343</v>
      </c>
    </row>
    <row r="9" spans="1:12">
      <c r="A9" s="288" t="s">
        <v>530</v>
      </c>
      <c r="B9" s="289">
        <v>159798442.75999999</v>
      </c>
      <c r="C9" s="290"/>
      <c r="D9" s="280">
        <f t="shared" ref="D9:D72" si="0">B9-C9</f>
        <v>159798442.75999999</v>
      </c>
      <c r="E9" s="280">
        <v>159798443</v>
      </c>
      <c r="F9" s="290">
        <v>0</v>
      </c>
      <c r="G9" s="303" t="s">
        <v>1353</v>
      </c>
      <c r="H9" s="303"/>
      <c r="I9" t="s">
        <v>1220</v>
      </c>
    </row>
    <row r="10" spans="1:12" ht="24">
      <c r="A10" s="313" t="s">
        <v>804</v>
      </c>
      <c r="B10" s="291">
        <v>90</v>
      </c>
      <c r="C10" s="292"/>
      <c r="D10" s="280">
        <f t="shared" si="0"/>
        <v>90</v>
      </c>
      <c r="E10" s="280">
        <v>0</v>
      </c>
      <c r="F10" s="290">
        <v>0</v>
      </c>
      <c r="G10" s="303" t="s">
        <v>1369</v>
      </c>
      <c r="H10" s="303"/>
      <c r="I10" s="264" t="s">
        <v>1220</v>
      </c>
      <c r="K10" s="284"/>
      <c r="L10" s="284"/>
    </row>
    <row r="11" spans="1:12" ht="15" customHeight="1">
      <c r="A11" s="313" t="s">
        <v>436</v>
      </c>
      <c r="B11" s="291">
        <v>55000</v>
      </c>
      <c r="C11" s="292"/>
      <c r="D11" s="280">
        <f t="shared" si="0"/>
        <v>55000</v>
      </c>
      <c r="E11" s="280">
        <v>55000</v>
      </c>
      <c r="F11" s="290">
        <v>0</v>
      </c>
      <c r="G11" s="303" t="s">
        <v>818</v>
      </c>
      <c r="H11" s="303"/>
      <c r="I11" s="264" t="s">
        <v>1220</v>
      </c>
      <c r="K11" s="284"/>
      <c r="L11" s="284"/>
    </row>
    <row r="12" spans="1:12">
      <c r="A12" s="794" t="s">
        <v>1666</v>
      </c>
      <c r="B12" s="292"/>
      <c r="C12" s="291">
        <v>2360</v>
      </c>
      <c r="D12" s="280">
        <f t="shared" si="0"/>
        <v>-2360</v>
      </c>
      <c r="E12" s="280">
        <v>-2360</v>
      </c>
      <c r="F12" s="290" t="s">
        <v>734</v>
      </c>
      <c r="G12" s="435" t="s">
        <v>1504</v>
      </c>
      <c r="H12" s="435"/>
      <c r="I12" s="264" t="s">
        <v>1220</v>
      </c>
      <c r="K12" s="284"/>
      <c r="L12" s="284"/>
    </row>
    <row r="13" spans="1:12">
      <c r="A13" s="313" t="s">
        <v>1666</v>
      </c>
      <c r="B13" s="291">
        <v>8810</v>
      </c>
      <c r="C13" s="292"/>
      <c r="D13" s="280">
        <f t="shared" si="0"/>
        <v>8810</v>
      </c>
      <c r="E13" s="280">
        <v>8810</v>
      </c>
      <c r="F13" s="290">
        <v>0</v>
      </c>
      <c r="G13" s="303" t="s">
        <v>1361</v>
      </c>
      <c r="H13" s="303"/>
      <c r="I13" s="264" t="s">
        <v>1220</v>
      </c>
      <c r="K13" s="284"/>
      <c r="L13" s="284"/>
    </row>
    <row r="14" spans="1:12">
      <c r="A14" s="794" t="s">
        <v>1666</v>
      </c>
      <c r="B14" s="291">
        <v>1374752</v>
      </c>
      <c r="C14" s="292"/>
      <c r="D14" s="280">
        <f t="shared" si="0"/>
        <v>1374752</v>
      </c>
      <c r="E14" s="280">
        <v>1374752</v>
      </c>
      <c r="F14" s="290">
        <v>0</v>
      </c>
      <c r="G14" s="303" t="s">
        <v>1361</v>
      </c>
      <c r="H14" s="303"/>
      <c r="I14" s="264" t="s">
        <v>1220</v>
      </c>
      <c r="K14" s="284"/>
      <c r="L14" s="284"/>
    </row>
    <row r="15" spans="1:12">
      <c r="A15" s="794" t="s">
        <v>1666</v>
      </c>
      <c r="B15" s="291">
        <v>27000</v>
      </c>
      <c r="C15" s="292"/>
      <c r="D15" s="280">
        <f t="shared" si="0"/>
        <v>27000</v>
      </c>
      <c r="E15" s="280">
        <v>27000</v>
      </c>
      <c r="F15" s="290">
        <v>0</v>
      </c>
      <c r="G15" s="303" t="s">
        <v>1361</v>
      </c>
      <c r="H15" s="303"/>
      <c r="I15" s="264" t="s">
        <v>1220</v>
      </c>
      <c r="K15" s="284"/>
      <c r="L15" s="284"/>
    </row>
    <row r="16" spans="1:12">
      <c r="A16" s="794" t="s">
        <v>1666</v>
      </c>
      <c r="B16" s="291">
        <v>17250</v>
      </c>
      <c r="C16" s="292"/>
      <c r="D16" s="280">
        <f t="shared" si="0"/>
        <v>17250</v>
      </c>
      <c r="E16" s="280">
        <v>17250</v>
      </c>
      <c r="F16" s="290">
        <v>0</v>
      </c>
      <c r="G16" s="303" t="s">
        <v>1361</v>
      </c>
      <c r="H16" s="303"/>
      <c r="I16" s="264" t="s">
        <v>1220</v>
      </c>
      <c r="K16" s="284"/>
      <c r="L16" s="284"/>
    </row>
    <row r="17" spans="1:12">
      <c r="A17" s="313" t="s">
        <v>678</v>
      </c>
      <c r="B17" s="292"/>
      <c r="C17" s="291">
        <v>27963</v>
      </c>
      <c r="D17" s="280">
        <f t="shared" si="0"/>
        <v>-27963</v>
      </c>
      <c r="E17" s="280">
        <v>-27963</v>
      </c>
      <c r="F17" s="290">
        <v>0</v>
      </c>
      <c r="G17" s="303" t="s">
        <v>1464</v>
      </c>
      <c r="H17" s="303"/>
      <c r="I17" s="264" t="s">
        <v>1220</v>
      </c>
      <c r="K17" s="284"/>
      <c r="L17" s="284"/>
    </row>
    <row r="18" spans="1:12">
      <c r="A18" s="313" t="s">
        <v>414</v>
      </c>
      <c r="B18" s="292"/>
      <c r="C18" s="291">
        <v>10084.33</v>
      </c>
      <c r="D18" s="280">
        <f t="shared" si="0"/>
        <v>-10084.33</v>
      </c>
      <c r="E18" s="280">
        <v>-10084</v>
      </c>
      <c r="F18" s="290">
        <v>0</v>
      </c>
      <c r="G18" s="303" t="s">
        <v>1381</v>
      </c>
      <c r="H18" s="303"/>
      <c r="I18" s="264" t="s">
        <v>1220</v>
      </c>
      <c r="K18" s="284"/>
      <c r="L18" s="284"/>
    </row>
    <row r="19" spans="1:12">
      <c r="A19" s="313" t="s">
        <v>531</v>
      </c>
      <c r="B19" s="291">
        <v>2983.85</v>
      </c>
      <c r="C19" s="292"/>
      <c r="D19" s="280">
        <f t="shared" si="0"/>
        <v>2983.85</v>
      </c>
      <c r="E19" s="280">
        <v>2984</v>
      </c>
      <c r="F19" s="290">
        <v>0</v>
      </c>
      <c r="G19" s="303" t="s">
        <v>1357</v>
      </c>
      <c r="H19" s="303"/>
      <c r="I19" s="264" t="s">
        <v>1220</v>
      </c>
      <c r="K19" s="284"/>
      <c r="L19" s="284"/>
    </row>
    <row r="20" spans="1:12">
      <c r="A20" s="313" t="s">
        <v>579</v>
      </c>
      <c r="B20" s="291">
        <v>94891.1</v>
      </c>
      <c r="C20" s="292"/>
      <c r="D20" s="280">
        <f t="shared" si="0"/>
        <v>94891.1</v>
      </c>
      <c r="E20" s="280">
        <v>94891</v>
      </c>
      <c r="F20" s="290">
        <v>0</v>
      </c>
      <c r="G20" s="303" t="s">
        <v>1371</v>
      </c>
      <c r="H20" s="303"/>
      <c r="I20" s="264" t="s">
        <v>1220</v>
      </c>
      <c r="K20" s="284"/>
      <c r="L20" s="284"/>
    </row>
    <row r="21" spans="1:12" s="651" customFormat="1" ht="24">
      <c r="A21" s="676" t="s">
        <v>470</v>
      </c>
      <c r="B21" s="647"/>
      <c r="C21" s="646">
        <v>619922</v>
      </c>
      <c r="D21" s="648">
        <f t="shared" si="0"/>
        <v>-619922</v>
      </c>
      <c r="E21" s="648">
        <v>-58462</v>
      </c>
      <c r="F21" s="649">
        <v>0</v>
      </c>
      <c r="G21" s="650" t="s">
        <v>818</v>
      </c>
      <c r="H21" s="650"/>
      <c r="I21" s="651" t="s">
        <v>1220</v>
      </c>
      <c r="K21" s="284"/>
      <c r="L21" s="284"/>
    </row>
    <row r="22" spans="1:12">
      <c r="A22" s="313" t="s">
        <v>803</v>
      </c>
      <c r="B22" s="292"/>
      <c r="C22" s="291">
        <v>6272957</v>
      </c>
      <c r="D22" s="280">
        <f t="shared" si="0"/>
        <v>-6272957</v>
      </c>
      <c r="E22" s="280">
        <v>-6272957</v>
      </c>
      <c r="F22" s="290">
        <v>0</v>
      </c>
      <c r="G22" s="303" t="s">
        <v>818</v>
      </c>
      <c r="H22" s="303"/>
      <c r="I22" s="264" t="s">
        <v>1220</v>
      </c>
      <c r="K22" s="284"/>
      <c r="L22" s="284"/>
    </row>
    <row r="23" spans="1:12">
      <c r="A23" s="313" t="s">
        <v>434</v>
      </c>
      <c r="B23" s="292"/>
      <c r="C23" s="291">
        <v>463720</v>
      </c>
      <c r="D23" s="280">
        <f t="shared" si="0"/>
        <v>-463720</v>
      </c>
      <c r="E23" s="280">
        <v>-463720</v>
      </c>
      <c r="F23" s="290">
        <v>0</v>
      </c>
      <c r="G23" s="303" t="s">
        <v>817</v>
      </c>
      <c r="H23" s="303"/>
      <c r="I23" s="264" t="s">
        <v>1220</v>
      </c>
      <c r="K23" s="284"/>
      <c r="L23" s="284"/>
    </row>
    <row r="24" spans="1:12">
      <c r="A24" s="313" t="s">
        <v>480</v>
      </c>
      <c r="B24" s="292"/>
      <c r="C24" s="291">
        <v>365369.38</v>
      </c>
      <c r="D24" s="280">
        <f t="shared" si="0"/>
        <v>-365369.38</v>
      </c>
      <c r="E24" s="280">
        <v>-365369</v>
      </c>
      <c r="F24" s="290">
        <v>0</v>
      </c>
      <c r="G24" s="303" t="s">
        <v>818</v>
      </c>
      <c r="H24" s="303"/>
      <c r="I24" s="264" t="s">
        <v>1220</v>
      </c>
      <c r="K24" s="284"/>
      <c r="L24" s="284"/>
    </row>
    <row r="25" spans="1:12">
      <c r="A25" s="313" t="s">
        <v>524</v>
      </c>
      <c r="B25" s="292"/>
      <c r="C25" s="291">
        <v>359151.04</v>
      </c>
      <c r="D25" s="280">
        <f t="shared" si="0"/>
        <v>-359151.04</v>
      </c>
      <c r="E25" s="280">
        <v>-359151</v>
      </c>
      <c r="F25" s="290">
        <v>0</v>
      </c>
      <c r="G25" s="303" t="s">
        <v>818</v>
      </c>
      <c r="H25" s="303"/>
      <c r="I25" s="264" t="s">
        <v>1220</v>
      </c>
      <c r="K25" s="284"/>
      <c r="L25" s="284"/>
    </row>
    <row r="26" spans="1:12" s="651" customFormat="1">
      <c r="A26" s="278" t="s">
        <v>418</v>
      </c>
      <c r="B26" s="647"/>
      <c r="C26" s="646">
        <v>175259</v>
      </c>
      <c r="D26" s="648">
        <f t="shared" si="0"/>
        <v>-175259</v>
      </c>
      <c r="E26" s="648">
        <v>-175259</v>
      </c>
      <c r="F26" s="649">
        <v>0</v>
      </c>
      <c r="G26" s="650" t="s">
        <v>818</v>
      </c>
      <c r="H26" s="650"/>
      <c r="I26" s="651" t="s">
        <v>1220</v>
      </c>
      <c r="K26" s="284"/>
      <c r="L26" s="284"/>
    </row>
    <row r="27" spans="1:12">
      <c r="A27" s="313" t="s">
        <v>474</v>
      </c>
      <c r="B27" s="292"/>
      <c r="C27" s="291">
        <v>4792828</v>
      </c>
      <c r="D27" s="280">
        <f t="shared" si="0"/>
        <v>-4792828</v>
      </c>
      <c r="E27" s="280">
        <v>-4792828</v>
      </c>
      <c r="F27" s="290">
        <v>0</v>
      </c>
      <c r="G27" s="303" t="s">
        <v>818</v>
      </c>
      <c r="H27" s="303"/>
      <c r="I27" s="264" t="s">
        <v>1220</v>
      </c>
      <c r="K27" s="284"/>
      <c r="L27" s="284"/>
    </row>
    <row r="28" spans="1:12">
      <c r="A28" s="313" t="s">
        <v>441</v>
      </c>
      <c r="B28" s="292"/>
      <c r="C28" s="291">
        <v>2552735</v>
      </c>
      <c r="D28" s="280">
        <f t="shared" si="0"/>
        <v>-2552735</v>
      </c>
      <c r="E28" s="280">
        <v>-2552735</v>
      </c>
      <c r="F28" s="290">
        <v>0</v>
      </c>
      <c r="G28" s="303" t="s">
        <v>818</v>
      </c>
      <c r="H28" s="303"/>
      <c r="I28" s="264" t="s">
        <v>1220</v>
      </c>
      <c r="K28" s="284"/>
      <c r="L28" s="284"/>
    </row>
    <row r="29" spans="1:12">
      <c r="A29" s="313" t="s">
        <v>463</v>
      </c>
      <c r="B29" s="292"/>
      <c r="C29" s="291">
        <v>1797125.64</v>
      </c>
      <c r="D29" s="280">
        <f t="shared" si="0"/>
        <v>-1797125.64</v>
      </c>
      <c r="E29" s="280">
        <v>-1797126</v>
      </c>
      <c r="F29" s="290">
        <v>0</v>
      </c>
      <c r="G29" s="303" t="s">
        <v>818</v>
      </c>
      <c r="H29" s="303"/>
      <c r="I29" s="264" t="s">
        <v>1220</v>
      </c>
      <c r="K29" s="284"/>
      <c r="L29" s="284"/>
    </row>
    <row r="30" spans="1:12">
      <c r="A30" s="313" t="s">
        <v>511</v>
      </c>
      <c r="B30" s="292"/>
      <c r="C30" s="291">
        <v>9007083</v>
      </c>
      <c r="D30" s="280">
        <f t="shared" si="0"/>
        <v>-9007083</v>
      </c>
      <c r="E30" s="280">
        <v>-9007083</v>
      </c>
      <c r="F30" s="290">
        <v>0</v>
      </c>
      <c r="G30" s="303" t="s">
        <v>818</v>
      </c>
      <c r="H30" s="303"/>
      <c r="I30" s="264" t="s">
        <v>1220</v>
      </c>
      <c r="K30" s="284"/>
      <c r="L30" s="284"/>
    </row>
    <row r="31" spans="1:12">
      <c r="A31" s="794" t="s">
        <v>1666</v>
      </c>
      <c r="B31" s="291">
        <v>8030</v>
      </c>
      <c r="C31" s="292"/>
      <c r="D31" s="280">
        <f t="shared" si="0"/>
        <v>8030</v>
      </c>
      <c r="E31" s="280">
        <v>8030</v>
      </c>
      <c r="F31" s="290">
        <v>0</v>
      </c>
      <c r="G31" s="303" t="s">
        <v>1361</v>
      </c>
      <c r="H31" s="303"/>
      <c r="I31" s="264" t="s">
        <v>1220</v>
      </c>
      <c r="K31" s="284"/>
      <c r="L31" s="284"/>
    </row>
    <row r="32" spans="1:12">
      <c r="A32" s="794" t="s">
        <v>1666</v>
      </c>
      <c r="B32" s="292"/>
      <c r="C32" s="291">
        <v>16588</v>
      </c>
      <c r="D32" s="280">
        <f t="shared" si="0"/>
        <v>-16588</v>
      </c>
      <c r="E32" s="280">
        <v>-16588</v>
      </c>
      <c r="F32" s="290" t="s">
        <v>734</v>
      </c>
      <c r="G32" s="435" t="s">
        <v>1504</v>
      </c>
      <c r="H32" s="435"/>
      <c r="I32" s="264" t="s">
        <v>1220</v>
      </c>
      <c r="K32" s="284"/>
      <c r="L32" s="284"/>
    </row>
    <row r="33" spans="1:12">
      <c r="A33" s="794" t="s">
        <v>1666</v>
      </c>
      <c r="B33" s="292"/>
      <c r="C33" s="291">
        <v>5000000</v>
      </c>
      <c r="D33" s="280">
        <f t="shared" si="0"/>
        <v>-5000000</v>
      </c>
      <c r="E33" s="280">
        <v>-5000000</v>
      </c>
      <c r="F33" s="290">
        <v>0</v>
      </c>
      <c r="G33" s="303" t="s">
        <v>1382</v>
      </c>
      <c r="H33" s="303"/>
      <c r="I33" s="264" t="s">
        <v>1220</v>
      </c>
      <c r="K33" s="284"/>
      <c r="L33" s="284"/>
    </row>
    <row r="34" spans="1:12">
      <c r="A34" s="794" t="s">
        <v>1666</v>
      </c>
      <c r="B34" s="292"/>
      <c r="C34" s="291">
        <v>3100000</v>
      </c>
      <c r="D34" s="280">
        <f t="shared" si="0"/>
        <v>-3100000</v>
      </c>
      <c r="E34" s="280">
        <v>-3100000</v>
      </c>
      <c r="F34" s="290">
        <v>0</v>
      </c>
      <c r="G34" s="303" t="s">
        <v>1382</v>
      </c>
      <c r="H34" s="303"/>
      <c r="I34" s="264" t="s">
        <v>1220</v>
      </c>
      <c r="K34" s="284"/>
      <c r="L34" s="284"/>
    </row>
    <row r="35" spans="1:12">
      <c r="A35" s="794" t="s">
        <v>1666</v>
      </c>
      <c r="B35" s="292"/>
      <c r="C35" s="291">
        <v>4481350</v>
      </c>
      <c r="D35" s="280">
        <f t="shared" si="0"/>
        <v>-4481350</v>
      </c>
      <c r="E35" s="280">
        <v>-4481350</v>
      </c>
      <c r="F35" s="290">
        <v>0</v>
      </c>
      <c r="G35" s="303" t="s">
        <v>1382</v>
      </c>
      <c r="H35" s="303"/>
      <c r="I35" s="264" t="s">
        <v>1220</v>
      </c>
      <c r="K35" s="284"/>
      <c r="L35" s="284"/>
    </row>
    <row r="36" spans="1:12">
      <c r="A36" s="794" t="s">
        <v>1666</v>
      </c>
      <c r="B36" s="292"/>
      <c r="C36" s="291">
        <v>35062</v>
      </c>
      <c r="D36" s="280">
        <f t="shared" si="0"/>
        <v>-35062</v>
      </c>
      <c r="E36" s="280">
        <v>-35062</v>
      </c>
      <c r="F36" s="290">
        <v>0</v>
      </c>
      <c r="G36" s="303" t="s">
        <v>1382</v>
      </c>
      <c r="H36" s="303"/>
      <c r="I36" s="264" t="s">
        <v>1220</v>
      </c>
      <c r="K36" s="284"/>
      <c r="L36" s="284"/>
    </row>
    <row r="37" spans="1:12">
      <c r="A37" s="313" t="s">
        <v>577</v>
      </c>
      <c r="B37" s="291">
        <v>55132</v>
      </c>
      <c r="C37" s="292"/>
      <c r="D37" s="280">
        <f t="shared" si="0"/>
        <v>55132</v>
      </c>
      <c r="E37" s="280">
        <v>28000</v>
      </c>
      <c r="F37" s="290">
        <v>0</v>
      </c>
      <c r="G37" s="303" t="s">
        <v>1368</v>
      </c>
      <c r="H37" s="303"/>
      <c r="I37" s="264" t="s">
        <v>1220</v>
      </c>
      <c r="K37" s="284"/>
      <c r="L37" s="284"/>
    </row>
    <row r="38" spans="1:12">
      <c r="A38" s="313" t="s">
        <v>573</v>
      </c>
      <c r="B38" s="291">
        <v>150000</v>
      </c>
      <c r="C38" s="292"/>
      <c r="D38" s="280">
        <f t="shared" si="0"/>
        <v>150000</v>
      </c>
      <c r="E38" s="280">
        <v>150000</v>
      </c>
      <c r="F38" s="290">
        <v>0</v>
      </c>
      <c r="G38" s="303" t="s">
        <v>1367</v>
      </c>
      <c r="H38" s="303"/>
      <c r="I38" s="264" t="s">
        <v>1220</v>
      </c>
      <c r="K38" s="284"/>
      <c r="L38" s="284"/>
    </row>
    <row r="39" spans="1:12">
      <c r="A39" s="313" t="s">
        <v>574</v>
      </c>
      <c r="B39" s="291">
        <v>76000</v>
      </c>
      <c r="C39" s="292"/>
      <c r="D39" s="280">
        <f t="shared" si="0"/>
        <v>76000</v>
      </c>
      <c r="E39" s="280">
        <v>76000</v>
      </c>
      <c r="F39" s="290">
        <v>0</v>
      </c>
      <c r="G39" s="303" t="s">
        <v>1367</v>
      </c>
      <c r="H39" s="303"/>
      <c r="I39" s="264" t="s">
        <v>1220</v>
      </c>
      <c r="K39" s="284"/>
      <c r="L39" s="284"/>
    </row>
    <row r="40" spans="1:12">
      <c r="A40" s="313" t="s">
        <v>586</v>
      </c>
      <c r="B40" s="291">
        <v>100000</v>
      </c>
      <c r="C40" s="292"/>
      <c r="D40" s="280">
        <f t="shared" si="0"/>
        <v>100000</v>
      </c>
      <c r="E40" s="280">
        <v>100000</v>
      </c>
      <c r="F40" s="290">
        <v>0</v>
      </c>
      <c r="G40" s="303" t="s">
        <v>1358</v>
      </c>
      <c r="H40" s="303"/>
      <c r="I40" s="264" t="s">
        <v>1220</v>
      </c>
      <c r="K40" s="284"/>
      <c r="L40" s="284"/>
    </row>
    <row r="41" spans="1:12">
      <c r="A41" s="313" t="s">
        <v>575</v>
      </c>
      <c r="B41" s="291">
        <v>36310</v>
      </c>
      <c r="C41" s="292"/>
      <c r="D41" s="280">
        <f t="shared" si="0"/>
        <v>36310</v>
      </c>
      <c r="E41" s="280">
        <v>36310</v>
      </c>
      <c r="F41" s="290">
        <v>0</v>
      </c>
      <c r="G41" s="303" t="s">
        <v>1367</v>
      </c>
      <c r="H41" s="303"/>
      <c r="I41" s="264" t="s">
        <v>1220</v>
      </c>
      <c r="K41" s="284"/>
      <c r="L41" s="284"/>
    </row>
    <row r="42" spans="1:12">
      <c r="A42" s="313" t="s">
        <v>532</v>
      </c>
      <c r="B42" s="291">
        <v>51000</v>
      </c>
      <c r="C42" s="292"/>
      <c r="D42" s="280">
        <f t="shared" si="0"/>
        <v>51000</v>
      </c>
      <c r="E42" s="280">
        <v>51000</v>
      </c>
      <c r="F42" s="290">
        <v>0</v>
      </c>
      <c r="G42" s="303" t="s">
        <v>1357</v>
      </c>
      <c r="H42" s="303"/>
      <c r="I42" s="264" t="s">
        <v>1220</v>
      </c>
      <c r="K42" s="284"/>
      <c r="L42" s="284"/>
    </row>
    <row r="43" spans="1:12">
      <c r="A43" s="313" t="s">
        <v>719</v>
      </c>
      <c r="B43" s="292"/>
      <c r="C43" s="291">
        <v>99699.94</v>
      </c>
      <c r="D43" s="280">
        <f t="shared" si="0"/>
        <v>-99699.94</v>
      </c>
      <c r="E43" s="280">
        <v>-99700</v>
      </c>
      <c r="F43" s="290">
        <v>0</v>
      </c>
      <c r="G43" s="303" t="s">
        <v>1414</v>
      </c>
      <c r="H43" s="303"/>
      <c r="I43" s="264" t="s">
        <v>1220</v>
      </c>
      <c r="K43" s="284"/>
      <c r="L43" s="284"/>
    </row>
    <row r="44" spans="1:12">
      <c r="A44" s="313" t="s">
        <v>802</v>
      </c>
      <c r="B44" s="291">
        <v>5948937.1500000004</v>
      </c>
      <c r="C44" s="292"/>
      <c r="D44" s="280">
        <f t="shared" si="0"/>
        <v>5948937.1500000004</v>
      </c>
      <c r="E44" s="280">
        <v>5948937</v>
      </c>
      <c r="F44" s="290">
        <v>0</v>
      </c>
      <c r="G44" s="303" t="s">
        <v>818</v>
      </c>
      <c r="H44" s="303"/>
      <c r="I44" s="264" t="s">
        <v>1220</v>
      </c>
      <c r="K44" s="284"/>
      <c r="L44" s="284"/>
    </row>
    <row r="45" spans="1:12">
      <c r="A45" s="794" t="s">
        <v>1666</v>
      </c>
      <c r="B45" s="291">
        <v>78378</v>
      </c>
      <c r="C45" s="292"/>
      <c r="D45" s="280">
        <f t="shared" si="0"/>
        <v>78378</v>
      </c>
      <c r="E45" s="280">
        <v>78378</v>
      </c>
      <c r="F45" s="290">
        <v>0</v>
      </c>
      <c r="G45" s="303" t="s">
        <v>1361</v>
      </c>
      <c r="H45" s="303"/>
      <c r="I45" s="264" t="s">
        <v>1220</v>
      </c>
      <c r="K45" s="284"/>
      <c r="L45" s="284"/>
    </row>
    <row r="46" spans="1:12">
      <c r="A46" s="794" t="s">
        <v>1666</v>
      </c>
      <c r="B46" s="291">
        <v>1958.5</v>
      </c>
      <c r="C46" s="292"/>
      <c r="D46" s="280">
        <f t="shared" si="0"/>
        <v>1958.5</v>
      </c>
      <c r="E46" s="280">
        <v>1959</v>
      </c>
      <c r="F46" s="290">
        <v>0</v>
      </c>
      <c r="G46" s="303" t="s">
        <v>1361</v>
      </c>
      <c r="H46" s="303"/>
      <c r="I46" s="264" t="s">
        <v>1220</v>
      </c>
      <c r="K46" s="284"/>
      <c r="L46" s="284"/>
    </row>
    <row r="47" spans="1:12">
      <c r="A47" s="794" t="s">
        <v>1666</v>
      </c>
      <c r="B47" s="292"/>
      <c r="C47" s="291">
        <v>718530</v>
      </c>
      <c r="D47" s="280">
        <f t="shared" si="0"/>
        <v>-718530</v>
      </c>
      <c r="E47" s="280">
        <v>-718530</v>
      </c>
      <c r="F47" s="290" t="s">
        <v>734</v>
      </c>
      <c r="G47" s="435" t="s">
        <v>1504</v>
      </c>
      <c r="H47" s="435"/>
      <c r="I47" s="264" t="s">
        <v>1220</v>
      </c>
      <c r="K47" s="284"/>
      <c r="L47" s="284"/>
    </row>
    <row r="48" spans="1:12">
      <c r="A48" s="313" t="s">
        <v>1666</v>
      </c>
      <c r="B48" s="291">
        <v>18534.560000000001</v>
      </c>
      <c r="C48" s="292"/>
      <c r="D48" s="280">
        <f t="shared" si="0"/>
        <v>18534.560000000001</v>
      </c>
      <c r="E48" s="280">
        <v>18535</v>
      </c>
      <c r="F48" s="290">
        <v>0</v>
      </c>
      <c r="G48" s="303" t="s">
        <v>1370</v>
      </c>
      <c r="H48" s="303"/>
      <c r="I48" s="264" t="s">
        <v>1220</v>
      </c>
      <c r="K48" s="284"/>
      <c r="L48" s="284"/>
    </row>
    <row r="49" spans="1:12">
      <c r="A49" s="794" t="s">
        <v>1666</v>
      </c>
      <c r="B49" s="292"/>
      <c r="C49" s="291">
        <v>0.56000000000000005</v>
      </c>
      <c r="D49" s="280">
        <f t="shared" si="0"/>
        <v>-0.56000000000000005</v>
      </c>
      <c r="E49" s="280">
        <v>-1</v>
      </c>
      <c r="F49" s="290">
        <v>0</v>
      </c>
      <c r="G49" s="435" t="s">
        <v>1504</v>
      </c>
      <c r="H49" s="435"/>
      <c r="I49" s="264" t="s">
        <v>1220</v>
      </c>
      <c r="K49" s="284"/>
      <c r="L49" s="284"/>
    </row>
    <row r="50" spans="1:12">
      <c r="A50" s="794" t="s">
        <v>1666</v>
      </c>
      <c r="B50" s="292"/>
      <c r="C50" s="291">
        <v>203124</v>
      </c>
      <c r="D50" s="280">
        <f t="shared" si="0"/>
        <v>-203124</v>
      </c>
      <c r="E50" s="280">
        <v>-203124</v>
      </c>
      <c r="F50" s="290" t="s">
        <v>734</v>
      </c>
      <c r="G50" s="435" t="s">
        <v>1504</v>
      </c>
      <c r="H50" s="435"/>
      <c r="I50" s="264" t="s">
        <v>1220</v>
      </c>
      <c r="K50" s="284"/>
      <c r="L50" s="284"/>
    </row>
    <row r="51" spans="1:12">
      <c r="A51" s="794" t="s">
        <v>1666</v>
      </c>
      <c r="B51" s="292"/>
      <c r="C51" s="291">
        <v>25000</v>
      </c>
      <c r="D51" s="280">
        <f t="shared" si="0"/>
        <v>-25000</v>
      </c>
      <c r="E51" s="280">
        <v>-25000</v>
      </c>
      <c r="F51" s="290" t="s">
        <v>734</v>
      </c>
      <c r="G51" s="435" t="s">
        <v>1504</v>
      </c>
      <c r="H51" s="435"/>
      <c r="I51" s="264" t="s">
        <v>1220</v>
      </c>
      <c r="K51" s="284"/>
      <c r="L51" s="284"/>
    </row>
    <row r="52" spans="1:12">
      <c r="A52" s="794" t="s">
        <v>1666</v>
      </c>
      <c r="B52" s="291">
        <v>45000</v>
      </c>
      <c r="C52" s="292"/>
      <c r="D52" s="280">
        <f t="shared" si="0"/>
        <v>45000</v>
      </c>
      <c r="E52" s="280">
        <v>45000</v>
      </c>
      <c r="F52" s="290">
        <v>0</v>
      </c>
      <c r="G52" s="303" t="s">
        <v>1361</v>
      </c>
      <c r="H52" s="303"/>
      <c r="I52" s="264" t="s">
        <v>1220</v>
      </c>
      <c r="K52" s="284"/>
      <c r="L52" s="284"/>
    </row>
    <row r="53" spans="1:12">
      <c r="A53" s="794" t="s">
        <v>1666</v>
      </c>
      <c r="B53" s="292"/>
      <c r="C53" s="291">
        <v>10500</v>
      </c>
      <c r="D53" s="280">
        <f t="shared" si="0"/>
        <v>-10500</v>
      </c>
      <c r="E53" s="280">
        <v>-10500</v>
      </c>
      <c r="F53" s="290" t="s">
        <v>734</v>
      </c>
      <c r="G53" s="435" t="s">
        <v>1504</v>
      </c>
      <c r="H53" s="435"/>
      <c r="I53" s="264" t="s">
        <v>1220</v>
      </c>
      <c r="K53" s="284"/>
      <c r="L53" s="284"/>
    </row>
    <row r="54" spans="1:12">
      <c r="A54" s="794" t="s">
        <v>1666</v>
      </c>
      <c r="B54" s="291">
        <v>20000</v>
      </c>
      <c r="C54" s="292"/>
      <c r="D54" s="280">
        <f t="shared" si="0"/>
        <v>20000</v>
      </c>
      <c r="E54" s="280">
        <v>20000</v>
      </c>
      <c r="F54" s="290">
        <v>0</v>
      </c>
      <c r="G54" s="303" t="s">
        <v>1370</v>
      </c>
      <c r="H54" s="303"/>
      <c r="I54" s="264" t="s">
        <v>1220</v>
      </c>
      <c r="K54" s="284"/>
      <c r="L54" s="284"/>
    </row>
    <row r="55" spans="1:12">
      <c r="A55" s="794" t="s">
        <v>1666</v>
      </c>
      <c r="B55" s="291">
        <v>303500</v>
      </c>
      <c r="C55" s="292"/>
      <c r="D55" s="280">
        <f t="shared" si="0"/>
        <v>303500</v>
      </c>
      <c r="E55" s="280">
        <v>303500</v>
      </c>
      <c r="F55" s="290">
        <v>0</v>
      </c>
      <c r="G55" s="303" t="s">
        <v>1361</v>
      </c>
      <c r="H55" s="303"/>
      <c r="I55" s="264" t="s">
        <v>1220</v>
      </c>
      <c r="K55" s="284"/>
      <c r="L55" s="284"/>
    </row>
    <row r="56" spans="1:12">
      <c r="A56" s="794" t="s">
        <v>1666</v>
      </c>
      <c r="B56" s="291">
        <v>4140</v>
      </c>
      <c r="C56" s="292"/>
      <c r="D56" s="280">
        <f t="shared" si="0"/>
        <v>4140</v>
      </c>
      <c r="E56" s="280">
        <v>4140</v>
      </c>
      <c r="F56" s="290">
        <v>0</v>
      </c>
      <c r="G56" s="303" t="s">
        <v>1361</v>
      </c>
      <c r="H56" s="303"/>
      <c r="I56" s="264" t="s">
        <v>1220</v>
      </c>
      <c r="K56" s="284"/>
      <c r="L56" s="284"/>
    </row>
    <row r="57" spans="1:12">
      <c r="A57" s="794" t="s">
        <v>1666</v>
      </c>
      <c r="B57" s="291">
        <v>19934</v>
      </c>
      <c r="C57" s="292"/>
      <c r="D57" s="280">
        <f t="shared" si="0"/>
        <v>19934</v>
      </c>
      <c r="E57" s="280">
        <v>19934</v>
      </c>
      <c r="F57" s="290">
        <v>0</v>
      </c>
      <c r="G57" s="303" t="s">
        <v>1370</v>
      </c>
      <c r="H57" s="303"/>
      <c r="I57" s="264" t="s">
        <v>1220</v>
      </c>
      <c r="K57" s="284"/>
      <c r="L57" s="284"/>
    </row>
    <row r="58" spans="1:12">
      <c r="A58" s="794" t="s">
        <v>1666</v>
      </c>
      <c r="B58" s="292"/>
      <c r="C58" s="291">
        <v>384815</v>
      </c>
      <c r="D58" s="280">
        <f t="shared" si="0"/>
        <v>-384815</v>
      </c>
      <c r="E58" s="280">
        <v>-384815</v>
      </c>
      <c r="F58" s="290" t="s">
        <v>734</v>
      </c>
      <c r="G58" s="435" t="s">
        <v>1504</v>
      </c>
      <c r="H58" s="435"/>
      <c r="I58" s="264" t="s">
        <v>1220</v>
      </c>
      <c r="K58" s="284"/>
      <c r="L58" s="284"/>
    </row>
    <row r="59" spans="1:12">
      <c r="A59" s="794" t="s">
        <v>1666</v>
      </c>
      <c r="B59" s="292"/>
      <c r="C59" s="291">
        <v>60445</v>
      </c>
      <c r="D59" s="280">
        <f t="shared" si="0"/>
        <v>-60445</v>
      </c>
      <c r="E59" s="280">
        <v>-60445</v>
      </c>
      <c r="F59" s="290" t="s">
        <v>734</v>
      </c>
      <c r="G59" s="435" t="s">
        <v>1504</v>
      </c>
      <c r="H59" s="435"/>
      <c r="I59" s="264" t="s">
        <v>1220</v>
      </c>
      <c r="K59" s="284"/>
      <c r="L59" s="284"/>
    </row>
    <row r="60" spans="1:12">
      <c r="A60" s="794" t="s">
        <v>1666</v>
      </c>
      <c r="B60" s="292"/>
      <c r="C60" s="291">
        <v>418157.5</v>
      </c>
      <c r="D60" s="280">
        <f t="shared" si="0"/>
        <v>-418157.5</v>
      </c>
      <c r="E60" s="280">
        <v>-418158</v>
      </c>
      <c r="F60" s="290" t="s">
        <v>734</v>
      </c>
      <c r="G60" s="435" t="s">
        <v>1504</v>
      </c>
      <c r="H60" s="435"/>
      <c r="I60" s="264" t="s">
        <v>1220</v>
      </c>
      <c r="K60" s="284"/>
      <c r="L60" s="284"/>
    </row>
    <row r="61" spans="1:12">
      <c r="A61" s="313" t="s">
        <v>740</v>
      </c>
      <c r="B61" s="291">
        <v>110000</v>
      </c>
      <c r="C61" s="292"/>
      <c r="D61" s="280">
        <f t="shared" si="0"/>
        <v>110000</v>
      </c>
      <c r="E61" s="280">
        <v>110000</v>
      </c>
      <c r="F61" s="290">
        <v>0</v>
      </c>
      <c r="G61" s="303" t="s">
        <v>1411</v>
      </c>
      <c r="H61" s="303"/>
      <c r="I61" s="264" t="s">
        <v>1220</v>
      </c>
      <c r="K61" s="284"/>
      <c r="L61" s="284"/>
    </row>
    <row r="62" spans="1:12">
      <c r="A62" s="794" t="s">
        <v>1666</v>
      </c>
      <c r="B62" s="292"/>
      <c r="C62" s="291">
        <v>30041</v>
      </c>
      <c r="D62" s="280">
        <f t="shared" si="0"/>
        <v>-30041</v>
      </c>
      <c r="E62" s="280">
        <v>-30041</v>
      </c>
      <c r="F62" s="290" t="s">
        <v>734</v>
      </c>
      <c r="G62" s="435" t="s">
        <v>1504</v>
      </c>
      <c r="H62" s="435"/>
      <c r="I62" s="264" t="s">
        <v>1220</v>
      </c>
      <c r="K62" s="284"/>
      <c r="L62" s="284"/>
    </row>
    <row r="63" spans="1:12">
      <c r="A63" s="794" t="s">
        <v>1666</v>
      </c>
      <c r="B63" s="292"/>
      <c r="C63" s="291">
        <v>44505</v>
      </c>
      <c r="D63" s="280">
        <f t="shared" si="0"/>
        <v>-44505</v>
      </c>
      <c r="E63" s="280">
        <v>-44505</v>
      </c>
      <c r="F63" s="290" t="s">
        <v>734</v>
      </c>
      <c r="G63" s="435" t="s">
        <v>1504</v>
      </c>
      <c r="H63" s="435"/>
      <c r="I63" s="264" t="s">
        <v>1220</v>
      </c>
      <c r="K63" s="284"/>
      <c r="L63" s="284"/>
    </row>
    <row r="64" spans="1:12">
      <c r="A64" s="794" t="s">
        <v>1666</v>
      </c>
      <c r="B64" s="292"/>
      <c r="C64" s="291">
        <v>12483</v>
      </c>
      <c r="D64" s="280">
        <f t="shared" si="0"/>
        <v>-12483</v>
      </c>
      <c r="E64" s="280">
        <v>-12483</v>
      </c>
      <c r="F64" s="290" t="s">
        <v>896</v>
      </c>
      <c r="G64" s="435" t="s">
        <v>1504</v>
      </c>
      <c r="H64" s="435"/>
      <c r="I64" s="264" t="s">
        <v>1220</v>
      </c>
      <c r="K64" s="284"/>
      <c r="L64" s="284"/>
    </row>
    <row r="65" spans="1:12">
      <c r="A65" s="794" t="s">
        <v>1666</v>
      </c>
      <c r="B65" s="291">
        <v>12885</v>
      </c>
      <c r="C65" s="292"/>
      <c r="D65" s="280">
        <f t="shared" si="0"/>
        <v>12885</v>
      </c>
      <c r="E65" s="280">
        <v>12885</v>
      </c>
      <c r="F65" s="290">
        <v>0</v>
      </c>
      <c r="G65" s="303" t="s">
        <v>1361</v>
      </c>
      <c r="H65" s="303"/>
      <c r="I65" s="264" t="s">
        <v>1220</v>
      </c>
      <c r="K65" s="284"/>
      <c r="L65" s="284"/>
    </row>
    <row r="66" spans="1:12">
      <c r="A66" s="794" t="s">
        <v>1666</v>
      </c>
      <c r="B66" s="292"/>
      <c r="C66" s="291">
        <v>9166</v>
      </c>
      <c r="D66" s="280">
        <f t="shared" si="0"/>
        <v>-9166</v>
      </c>
      <c r="E66" s="280">
        <v>-9166</v>
      </c>
      <c r="F66" s="290">
        <v>0</v>
      </c>
      <c r="G66" s="435" t="s">
        <v>1504</v>
      </c>
      <c r="H66" s="435"/>
      <c r="I66" s="264" t="s">
        <v>1220</v>
      </c>
      <c r="K66" s="284"/>
      <c r="L66" s="284"/>
    </row>
    <row r="67" spans="1:12">
      <c r="A67" s="794" t="s">
        <v>1666</v>
      </c>
      <c r="B67" s="292"/>
      <c r="C67" s="291">
        <v>757494</v>
      </c>
      <c r="D67" s="280">
        <f t="shared" si="0"/>
        <v>-757494</v>
      </c>
      <c r="E67" s="280">
        <v>-757494</v>
      </c>
      <c r="F67" s="290" t="s">
        <v>734</v>
      </c>
      <c r="G67" s="435" t="s">
        <v>1504</v>
      </c>
      <c r="H67" s="435"/>
      <c r="I67" s="264" t="s">
        <v>1220</v>
      </c>
      <c r="K67" s="284"/>
      <c r="L67" s="284"/>
    </row>
    <row r="68" spans="1:12">
      <c r="A68" s="794" t="s">
        <v>1666</v>
      </c>
      <c r="B68" s="292"/>
      <c r="C68" s="291">
        <v>471735</v>
      </c>
      <c r="D68" s="280">
        <f t="shared" si="0"/>
        <v>-471735</v>
      </c>
      <c r="E68" s="280">
        <v>-471735</v>
      </c>
      <c r="F68" s="290" t="s">
        <v>734</v>
      </c>
      <c r="G68" s="435" t="s">
        <v>1504</v>
      </c>
      <c r="H68" s="435"/>
      <c r="I68" s="264" t="s">
        <v>1220</v>
      </c>
      <c r="K68" s="284"/>
      <c r="L68" s="284"/>
    </row>
    <row r="69" spans="1:12">
      <c r="A69" s="794" t="s">
        <v>1666</v>
      </c>
      <c r="B69" s="292"/>
      <c r="C69" s="291">
        <v>244213</v>
      </c>
      <c r="D69" s="280">
        <f t="shared" si="0"/>
        <v>-244213</v>
      </c>
      <c r="E69" s="280">
        <v>-244213</v>
      </c>
      <c r="F69" s="290" t="s">
        <v>734</v>
      </c>
      <c r="G69" s="435" t="s">
        <v>1504</v>
      </c>
      <c r="H69" s="435"/>
      <c r="I69" s="264" t="s">
        <v>1220</v>
      </c>
      <c r="K69" s="284"/>
      <c r="L69" s="284"/>
    </row>
    <row r="70" spans="1:12">
      <c r="A70" s="794" t="s">
        <v>1666</v>
      </c>
      <c r="B70" s="291">
        <v>13552</v>
      </c>
      <c r="C70" s="292"/>
      <c r="D70" s="280">
        <f t="shared" si="0"/>
        <v>13552</v>
      </c>
      <c r="E70" s="280">
        <v>13552</v>
      </c>
      <c r="F70" s="290">
        <v>0</v>
      </c>
      <c r="G70" s="303" t="s">
        <v>1361</v>
      </c>
      <c r="H70" s="303"/>
      <c r="I70" s="264" t="s">
        <v>1220</v>
      </c>
      <c r="K70" s="284"/>
      <c r="L70" s="284"/>
    </row>
    <row r="71" spans="1:12">
      <c r="A71" s="794" t="s">
        <v>1666</v>
      </c>
      <c r="B71" s="291">
        <v>8800</v>
      </c>
      <c r="C71" s="292"/>
      <c r="D71" s="280">
        <f t="shared" si="0"/>
        <v>8800</v>
      </c>
      <c r="E71" s="280">
        <v>8800</v>
      </c>
      <c r="F71" s="290">
        <v>0</v>
      </c>
      <c r="G71" s="303" t="s">
        <v>1370</v>
      </c>
      <c r="H71" s="303"/>
      <c r="I71" s="264" t="s">
        <v>1220</v>
      </c>
      <c r="K71" s="284"/>
      <c r="L71" s="284"/>
    </row>
    <row r="72" spans="1:12">
      <c r="A72" s="794" t="s">
        <v>1666</v>
      </c>
      <c r="B72" s="291">
        <v>7916</v>
      </c>
      <c r="C72" s="292"/>
      <c r="D72" s="280">
        <f t="shared" si="0"/>
        <v>7916</v>
      </c>
      <c r="E72" s="280">
        <v>7916</v>
      </c>
      <c r="F72" s="290">
        <v>0</v>
      </c>
      <c r="G72" s="303" t="s">
        <v>1361</v>
      </c>
      <c r="H72" s="303"/>
      <c r="I72" s="264" t="s">
        <v>1220</v>
      </c>
      <c r="K72" s="284"/>
      <c r="L72" s="284"/>
    </row>
    <row r="73" spans="1:12">
      <c r="A73" s="794" t="s">
        <v>1666</v>
      </c>
      <c r="B73" s="292"/>
      <c r="C73" s="291">
        <v>14100</v>
      </c>
      <c r="D73" s="280">
        <f t="shared" ref="D73:D136" si="1">B73-C73</f>
        <v>-14100</v>
      </c>
      <c r="E73" s="280">
        <v>0</v>
      </c>
      <c r="F73" s="290" t="s">
        <v>896</v>
      </c>
      <c r="G73" s="435" t="s">
        <v>1504</v>
      </c>
      <c r="H73" s="435"/>
      <c r="I73" s="264" t="s">
        <v>1220</v>
      </c>
      <c r="K73" s="284"/>
      <c r="L73" s="284"/>
    </row>
    <row r="74" spans="1:12">
      <c r="A74" s="794" t="s">
        <v>1666</v>
      </c>
      <c r="B74" s="292"/>
      <c r="C74" s="291">
        <v>121715</v>
      </c>
      <c r="D74" s="280">
        <f t="shared" si="1"/>
        <v>-121715</v>
      </c>
      <c r="E74" s="280">
        <v>-121715</v>
      </c>
      <c r="F74" s="290" t="s">
        <v>896</v>
      </c>
      <c r="G74" s="435" t="s">
        <v>1504</v>
      </c>
      <c r="H74" s="435"/>
      <c r="I74" s="264" t="s">
        <v>1220</v>
      </c>
      <c r="K74" s="284"/>
      <c r="L74" s="284"/>
    </row>
    <row r="75" spans="1:12">
      <c r="A75" s="794" t="s">
        <v>1666</v>
      </c>
      <c r="B75" s="292"/>
      <c r="C75" s="291">
        <v>11263</v>
      </c>
      <c r="D75" s="280">
        <f t="shared" si="1"/>
        <v>-11263</v>
      </c>
      <c r="E75" s="280">
        <v>-11263</v>
      </c>
      <c r="F75" s="290" t="s">
        <v>734</v>
      </c>
      <c r="G75" s="435" t="s">
        <v>1504</v>
      </c>
      <c r="H75" s="435"/>
      <c r="I75" s="264" t="s">
        <v>1220</v>
      </c>
      <c r="K75" s="284"/>
      <c r="L75" s="284"/>
    </row>
    <row r="76" spans="1:12">
      <c r="A76" s="794" t="s">
        <v>1666</v>
      </c>
      <c r="B76" s="291">
        <v>71200</v>
      </c>
      <c r="C76" s="292"/>
      <c r="D76" s="280">
        <f t="shared" si="1"/>
        <v>71200</v>
      </c>
      <c r="E76" s="280">
        <v>71200</v>
      </c>
      <c r="F76" s="290">
        <v>0</v>
      </c>
      <c r="G76" s="303" t="s">
        <v>1361</v>
      </c>
      <c r="H76" s="303"/>
      <c r="I76" s="264" t="s">
        <v>1220</v>
      </c>
      <c r="K76" s="284"/>
      <c r="L76" s="284"/>
    </row>
    <row r="77" spans="1:12">
      <c r="A77" s="794" t="s">
        <v>1666</v>
      </c>
      <c r="B77" s="292"/>
      <c r="C77" s="291">
        <v>6630</v>
      </c>
      <c r="D77" s="280">
        <f t="shared" si="1"/>
        <v>-6630</v>
      </c>
      <c r="E77" s="280">
        <v>-6630</v>
      </c>
      <c r="F77" s="290" t="s">
        <v>896</v>
      </c>
      <c r="G77" s="435" t="s">
        <v>1504</v>
      </c>
      <c r="H77" s="435"/>
      <c r="I77" s="264" t="s">
        <v>1220</v>
      </c>
      <c r="K77" s="284"/>
      <c r="L77" s="284"/>
    </row>
    <row r="78" spans="1:12">
      <c r="A78" s="313" t="s">
        <v>1095</v>
      </c>
      <c r="B78" s="291">
        <v>7576</v>
      </c>
      <c r="C78" s="292"/>
      <c r="D78" s="280">
        <f t="shared" si="1"/>
        <v>7576</v>
      </c>
      <c r="E78" s="280">
        <v>7576</v>
      </c>
      <c r="F78" s="290" t="s">
        <v>1352</v>
      </c>
      <c r="G78" s="303" t="s">
        <v>1367</v>
      </c>
      <c r="H78" s="303"/>
      <c r="I78" s="264" t="s">
        <v>1220</v>
      </c>
      <c r="K78" s="284"/>
      <c r="L78" s="284"/>
    </row>
    <row r="79" spans="1:12">
      <c r="A79" s="313" t="s">
        <v>385</v>
      </c>
      <c r="B79" s="291">
        <v>1025</v>
      </c>
      <c r="C79" s="292"/>
      <c r="D79" s="280">
        <f t="shared" si="1"/>
        <v>1025</v>
      </c>
      <c r="E79" s="280">
        <v>1025</v>
      </c>
      <c r="F79" s="290">
        <v>0</v>
      </c>
      <c r="G79" s="303" t="s">
        <v>1367</v>
      </c>
      <c r="H79" s="303"/>
      <c r="I79" s="264" t="s">
        <v>1220</v>
      </c>
      <c r="K79" s="284"/>
      <c r="L79" s="284"/>
    </row>
    <row r="80" spans="1:12">
      <c r="A80" s="794" t="s">
        <v>1666</v>
      </c>
      <c r="B80" s="291">
        <v>28815</v>
      </c>
      <c r="C80" s="292"/>
      <c r="D80" s="280">
        <f t="shared" si="1"/>
        <v>28815</v>
      </c>
      <c r="E80" s="280">
        <v>28815</v>
      </c>
      <c r="F80" s="290">
        <v>0</v>
      </c>
      <c r="G80" s="303" t="s">
        <v>1370</v>
      </c>
      <c r="H80" s="303"/>
      <c r="I80" s="264" t="s">
        <v>1220</v>
      </c>
      <c r="K80" s="284"/>
      <c r="L80" s="284"/>
    </row>
    <row r="81" spans="1:12">
      <c r="A81" s="794" t="s">
        <v>1666</v>
      </c>
      <c r="B81" s="291">
        <v>7800</v>
      </c>
      <c r="C81" s="292"/>
      <c r="D81" s="280">
        <f t="shared" si="1"/>
        <v>7800</v>
      </c>
      <c r="E81" s="280">
        <v>7800</v>
      </c>
      <c r="F81" s="290">
        <v>0</v>
      </c>
      <c r="G81" s="303" t="s">
        <v>1361</v>
      </c>
      <c r="H81" s="303"/>
      <c r="I81" s="264" t="s">
        <v>1220</v>
      </c>
      <c r="K81" s="284"/>
      <c r="L81" s="284"/>
    </row>
    <row r="82" spans="1:12">
      <c r="A82" s="794" t="s">
        <v>1666</v>
      </c>
      <c r="B82" s="292"/>
      <c r="C82" s="291">
        <v>159095</v>
      </c>
      <c r="D82" s="280">
        <f t="shared" si="1"/>
        <v>-159095</v>
      </c>
      <c r="E82" s="280">
        <v>-159095</v>
      </c>
      <c r="F82" s="290" t="s">
        <v>734</v>
      </c>
      <c r="G82" s="435" t="s">
        <v>1504</v>
      </c>
      <c r="H82" s="435"/>
      <c r="I82" s="264" t="s">
        <v>1220</v>
      </c>
      <c r="J82" t="s">
        <v>1292</v>
      </c>
      <c r="K82" s="284"/>
      <c r="L82" s="284"/>
    </row>
    <row r="83" spans="1:12">
      <c r="A83" s="794" t="s">
        <v>1666</v>
      </c>
      <c r="B83" s="292"/>
      <c r="C83" s="291">
        <v>160066</v>
      </c>
      <c r="D83" s="280">
        <f t="shared" si="1"/>
        <v>-160066</v>
      </c>
      <c r="E83" s="280">
        <v>-160066</v>
      </c>
      <c r="F83" s="290" t="s">
        <v>734</v>
      </c>
      <c r="G83" s="435" t="s">
        <v>1504</v>
      </c>
      <c r="H83" s="435"/>
      <c r="I83" s="264" t="s">
        <v>1220</v>
      </c>
      <c r="K83" s="284"/>
      <c r="L83" s="284"/>
    </row>
    <row r="84" spans="1:12">
      <c r="A84" s="794" t="s">
        <v>1666</v>
      </c>
      <c r="B84" s="291">
        <v>203630.9</v>
      </c>
      <c r="C84" s="292"/>
      <c r="D84" s="280">
        <f t="shared" si="1"/>
        <v>203630.9</v>
      </c>
      <c r="E84" s="280">
        <v>203631</v>
      </c>
      <c r="F84" s="290">
        <v>0</v>
      </c>
      <c r="G84" s="303" t="s">
        <v>1361</v>
      </c>
      <c r="H84" s="303"/>
      <c r="I84" s="264" t="s">
        <v>1220</v>
      </c>
      <c r="K84" s="284"/>
      <c r="L84" s="284"/>
    </row>
    <row r="85" spans="1:12">
      <c r="A85" s="794" t="s">
        <v>1666</v>
      </c>
      <c r="B85" s="292"/>
      <c r="C85" s="291">
        <v>110128</v>
      </c>
      <c r="D85" s="280">
        <f t="shared" si="1"/>
        <v>-110128</v>
      </c>
      <c r="E85" s="280">
        <v>-110128</v>
      </c>
      <c r="F85" s="290" t="s">
        <v>734</v>
      </c>
      <c r="G85" s="435" t="s">
        <v>1504</v>
      </c>
      <c r="H85" s="435"/>
      <c r="I85" s="264" t="s">
        <v>1220</v>
      </c>
      <c r="K85" s="284"/>
      <c r="L85" s="284"/>
    </row>
    <row r="86" spans="1:12">
      <c r="A86" s="794" t="s">
        <v>1666</v>
      </c>
      <c r="B86" s="291">
        <v>34640</v>
      </c>
      <c r="C86" s="292"/>
      <c r="D86" s="280">
        <f t="shared" si="1"/>
        <v>34640</v>
      </c>
      <c r="E86" s="280">
        <v>34640</v>
      </c>
      <c r="F86" s="290">
        <v>0</v>
      </c>
      <c r="G86" s="303" t="s">
        <v>1361</v>
      </c>
      <c r="H86" s="303"/>
      <c r="I86" s="264" t="s">
        <v>1220</v>
      </c>
      <c r="K86" s="284"/>
      <c r="L86" s="284"/>
    </row>
    <row r="87" spans="1:12" ht="24">
      <c r="A87" s="313" t="s">
        <v>801</v>
      </c>
      <c r="B87" s="292"/>
      <c r="C87" s="291">
        <v>115164</v>
      </c>
      <c r="D87" s="280">
        <f t="shared" si="1"/>
        <v>-115164</v>
      </c>
      <c r="E87" s="280">
        <v>-115164</v>
      </c>
      <c r="F87" s="290">
        <v>0</v>
      </c>
      <c r="G87" s="303" t="s">
        <v>1383</v>
      </c>
      <c r="H87" s="303"/>
      <c r="I87" s="264" t="s">
        <v>1220</v>
      </c>
      <c r="K87" s="284"/>
      <c r="L87" s="284"/>
    </row>
    <row r="88" spans="1:12">
      <c r="A88" s="794" t="s">
        <v>1666</v>
      </c>
      <c r="B88" s="291">
        <v>247</v>
      </c>
      <c r="C88" s="292"/>
      <c r="D88" s="280">
        <f t="shared" si="1"/>
        <v>247</v>
      </c>
      <c r="E88" s="280">
        <v>247</v>
      </c>
      <c r="F88" s="290">
        <v>0</v>
      </c>
      <c r="G88" s="303" t="s">
        <v>1370</v>
      </c>
      <c r="H88" s="303"/>
      <c r="I88" s="264" t="s">
        <v>1220</v>
      </c>
      <c r="K88" s="284"/>
      <c r="L88" s="284"/>
    </row>
    <row r="89" spans="1:12" ht="24">
      <c r="A89" s="313" t="s">
        <v>800</v>
      </c>
      <c r="B89" s="291">
        <v>8480.75</v>
      </c>
      <c r="C89" s="292"/>
      <c r="D89" s="280">
        <f t="shared" si="1"/>
        <v>8480.75</v>
      </c>
      <c r="E89" s="280">
        <v>0</v>
      </c>
      <c r="F89" s="290">
        <v>0</v>
      </c>
      <c r="G89" s="303" t="s">
        <v>1369</v>
      </c>
      <c r="H89" s="303"/>
      <c r="I89" s="264" t="s">
        <v>1220</v>
      </c>
      <c r="K89" s="284"/>
      <c r="L89" s="284"/>
    </row>
    <row r="90" spans="1:12">
      <c r="A90" s="794" t="s">
        <v>1666</v>
      </c>
      <c r="B90" s="291">
        <v>94981.65</v>
      </c>
      <c r="C90" s="292"/>
      <c r="D90" s="280">
        <f t="shared" si="1"/>
        <v>94981.65</v>
      </c>
      <c r="E90" s="280">
        <v>94982</v>
      </c>
      <c r="F90" s="290">
        <v>0</v>
      </c>
      <c r="G90" s="303" t="s">
        <v>1370</v>
      </c>
      <c r="H90" s="303"/>
      <c r="I90" s="264" t="s">
        <v>1220</v>
      </c>
      <c r="K90" s="284"/>
      <c r="L90" s="284"/>
    </row>
    <row r="91" spans="1:12">
      <c r="A91" s="794" t="s">
        <v>1666</v>
      </c>
      <c r="B91" s="291">
        <v>82843.5</v>
      </c>
      <c r="C91" s="292"/>
      <c r="D91" s="280">
        <f t="shared" si="1"/>
        <v>82843.5</v>
      </c>
      <c r="E91" s="280">
        <v>82844</v>
      </c>
      <c r="F91" s="290">
        <v>0</v>
      </c>
      <c r="G91" s="303" t="s">
        <v>1370</v>
      </c>
      <c r="H91" s="303"/>
      <c r="I91" s="264" t="s">
        <v>1220</v>
      </c>
      <c r="K91" s="284"/>
      <c r="L91" s="284"/>
    </row>
    <row r="92" spans="1:12" s="651" customFormat="1">
      <c r="A92" s="278" t="s">
        <v>559</v>
      </c>
      <c r="B92" s="646">
        <v>5000</v>
      </c>
      <c r="C92" s="647"/>
      <c r="D92" s="648">
        <f t="shared" si="1"/>
        <v>5000</v>
      </c>
      <c r="E92" s="280">
        <v>5000</v>
      </c>
      <c r="F92" s="649">
        <v>0</v>
      </c>
      <c r="G92" s="650" t="s">
        <v>1357</v>
      </c>
      <c r="H92" s="650"/>
      <c r="I92" s="651" t="s">
        <v>1220</v>
      </c>
      <c r="J92" s="651" t="s">
        <v>1291</v>
      </c>
      <c r="K92" s="284"/>
      <c r="L92" s="284"/>
    </row>
    <row r="93" spans="1:12">
      <c r="A93" s="794" t="s">
        <v>1666</v>
      </c>
      <c r="B93" s="291">
        <v>12325</v>
      </c>
      <c r="C93" s="292"/>
      <c r="D93" s="280">
        <f t="shared" si="1"/>
        <v>12325</v>
      </c>
      <c r="E93" s="280">
        <v>12325</v>
      </c>
      <c r="F93" s="290">
        <v>0</v>
      </c>
      <c r="G93" s="303" t="s">
        <v>1361</v>
      </c>
      <c r="H93" s="303"/>
      <c r="I93" s="264" t="s">
        <v>1220</v>
      </c>
      <c r="K93" s="284"/>
      <c r="L93" s="284"/>
    </row>
    <row r="94" spans="1:12">
      <c r="A94" s="794" t="s">
        <v>1666</v>
      </c>
      <c r="B94" s="291">
        <v>64393</v>
      </c>
      <c r="C94" s="292"/>
      <c r="D94" s="280">
        <f t="shared" si="1"/>
        <v>64393</v>
      </c>
      <c r="E94" s="280">
        <v>64393</v>
      </c>
      <c r="F94" s="290">
        <v>0</v>
      </c>
      <c r="G94" s="303" t="s">
        <v>1370</v>
      </c>
      <c r="H94" s="303"/>
      <c r="I94" s="264" t="s">
        <v>1220</v>
      </c>
      <c r="K94" s="284"/>
      <c r="L94" s="284"/>
    </row>
    <row r="95" spans="1:12">
      <c r="A95" s="794" t="s">
        <v>1666</v>
      </c>
      <c r="B95" s="291">
        <v>520.02</v>
      </c>
      <c r="C95" s="292"/>
      <c r="D95" s="280">
        <f t="shared" si="1"/>
        <v>520.02</v>
      </c>
      <c r="E95" s="280">
        <v>520</v>
      </c>
      <c r="F95" s="290">
        <v>0</v>
      </c>
      <c r="G95" s="303" t="s">
        <v>1361</v>
      </c>
      <c r="H95" s="303"/>
      <c r="I95" s="264" t="s">
        <v>1220</v>
      </c>
      <c r="K95" s="284"/>
      <c r="L95" s="284"/>
    </row>
    <row r="96" spans="1:12">
      <c r="A96" s="794" t="s">
        <v>1666</v>
      </c>
      <c r="B96" s="292"/>
      <c r="C96" s="291">
        <v>372725</v>
      </c>
      <c r="D96" s="280">
        <f t="shared" si="1"/>
        <v>-372725</v>
      </c>
      <c r="E96" s="280">
        <v>-372725</v>
      </c>
      <c r="F96" s="290" t="s">
        <v>734</v>
      </c>
      <c r="G96" s="435" t="s">
        <v>1504</v>
      </c>
      <c r="H96" s="435"/>
      <c r="I96" s="264" t="s">
        <v>1220</v>
      </c>
      <c r="K96" s="284"/>
      <c r="L96" s="284"/>
    </row>
    <row r="97" spans="1:12">
      <c r="A97" s="313" t="s">
        <v>696</v>
      </c>
      <c r="B97" s="291">
        <v>36916</v>
      </c>
      <c r="C97" s="292"/>
      <c r="D97" s="280">
        <f t="shared" si="1"/>
        <v>36916</v>
      </c>
      <c r="E97" s="280">
        <v>36916</v>
      </c>
      <c r="F97" s="290">
        <v>0</v>
      </c>
      <c r="G97" s="303" t="s">
        <v>1393</v>
      </c>
      <c r="H97" s="303"/>
      <c r="I97" s="264" t="s">
        <v>1220</v>
      </c>
      <c r="K97" s="284"/>
      <c r="L97" s="284"/>
    </row>
    <row r="98" spans="1:12">
      <c r="A98" s="794" t="s">
        <v>1666</v>
      </c>
      <c r="B98" s="292"/>
      <c r="C98" s="291">
        <v>783589</v>
      </c>
      <c r="D98" s="280">
        <f t="shared" si="1"/>
        <v>-783589</v>
      </c>
      <c r="E98" s="280">
        <v>-783589</v>
      </c>
      <c r="F98" s="290" t="s">
        <v>734</v>
      </c>
      <c r="G98" s="435" t="s">
        <v>1504</v>
      </c>
      <c r="H98" s="435"/>
      <c r="I98" s="264" t="s">
        <v>1220</v>
      </c>
      <c r="K98" s="284"/>
      <c r="L98" s="284"/>
    </row>
    <row r="99" spans="1:12">
      <c r="A99" s="794" t="s">
        <v>1666</v>
      </c>
      <c r="B99" s="292"/>
      <c r="C99" s="291">
        <v>36180</v>
      </c>
      <c r="D99" s="280">
        <f t="shared" si="1"/>
        <v>-36180</v>
      </c>
      <c r="E99" s="280">
        <v>-36180</v>
      </c>
      <c r="F99" s="290" t="s">
        <v>734</v>
      </c>
      <c r="G99" s="435" t="s">
        <v>1504</v>
      </c>
      <c r="H99" s="435"/>
      <c r="I99" s="264" t="s">
        <v>1220</v>
      </c>
      <c r="K99" s="284"/>
      <c r="L99" s="284"/>
    </row>
    <row r="100" spans="1:12">
      <c r="A100" s="794" t="s">
        <v>1666</v>
      </c>
      <c r="B100" s="291">
        <v>37500</v>
      </c>
      <c r="C100" s="292"/>
      <c r="D100" s="280">
        <f t="shared" si="1"/>
        <v>37500</v>
      </c>
      <c r="E100" s="280">
        <v>37500</v>
      </c>
      <c r="F100" s="290">
        <v>0</v>
      </c>
      <c r="G100" s="303" t="s">
        <v>1361</v>
      </c>
      <c r="H100" s="303"/>
      <c r="I100" s="264" t="s">
        <v>1220</v>
      </c>
      <c r="K100" s="284"/>
      <c r="L100" s="284"/>
    </row>
    <row r="101" spans="1:12">
      <c r="A101" s="794" t="s">
        <v>1666</v>
      </c>
      <c r="B101" s="291">
        <v>4200</v>
      </c>
      <c r="C101" s="292"/>
      <c r="D101" s="280">
        <f t="shared" si="1"/>
        <v>4200</v>
      </c>
      <c r="E101" s="280">
        <v>4200</v>
      </c>
      <c r="F101" s="290">
        <v>0</v>
      </c>
      <c r="G101" s="303" t="s">
        <v>1361</v>
      </c>
      <c r="H101" s="303"/>
      <c r="I101" s="264" t="s">
        <v>1220</v>
      </c>
      <c r="K101" s="284"/>
      <c r="L101" s="284"/>
    </row>
    <row r="102" spans="1:12">
      <c r="A102" s="794" t="s">
        <v>1666</v>
      </c>
      <c r="B102" s="291">
        <v>11212.5</v>
      </c>
      <c r="C102" s="292"/>
      <c r="D102" s="280">
        <f t="shared" si="1"/>
        <v>11212.5</v>
      </c>
      <c r="E102" s="280">
        <v>11213</v>
      </c>
      <c r="F102" s="290">
        <v>0</v>
      </c>
      <c r="G102" s="303" t="s">
        <v>1361</v>
      </c>
      <c r="H102" s="303"/>
      <c r="I102" s="264" t="s">
        <v>1220</v>
      </c>
      <c r="K102" s="284"/>
      <c r="L102" s="284"/>
    </row>
    <row r="103" spans="1:12">
      <c r="A103" s="794" t="s">
        <v>1666</v>
      </c>
      <c r="B103" s="291">
        <v>12100.5</v>
      </c>
      <c r="C103" s="292"/>
      <c r="D103" s="280">
        <f t="shared" si="1"/>
        <v>12100.5</v>
      </c>
      <c r="E103" s="280">
        <v>12101</v>
      </c>
      <c r="F103" s="290">
        <v>0</v>
      </c>
      <c r="G103" s="303" t="s">
        <v>1361</v>
      </c>
      <c r="H103" s="303"/>
      <c r="I103" s="264" t="s">
        <v>1220</v>
      </c>
      <c r="K103" s="284"/>
      <c r="L103" s="284"/>
    </row>
    <row r="104" spans="1:12">
      <c r="A104" s="794" t="s">
        <v>1666</v>
      </c>
      <c r="B104" s="292"/>
      <c r="C104" s="291">
        <v>6630</v>
      </c>
      <c r="D104" s="280">
        <f t="shared" si="1"/>
        <v>-6630</v>
      </c>
      <c r="E104" s="280">
        <v>-6630</v>
      </c>
      <c r="F104" s="290">
        <v>0</v>
      </c>
      <c r="G104" s="435" t="s">
        <v>1504</v>
      </c>
      <c r="H104" s="435"/>
      <c r="I104" s="264" t="s">
        <v>1220</v>
      </c>
      <c r="K104" s="284"/>
      <c r="L104" s="284"/>
    </row>
    <row r="105" spans="1:12">
      <c r="A105" s="794" t="s">
        <v>1666</v>
      </c>
      <c r="B105" s="292"/>
      <c r="C105" s="291">
        <v>6890</v>
      </c>
      <c r="D105" s="280">
        <f t="shared" si="1"/>
        <v>-6890</v>
      </c>
      <c r="E105" s="280">
        <v>-6890</v>
      </c>
      <c r="F105" s="290" t="s">
        <v>734</v>
      </c>
      <c r="G105" s="435" t="s">
        <v>1504</v>
      </c>
      <c r="H105" s="435"/>
      <c r="I105" s="264" t="s">
        <v>1220</v>
      </c>
      <c r="K105" s="284"/>
      <c r="L105" s="284"/>
    </row>
    <row r="106" spans="1:12">
      <c r="A106" s="794" t="s">
        <v>1666</v>
      </c>
      <c r="B106" s="291">
        <v>19650.099999999999</v>
      </c>
      <c r="C106" s="292"/>
      <c r="D106" s="280">
        <f t="shared" si="1"/>
        <v>19650.099999999999</v>
      </c>
      <c r="E106" s="280">
        <v>19650</v>
      </c>
      <c r="F106" s="290">
        <v>0</v>
      </c>
      <c r="G106" s="303" t="s">
        <v>1361</v>
      </c>
      <c r="H106" s="303"/>
      <c r="I106" s="264" t="s">
        <v>1220</v>
      </c>
      <c r="K106" s="284"/>
      <c r="L106" s="284"/>
    </row>
    <row r="107" spans="1:12">
      <c r="A107" s="794" t="s">
        <v>1666</v>
      </c>
      <c r="B107" s="291">
        <v>580</v>
      </c>
      <c r="C107" s="292"/>
      <c r="D107" s="280">
        <f t="shared" si="1"/>
        <v>580</v>
      </c>
      <c r="E107" s="280">
        <v>580</v>
      </c>
      <c r="F107" s="290">
        <v>0</v>
      </c>
      <c r="G107" s="303" t="s">
        <v>1361</v>
      </c>
      <c r="H107" s="303"/>
      <c r="I107" s="264" t="s">
        <v>1220</v>
      </c>
      <c r="K107" s="284"/>
      <c r="L107" s="284"/>
    </row>
    <row r="108" spans="1:12">
      <c r="A108" s="794" t="s">
        <v>1666</v>
      </c>
      <c r="B108" s="292"/>
      <c r="C108" s="291">
        <v>212377</v>
      </c>
      <c r="D108" s="280">
        <f t="shared" si="1"/>
        <v>-212377</v>
      </c>
      <c r="E108" s="280">
        <v>-212377</v>
      </c>
      <c r="F108" s="290" t="s">
        <v>734</v>
      </c>
      <c r="G108" s="435" t="s">
        <v>1504</v>
      </c>
      <c r="H108" s="435"/>
      <c r="I108" s="264" t="s">
        <v>1220</v>
      </c>
      <c r="K108" s="284"/>
      <c r="L108" s="284"/>
    </row>
    <row r="109" spans="1:12">
      <c r="A109" s="794" t="s">
        <v>1666</v>
      </c>
      <c r="B109" s="292"/>
      <c r="C109" s="291">
        <v>7000</v>
      </c>
      <c r="D109" s="280">
        <f t="shared" si="1"/>
        <v>-7000</v>
      </c>
      <c r="E109" s="280">
        <v>-7000</v>
      </c>
      <c r="F109" s="290" t="s">
        <v>734</v>
      </c>
      <c r="G109" s="435" t="s">
        <v>1504</v>
      </c>
      <c r="H109" s="435"/>
      <c r="I109" s="264" t="s">
        <v>1220</v>
      </c>
      <c r="K109" s="284"/>
      <c r="L109" s="284"/>
    </row>
    <row r="110" spans="1:12">
      <c r="A110" s="794" t="s">
        <v>1666</v>
      </c>
      <c r="B110" s="291">
        <v>904</v>
      </c>
      <c r="C110" s="292"/>
      <c r="D110" s="280">
        <f t="shared" si="1"/>
        <v>904</v>
      </c>
      <c r="E110" s="280">
        <v>904</v>
      </c>
      <c r="F110" s="290">
        <v>0</v>
      </c>
      <c r="G110" s="303" t="s">
        <v>1361</v>
      </c>
      <c r="H110" s="303"/>
      <c r="I110" s="264" t="s">
        <v>1220</v>
      </c>
      <c r="K110" s="284"/>
      <c r="L110" s="284"/>
    </row>
    <row r="111" spans="1:12">
      <c r="A111" s="313" t="s">
        <v>720</v>
      </c>
      <c r="B111" s="291">
        <v>1300000</v>
      </c>
      <c r="C111" s="292"/>
      <c r="D111" s="280">
        <f t="shared" si="1"/>
        <v>1300000</v>
      </c>
      <c r="E111" s="280">
        <v>1300000</v>
      </c>
      <c r="F111" s="290">
        <v>0</v>
      </c>
      <c r="G111" s="303" t="s">
        <v>1410</v>
      </c>
      <c r="H111" s="303"/>
      <c r="I111" s="264" t="s">
        <v>1220</v>
      </c>
      <c r="K111" s="284"/>
      <c r="L111" s="284"/>
    </row>
    <row r="112" spans="1:12">
      <c r="A112" s="794" t="s">
        <v>1666</v>
      </c>
      <c r="B112" s="292"/>
      <c r="C112" s="291">
        <v>1300000</v>
      </c>
      <c r="D112" s="280">
        <f t="shared" si="1"/>
        <v>-1300000</v>
      </c>
      <c r="E112" s="280">
        <v>-1300000</v>
      </c>
      <c r="F112" s="290" t="s">
        <v>1317</v>
      </c>
      <c r="G112" s="435" t="s">
        <v>1504</v>
      </c>
      <c r="H112" s="435"/>
      <c r="I112" s="264" t="s">
        <v>1220</v>
      </c>
      <c r="K112" s="284"/>
      <c r="L112" s="284"/>
    </row>
    <row r="113" spans="1:12">
      <c r="A113" s="794" t="s">
        <v>1666</v>
      </c>
      <c r="B113" s="291">
        <v>23409</v>
      </c>
      <c r="C113" s="292"/>
      <c r="D113" s="280">
        <f t="shared" si="1"/>
        <v>23409</v>
      </c>
      <c r="E113" s="280">
        <v>23409</v>
      </c>
      <c r="F113" s="290">
        <v>0</v>
      </c>
      <c r="G113" s="303" t="s">
        <v>1361</v>
      </c>
      <c r="H113" s="303"/>
      <c r="I113" s="264" t="s">
        <v>1220</v>
      </c>
      <c r="K113" s="284"/>
      <c r="L113" s="284"/>
    </row>
    <row r="114" spans="1:12">
      <c r="A114" s="794" t="s">
        <v>1666</v>
      </c>
      <c r="B114" s="291">
        <v>54423</v>
      </c>
      <c r="C114" s="292"/>
      <c r="D114" s="280">
        <f t="shared" si="1"/>
        <v>54423</v>
      </c>
      <c r="E114" s="280">
        <v>54423</v>
      </c>
      <c r="F114" s="290">
        <v>0</v>
      </c>
      <c r="G114" s="303" t="s">
        <v>1361</v>
      </c>
      <c r="H114" s="303"/>
      <c r="I114" s="264" t="s">
        <v>1220</v>
      </c>
      <c r="K114" s="284"/>
      <c r="L114" s="284"/>
    </row>
    <row r="115" spans="1:12">
      <c r="A115" s="794" t="s">
        <v>1666</v>
      </c>
      <c r="B115" s="291">
        <v>112500</v>
      </c>
      <c r="C115" s="292"/>
      <c r="D115" s="280">
        <f t="shared" si="1"/>
        <v>112500</v>
      </c>
      <c r="E115" s="280">
        <v>112500</v>
      </c>
      <c r="F115" s="290">
        <v>0</v>
      </c>
      <c r="G115" s="303" t="s">
        <v>1361</v>
      </c>
      <c r="H115" s="303"/>
      <c r="I115" s="264" t="s">
        <v>1220</v>
      </c>
      <c r="K115" s="284"/>
      <c r="L115" s="284"/>
    </row>
    <row r="116" spans="1:12">
      <c r="A116" s="794" t="s">
        <v>1666</v>
      </c>
      <c r="B116" s="292"/>
      <c r="C116" s="291">
        <v>991850</v>
      </c>
      <c r="D116" s="280">
        <f t="shared" si="1"/>
        <v>-991850</v>
      </c>
      <c r="E116" s="280">
        <v>-991850</v>
      </c>
      <c r="F116" s="290" t="s">
        <v>734</v>
      </c>
      <c r="G116" s="435" t="s">
        <v>1504</v>
      </c>
      <c r="H116" s="435"/>
      <c r="I116" s="264" t="s">
        <v>1220</v>
      </c>
      <c r="K116" s="284"/>
      <c r="L116" s="284"/>
    </row>
    <row r="117" spans="1:12">
      <c r="A117" s="794" t="s">
        <v>1666</v>
      </c>
      <c r="B117" s="292"/>
      <c r="C117" s="291">
        <v>26673</v>
      </c>
      <c r="D117" s="280">
        <f t="shared" si="1"/>
        <v>-26673</v>
      </c>
      <c r="E117" s="280">
        <v>-26673</v>
      </c>
      <c r="F117" s="290" t="s">
        <v>734</v>
      </c>
      <c r="G117" s="435" t="s">
        <v>1504</v>
      </c>
      <c r="H117" s="435"/>
      <c r="I117" s="264" t="s">
        <v>1220</v>
      </c>
      <c r="K117" s="284"/>
      <c r="L117" s="284"/>
    </row>
    <row r="118" spans="1:12">
      <c r="A118" s="794" t="s">
        <v>1666</v>
      </c>
      <c r="B118" s="291">
        <v>13500</v>
      </c>
      <c r="C118" s="292"/>
      <c r="D118" s="280">
        <f t="shared" si="1"/>
        <v>13500</v>
      </c>
      <c r="E118" s="280">
        <v>13500</v>
      </c>
      <c r="F118" s="290">
        <v>0</v>
      </c>
      <c r="G118" s="303" t="s">
        <v>1361</v>
      </c>
      <c r="H118" s="303"/>
      <c r="I118" s="264" t="s">
        <v>1220</v>
      </c>
      <c r="K118" s="284"/>
      <c r="L118" s="284"/>
    </row>
    <row r="119" spans="1:12">
      <c r="A119" s="313" t="s">
        <v>386</v>
      </c>
      <c r="B119" s="291">
        <v>78172.5</v>
      </c>
      <c r="C119" s="292"/>
      <c r="D119" s="280">
        <f t="shared" si="1"/>
        <v>78172.5</v>
      </c>
      <c r="E119" s="280">
        <v>78173</v>
      </c>
      <c r="F119" s="290">
        <v>0</v>
      </c>
      <c r="G119" s="303" t="s">
        <v>1367</v>
      </c>
      <c r="H119" s="303"/>
      <c r="I119" s="264" t="s">
        <v>1220</v>
      </c>
      <c r="K119" s="284"/>
      <c r="L119" s="284"/>
    </row>
    <row r="120" spans="1:12">
      <c r="A120" s="794" t="s">
        <v>1666</v>
      </c>
      <c r="B120" s="291">
        <v>37500</v>
      </c>
      <c r="C120" s="292"/>
      <c r="D120" s="280">
        <f t="shared" si="1"/>
        <v>37500</v>
      </c>
      <c r="E120" s="280">
        <v>37500</v>
      </c>
      <c r="F120" s="290">
        <v>0</v>
      </c>
      <c r="G120" s="303" t="s">
        <v>1361</v>
      </c>
      <c r="H120" s="303"/>
      <c r="I120" s="264" t="s">
        <v>1220</v>
      </c>
      <c r="K120" s="284"/>
      <c r="L120" s="284"/>
    </row>
    <row r="121" spans="1:12">
      <c r="A121" s="313" t="s">
        <v>1667</v>
      </c>
      <c r="B121" s="291">
        <v>14072.22</v>
      </c>
      <c r="C121" s="292"/>
      <c r="D121" s="280">
        <f t="shared" si="1"/>
        <v>14072.22</v>
      </c>
      <c r="E121" s="280">
        <v>14072</v>
      </c>
      <c r="F121" s="290">
        <v>0</v>
      </c>
      <c r="G121" s="303" t="s">
        <v>1363</v>
      </c>
      <c r="H121" s="303"/>
      <c r="I121" s="264" t="s">
        <v>1220</v>
      </c>
      <c r="K121" s="284"/>
      <c r="L121" s="284"/>
    </row>
    <row r="122" spans="1:12" ht="24">
      <c r="A122" s="313" t="s">
        <v>1682</v>
      </c>
      <c r="B122" s="292"/>
      <c r="C122" s="291">
        <v>120380</v>
      </c>
      <c r="D122" s="280">
        <f t="shared" si="1"/>
        <v>-120380</v>
      </c>
      <c r="E122" s="280">
        <v>-331424</v>
      </c>
      <c r="F122" s="290">
        <v>0</v>
      </c>
      <c r="G122" s="303" t="s">
        <v>1380</v>
      </c>
      <c r="H122" s="303"/>
      <c r="I122" s="264" t="s">
        <v>1220</v>
      </c>
      <c r="K122" s="284"/>
      <c r="L122" s="284"/>
    </row>
    <row r="123" spans="1:12" ht="24">
      <c r="A123" s="313" t="s">
        <v>1683</v>
      </c>
      <c r="B123" s="292"/>
      <c r="C123" s="291">
        <v>119774</v>
      </c>
      <c r="D123" s="280">
        <f t="shared" si="1"/>
        <v>-119774</v>
      </c>
      <c r="E123" s="280">
        <v>-119774</v>
      </c>
      <c r="F123" s="290">
        <v>0</v>
      </c>
      <c r="G123" s="303" t="s">
        <v>1380</v>
      </c>
      <c r="H123" s="303"/>
      <c r="I123" s="264" t="s">
        <v>1220</v>
      </c>
      <c r="K123" s="284"/>
      <c r="L123" s="284"/>
    </row>
    <row r="124" spans="1:12">
      <c r="A124" s="313" t="s">
        <v>1668</v>
      </c>
      <c r="B124" s="291">
        <v>266165.69</v>
      </c>
      <c r="C124" s="292"/>
      <c r="D124" s="280">
        <f t="shared" si="1"/>
        <v>266165.69</v>
      </c>
      <c r="E124" s="280">
        <v>266166</v>
      </c>
      <c r="F124" s="290">
        <v>0</v>
      </c>
      <c r="G124" s="303" t="s">
        <v>1363</v>
      </c>
      <c r="H124" s="303"/>
      <c r="I124" s="264" t="s">
        <v>1220</v>
      </c>
      <c r="K124" s="284"/>
      <c r="L124" s="284"/>
    </row>
    <row r="125" spans="1:12">
      <c r="A125" s="313" t="s">
        <v>1684</v>
      </c>
      <c r="B125" s="292"/>
      <c r="C125" s="291">
        <v>24901462.739999998</v>
      </c>
      <c r="D125" s="280">
        <f t="shared" si="1"/>
        <v>-24901462.739999998</v>
      </c>
      <c r="E125" s="280">
        <v>-24901463</v>
      </c>
      <c r="F125" s="290">
        <v>0</v>
      </c>
      <c r="G125" s="323" t="s">
        <v>1376</v>
      </c>
      <c r="H125" s="323"/>
      <c r="I125" s="264" t="s">
        <v>1220</v>
      </c>
      <c r="K125" s="284"/>
      <c r="L125" s="284"/>
    </row>
    <row r="126" spans="1:12">
      <c r="A126" s="313" t="s">
        <v>1669</v>
      </c>
      <c r="B126" s="292"/>
      <c r="C126" s="291">
        <v>503514.72</v>
      </c>
      <c r="D126" s="280">
        <f t="shared" si="1"/>
        <v>-503514.72</v>
      </c>
      <c r="E126" s="280">
        <v>0</v>
      </c>
      <c r="F126" s="290">
        <v>0</v>
      </c>
      <c r="G126" s="303" t="s">
        <v>1363</v>
      </c>
      <c r="H126" s="303"/>
      <c r="I126" s="264" t="s">
        <v>1220</v>
      </c>
      <c r="K126" s="284"/>
      <c r="L126" s="284"/>
    </row>
    <row r="127" spans="1:12">
      <c r="A127" s="313" t="s">
        <v>1670</v>
      </c>
      <c r="B127" s="291">
        <v>18526.7</v>
      </c>
      <c r="C127" s="292"/>
      <c r="D127" s="280">
        <f t="shared" si="1"/>
        <v>18526.7</v>
      </c>
      <c r="E127" s="280">
        <v>18527</v>
      </c>
      <c r="F127" s="290">
        <v>0</v>
      </c>
      <c r="G127" s="303" t="s">
        <v>1363</v>
      </c>
      <c r="H127" s="303"/>
      <c r="I127" s="264" t="s">
        <v>1220</v>
      </c>
      <c r="K127" s="284"/>
      <c r="L127" s="284"/>
    </row>
    <row r="128" spans="1:12" ht="24">
      <c r="A128" s="313" t="s">
        <v>1685</v>
      </c>
      <c r="B128" s="292"/>
      <c r="C128" s="291">
        <v>89726</v>
      </c>
      <c r="D128" s="280">
        <f t="shared" si="1"/>
        <v>-89726</v>
      </c>
      <c r="E128" s="280">
        <v>-89726</v>
      </c>
      <c r="F128" s="290">
        <v>0</v>
      </c>
      <c r="G128" s="303" t="s">
        <v>1380</v>
      </c>
      <c r="H128" s="303"/>
      <c r="I128" s="264" t="s">
        <v>1220</v>
      </c>
      <c r="K128" s="284"/>
      <c r="L128" s="284"/>
    </row>
    <row r="129" spans="1:12" ht="24">
      <c r="A129" s="313" t="s">
        <v>1686</v>
      </c>
      <c r="B129" s="292"/>
      <c r="C129" s="291">
        <v>88374</v>
      </c>
      <c r="D129" s="280">
        <f t="shared" si="1"/>
        <v>-88374</v>
      </c>
      <c r="E129" s="280">
        <v>-88374</v>
      </c>
      <c r="F129" s="290">
        <v>0</v>
      </c>
      <c r="G129" s="303" t="s">
        <v>1380</v>
      </c>
      <c r="H129" s="303"/>
      <c r="I129" s="264" t="s">
        <v>1220</v>
      </c>
      <c r="K129" s="284"/>
      <c r="L129" s="284"/>
    </row>
    <row r="130" spans="1:12">
      <c r="A130" s="794" t="s">
        <v>1666</v>
      </c>
      <c r="B130" s="291">
        <v>25075</v>
      </c>
      <c r="C130" s="292"/>
      <c r="D130" s="280">
        <f t="shared" si="1"/>
        <v>25075</v>
      </c>
      <c r="E130" s="280">
        <v>25075</v>
      </c>
      <c r="F130" s="290">
        <v>0</v>
      </c>
      <c r="G130" s="303" t="s">
        <v>1361</v>
      </c>
      <c r="H130" s="303"/>
      <c r="I130" s="264" t="s">
        <v>1220</v>
      </c>
      <c r="K130" s="284"/>
      <c r="L130" s="284"/>
    </row>
    <row r="131" spans="1:12">
      <c r="A131" s="794" t="s">
        <v>1666</v>
      </c>
      <c r="B131" s="292"/>
      <c r="C131" s="291">
        <v>4335</v>
      </c>
      <c r="D131" s="280">
        <f t="shared" si="1"/>
        <v>-4335</v>
      </c>
      <c r="E131" s="280">
        <v>-4335</v>
      </c>
      <c r="F131" s="290" t="s">
        <v>734</v>
      </c>
      <c r="G131" s="435" t="s">
        <v>1504</v>
      </c>
      <c r="H131" s="435"/>
      <c r="I131" s="264" t="s">
        <v>1220</v>
      </c>
      <c r="K131" s="284"/>
      <c r="L131" s="284"/>
    </row>
    <row r="132" spans="1:12">
      <c r="A132" s="794" t="s">
        <v>1666</v>
      </c>
      <c r="B132" s="291">
        <v>107587.5</v>
      </c>
      <c r="C132" s="292"/>
      <c r="D132" s="280">
        <f t="shared" si="1"/>
        <v>107587.5</v>
      </c>
      <c r="E132" s="280">
        <v>107588</v>
      </c>
      <c r="F132" s="290">
        <v>0</v>
      </c>
      <c r="G132" s="303" t="s">
        <v>1361</v>
      </c>
      <c r="H132" s="303"/>
      <c r="I132" s="264" t="s">
        <v>1220</v>
      </c>
      <c r="K132" s="284"/>
      <c r="L132" s="284"/>
    </row>
    <row r="133" spans="1:12">
      <c r="A133" s="794" t="s">
        <v>1666</v>
      </c>
      <c r="B133" s="291">
        <v>35199.9</v>
      </c>
      <c r="C133" s="292"/>
      <c r="D133" s="280">
        <f t="shared" si="1"/>
        <v>35199.9</v>
      </c>
      <c r="E133" s="280">
        <v>35200</v>
      </c>
      <c r="F133" s="290">
        <v>0</v>
      </c>
      <c r="G133" s="303" t="s">
        <v>1370</v>
      </c>
      <c r="H133" s="303"/>
      <c r="I133" s="264" t="s">
        <v>1220</v>
      </c>
      <c r="K133" s="284"/>
      <c r="L133" s="284"/>
    </row>
    <row r="134" spans="1:12">
      <c r="A134" s="794" t="s">
        <v>1666</v>
      </c>
      <c r="B134" s="291">
        <v>15075</v>
      </c>
      <c r="C134" s="292"/>
      <c r="D134" s="280">
        <f t="shared" si="1"/>
        <v>15075</v>
      </c>
      <c r="E134" s="280">
        <v>15075</v>
      </c>
      <c r="F134" s="290">
        <v>0</v>
      </c>
      <c r="G134" s="303" t="s">
        <v>1361</v>
      </c>
      <c r="H134" s="303"/>
      <c r="I134" s="264" t="s">
        <v>1220</v>
      </c>
      <c r="K134" s="284"/>
      <c r="L134" s="284"/>
    </row>
    <row r="135" spans="1:12">
      <c r="A135" s="794" t="s">
        <v>1666</v>
      </c>
      <c r="B135" s="291">
        <v>10875</v>
      </c>
      <c r="C135" s="292"/>
      <c r="D135" s="280">
        <f t="shared" si="1"/>
        <v>10875</v>
      </c>
      <c r="E135" s="280">
        <v>10875</v>
      </c>
      <c r="F135" s="290">
        <v>0</v>
      </c>
      <c r="G135" s="303" t="s">
        <v>1361</v>
      </c>
      <c r="H135" s="303"/>
      <c r="I135" s="264" t="s">
        <v>1220</v>
      </c>
      <c r="K135" s="284"/>
      <c r="L135" s="284"/>
    </row>
    <row r="136" spans="1:12">
      <c r="A136" s="794" t="s">
        <v>1666</v>
      </c>
      <c r="B136" s="292"/>
      <c r="C136" s="291">
        <v>37771</v>
      </c>
      <c r="D136" s="280">
        <f t="shared" si="1"/>
        <v>-37771</v>
      </c>
      <c r="E136" s="280">
        <v>-37771</v>
      </c>
      <c r="F136" s="290" t="s">
        <v>734</v>
      </c>
      <c r="G136" s="435" t="s">
        <v>1504</v>
      </c>
      <c r="H136" s="435"/>
      <c r="I136" s="264" t="s">
        <v>1220</v>
      </c>
      <c r="K136" s="284"/>
      <c r="L136" s="284"/>
    </row>
    <row r="137" spans="1:12">
      <c r="A137" s="794" t="s">
        <v>1666</v>
      </c>
      <c r="B137" s="292"/>
      <c r="C137" s="291">
        <v>34843</v>
      </c>
      <c r="D137" s="280">
        <f t="shared" ref="D137:D200" si="2">B137-C137</f>
        <v>-34843</v>
      </c>
      <c r="E137" s="280">
        <v>-34843</v>
      </c>
      <c r="F137" s="290" t="s">
        <v>734</v>
      </c>
      <c r="G137" s="435" t="s">
        <v>1504</v>
      </c>
      <c r="H137" s="435"/>
      <c r="I137" s="264" t="s">
        <v>1220</v>
      </c>
      <c r="K137" s="284"/>
      <c r="L137" s="284"/>
    </row>
    <row r="138" spans="1:12">
      <c r="A138" s="794" t="s">
        <v>1666</v>
      </c>
      <c r="B138" s="292"/>
      <c r="C138" s="291">
        <v>362722</v>
      </c>
      <c r="D138" s="280">
        <f t="shared" si="2"/>
        <v>-362722</v>
      </c>
      <c r="E138" s="280">
        <v>-362722</v>
      </c>
      <c r="F138" s="290" t="s">
        <v>734</v>
      </c>
      <c r="G138" s="435" t="s">
        <v>1504</v>
      </c>
      <c r="H138" s="435"/>
      <c r="I138" s="264" t="s">
        <v>1220</v>
      </c>
      <c r="K138" s="284"/>
      <c r="L138" s="284"/>
    </row>
    <row r="139" spans="1:12">
      <c r="A139" s="794" t="s">
        <v>1666</v>
      </c>
      <c r="B139" s="291">
        <v>35416</v>
      </c>
      <c r="C139" s="292"/>
      <c r="D139" s="280">
        <f t="shared" si="2"/>
        <v>35416</v>
      </c>
      <c r="E139" s="280">
        <v>35416</v>
      </c>
      <c r="F139" s="290">
        <v>0</v>
      </c>
      <c r="G139" s="303" t="s">
        <v>1361</v>
      </c>
      <c r="H139" s="303"/>
      <c r="I139" s="264" t="s">
        <v>1220</v>
      </c>
      <c r="K139" s="284"/>
      <c r="L139" s="284"/>
    </row>
    <row r="140" spans="1:12">
      <c r="A140" s="794" t="s">
        <v>1666</v>
      </c>
      <c r="B140" s="292"/>
      <c r="C140" s="291">
        <v>467060.5</v>
      </c>
      <c r="D140" s="280">
        <f t="shared" si="2"/>
        <v>-467060.5</v>
      </c>
      <c r="E140" s="280">
        <v>-467061</v>
      </c>
      <c r="F140" s="290" t="s">
        <v>734</v>
      </c>
      <c r="G140" s="435" t="s">
        <v>1504</v>
      </c>
      <c r="H140" s="435"/>
      <c r="I140" s="264" t="s">
        <v>1220</v>
      </c>
      <c r="K140" s="284"/>
      <c r="L140" s="284"/>
    </row>
    <row r="141" spans="1:12">
      <c r="A141" s="794" t="s">
        <v>1666</v>
      </c>
      <c r="B141" s="292"/>
      <c r="C141" s="291">
        <v>256968</v>
      </c>
      <c r="D141" s="280">
        <f t="shared" si="2"/>
        <v>-256968</v>
      </c>
      <c r="E141" s="280">
        <v>-256968</v>
      </c>
      <c r="F141" s="290" t="s">
        <v>734</v>
      </c>
      <c r="G141" s="435" t="s">
        <v>1504</v>
      </c>
      <c r="H141" s="435"/>
      <c r="I141" s="264" t="s">
        <v>1220</v>
      </c>
      <c r="K141" s="284"/>
      <c r="L141" s="284"/>
    </row>
    <row r="142" spans="1:12">
      <c r="A142" s="794" t="s">
        <v>1666</v>
      </c>
      <c r="B142" s="292"/>
      <c r="C142" s="291">
        <v>1471058</v>
      </c>
      <c r="D142" s="280">
        <f t="shared" si="2"/>
        <v>-1471058</v>
      </c>
      <c r="E142" s="280">
        <v>-1471058</v>
      </c>
      <c r="F142" s="290" t="s">
        <v>734</v>
      </c>
      <c r="G142" s="435" t="s">
        <v>1504</v>
      </c>
      <c r="H142" s="435"/>
      <c r="I142" s="264" t="s">
        <v>1220</v>
      </c>
      <c r="K142" s="284"/>
      <c r="L142" s="284"/>
    </row>
    <row r="143" spans="1:12">
      <c r="A143" s="794" t="s">
        <v>1666</v>
      </c>
      <c r="B143" s="292"/>
      <c r="C143" s="291">
        <v>154050</v>
      </c>
      <c r="D143" s="280">
        <f t="shared" si="2"/>
        <v>-154050</v>
      </c>
      <c r="E143" s="280">
        <v>-154050</v>
      </c>
      <c r="F143" s="290" t="s">
        <v>734</v>
      </c>
      <c r="G143" s="435" t="s">
        <v>1504</v>
      </c>
      <c r="H143" s="435"/>
      <c r="I143" s="264" t="s">
        <v>1220</v>
      </c>
      <c r="K143" s="284"/>
      <c r="L143" s="284"/>
    </row>
    <row r="144" spans="1:12">
      <c r="A144" s="794" t="s">
        <v>1666</v>
      </c>
      <c r="B144" s="292"/>
      <c r="C144" s="291">
        <v>195133</v>
      </c>
      <c r="D144" s="280">
        <f t="shared" si="2"/>
        <v>-195133</v>
      </c>
      <c r="E144" s="280">
        <v>-195133</v>
      </c>
      <c r="F144" s="290" t="s">
        <v>734</v>
      </c>
      <c r="G144" s="435" t="s">
        <v>1504</v>
      </c>
      <c r="H144" s="435"/>
      <c r="I144" s="264" t="s">
        <v>1220</v>
      </c>
      <c r="K144" s="284"/>
      <c r="L144" s="284"/>
    </row>
    <row r="145" spans="1:12">
      <c r="A145" s="794" t="s">
        <v>1666</v>
      </c>
      <c r="B145" s="292"/>
      <c r="C145" s="291">
        <v>1577527</v>
      </c>
      <c r="D145" s="280">
        <f t="shared" si="2"/>
        <v>-1577527</v>
      </c>
      <c r="E145" s="280">
        <v>-1577527</v>
      </c>
      <c r="F145" s="290" t="s">
        <v>734</v>
      </c>
      <c r="G145" s="435" t="s">
        <v>1504</v>
      </c>
      <c r="H145" s="435"/>
      <c r="I145" s="264" t="s">
        <v>1220</v>
      </c>
      <c r="K145" s="284"/>
      <c r="L145" s="284"/>
    </row>
    <row r="146" spans="1:12">
      <c r="A146" s="794" t="s">
        <v>1666</v>
      </c>
      <c r="B146" s="291">
        <v>260</v>
      </c>
      <c r="C146" s="292"/>
      <c r="D146" s="280">
        <f t="shared" si="2"/>
        <v>260</v>
      </c>
      <c r="E146" s="280">
        <v>260</v>
      </c>
      <c r="F146" s="290">
        <v>0</v>
      </c>
      <c r="G146" s="303" t="s">
        <v>1361</v>
      </c>
      <c r="H146" s="303"/>
      <c r="I146" s="264" t="s">
        <v>1220</v>
      </c>
      <c r="K146" s="284"/>
      <c r="L146" s="284"/>
    </row>
    <row r="147" spans="1:12">
      <c r="A147" s="313" t="s">
        <v>679</v>
      </c>
      <c r="B147" s="291">
        <v>527448.13</v>
      </c>
      <c r="C147" s="292"/>
      <c r="D147" s="280">
        <f t="shared" si="2"/>
        <v>527448.13</v>
      </c>
      <c r="E147" s="280">
        <v>1806838</v>
      </c>
      <c r="F147" s="290">
        <v>0</v>
      </c>
      <c r="G147" s="303" t="s">
        <v>1579</v>
      </c>
      <c r="H147" s="303" t="s">
        <v>1578</v>
      </c>
      <c r="I147" s="264" t="s">
        <v>1220</v>
      </c>
      <c r="K147" s="284"/>
      <c r="L147" s="284"/>
    </row>
    <row r="148" spans="1:12">
      <c r="A148" s="313" t="s">
        <v>1671</v>
      </c>
      <c r="B148" s="291">
        <v>13576.25</v>
      </c>
      <c r="C148" s="292"/>
      <c r="D148" s="280">
        <f t="shared" si="2"/>
        <v>13576.25</v>
      </c>
      <c r="E148" s="280">
        <v>13576</v>
      </c>
      <c r="F148" s="290">
        <v>0</v>
      </c>
      <c r="G148" s="303" t="s">
        <v>1363</v>
      </c>
      <c r="H148" s="303"/>
      <c r="I148" s="264" t="s">
        <v>1220</v>
      </c>
      <c r="K148" s="284"/>
      <c r="L148" s="284"/>
    </row>
    <row r="149" spans="1:12">
      <c r="A149" s="313" t="s">
        <v>1672</v>
      </c>
      <c r="B149" s="291">
        <v>348719.55</v>
      </c>
      <c r="C149" s="292"/>
      <c r="D149" s="280">
        <f t="shared" si="2"/>
        <v>348719.55</v>
      </c>
      <c r="E149" s="280">
        <v>348720</v>
      </c>
      <c r="F149" s="290">
        <v>0</v>
      </c>
      <c r="G149" s="303" t="s">
        <v>1363</v>
      </c>
      <c r="H149" s="303"/>
      <c r="I149" s="264" t="s">
        <v>1220</v>
      </c>
      <c r="K149" s="284"/>
      <c r="L149" s="284"/>
    </row>
    <row r="150" spans="1:12">
      <c r="A150" s="794" t="s">
        <v>1666</v>
      </c>
      <c r="B150" s="292"/>
      <c r="C150" s="291">
        <v>7410</v>
      </c>
      <c r="D150" s="280">
        <f t="shared" si="2"/>
        <v>-7410</v>
      </c>
      <c r="E150" s="280">
        <v>-7410</v>
      </c>
      <c r="F150" s="290" t="s">
        <v>734</v>
      </c>
      <c r="G150" s="435" t="s">
        <v>1504</v>
      </c>
      <c r="H150" s="435"/>
      <c r="I150" s="264" t="s">
        <v>1220</v>
      </c>
      <c r="K150" s="284"/>
      <c r="L150" s="284"/>
    </row>
    <row r="151" spans="1:12">
      <c r="A151" s="794" t="s">
        <v>1666</v>
      </c>
      <c r="B151" s="292"/>
      <c r="C151" s="291">
        <v>75615</v>
      </c>
      <c r="D151" s="280">
        <f t="shared" si="2"/>
        <v>-75615</v>
      </c>
      <c r="E151" s="280">
        <v>-75615</v>
      </c>
      <c r="F151" s="290" t="s">
        <v>734</v>
      </c>
      <c r="G151" s="435" t="s">
        <v>1504</v>
      </c>
      <c r="H151" s="435"/>
      <c r="I151" s="264" t="s">
        <v>1220</v>
      </c>
      <c r="K151" s="284"/>
      <c r="L151" s="284"/>
    </row>
    <row r="152" spans="1:12">
      <c r="A152" s="794" t="s">
        <v>1666</v>
      </c>
      <c r="B152" s="291">
        <v>96573</v>
      </c>
      <c r="C152" s="292"/>
      <c r="D152" s="280">
        <f t="shared" si="2"/>
        <v>96573</v>
      </c>
      <c r="E152" s="280">
        <v>96573</v>
      </c>
      <c r="F152" s="290">
        <v>0</v>
      </c>
      <c r="G152" s="303" t="s">
        <v>1361</v>
      </c>
      <c r="H152" s="303"/>
      <c r="I152" s="264" t="s">
        <v>1220</v>
      </c>
      <c r="K152" s="284"/>
      <c r="L152" s="284"/>
    </row>
    <row r="153" spans="1:12">
      <c r="A153" s="794" t="s">
        <v>1666</v>
      </c>
      <c r="B153" s="291">
        <v>37810.1</v>
      </c>
      <c r="C153" s="292"/>
      <c r="D153" s="280">
        <f t="shared" si="2"/>
        <v>37810.1</v>
      </c>
      <c r="E153" s="280">
        <v>37810</v>
      </c>
      <c r="F153" s="290">
        <v>0</v>
      </c>
      <c r="G153" s="303" t="s">
        <v>1361</v>
      </c>
      <c r="H153" s="303"/>
      <c r="I153" s="264" t="s">
        <v>1220</v>
      </c>
      <c r="K153" s="284"/>
      <c r="L153" s="284"/>
    </row>
    <row r="154" spans="1:12">
      <c r="A154" s="794" t="s">
        <v>1666</v>
      </c>
      <c r="B154" s="291">
        <v>17000</v>
      </c>
      <c r="C154" s="292"/>
      <c r="D154" s="280">
        <f t="shared" si="2"/>
        <v>17000</v>
      </c>
      <c r="E154" s="280">
        <v>17000</v>
      </c>
      <c r="F154" s="290">
        <v>0</v>
      </c>
      <c r="G154" s="303" t="s">
        <v>1361</v>
      </c>
      <c r="H154" s="303"/>
      <c r="I154" s="264" t="s">
        <v>1220</v>
      </c>
      <c r="K154" s="284"/>
      <c r="L154" s="284"/>
    </row>
    <row r="155" spans="1:12">
      <c r="A155" s="794" t="s">
        <v>1666</v>
      </c>
      <c r="B155" s="291">
        <v>1400</v>
      </c>
      <c r="C155" s="292"/>
      <c r="D155" s="280">
        <f t="shared" si="2"/>
        <v>1400</v>
      </c>
      <c r="E155" s="280">
        <v>1400</v>
      </c>
      <c r="F155" s="290">
        <v>0</v>
      </c>
      <c r="G155" s="303" t="s">
        <v>1370</v>
      </c>
      <c r="H155" s="303"/>
      <c r="I155" s="264" t="s">
        <v>1220</v>
      </c>
      <c r="K155" s="284"/>
      <c r="L155" s="284"/>
    </row>
    <row r="156" spans="1:12">
      <c r="A156" s="794" t="s">
        <v>1666</v>
      </c>
      <c r="B156" s="292"/>
      <c r="C156" s="291">
        <v>496</v>
      </c>
      <c r="D156" s="280">
        <f t="shared" si="2"/>
        <v>-496</v>
      </c>
      <c r="E156" s="280">
        <v>-496</v>
      </c>
      <c r="F156" s="290" t="s">
        <v>896</v>
      </c>
      <c r="G156" s="435" t="s">
        <v>1504</v>
      </c>
      <c r="H156" s="435"/>
      <c r="I156" s="264" t="s">
        <v>1220</v>
      </c>
      <c r="K156" s="284"/>
      <c r="L156" s="284"/>
    </row>
    <row r="157" spans="1:12">
      <c r="A157" s="313" t="s">
        <v>697</v>
      </c>
      <c r="B157" s="291">
        <v>5344703</v>
      </c>
      <c r="C157" s="292"/>
      <c r="D157" s="280">
        <f t="shared" si="2"/>
        <v>5344703</v>
      </c>
      <c r="E157" s="280">
        <v>5344703</v>
      </c>
      <c r="F157" s="290">
        <v>0</v>
      </c>
      <c r="G157" s="303" t="s">
        <v>1393</v>
      </c>
      <c r="H157" s="303"/>
      <c r="I157" s="264" t="s">
        <v>1220</v>
      </c>
      <c r="K157" s="284"/>
      <c r="L157" s="284"/>
    </row>
    <row r="158" spans="1:12">
      <c r="A158" s="794" t="s">
        <v>1666</v>
      </c>
      <c r="B158" s="291">
        <v>212415</v>
      </c>
      <c r="C158" s="292"/>
      <c r="D158" s="280">
        <f t="shared" si="2"/>
        <v>212415</v>
      </c>
      <c r="E158" s="280">
        <v>212415</v>
      </c>
      <c r="F158" s="290">
        <v>0</v>
      </c>
      <c r="G158" s="303" t="s">
        <v>1361</v>
      </c>
      <c r="H158" s="303"/>
      <c r="I158" s="264" t="s">
        <v>1220</v>
      </c>
      <c r="K158" s="284"/>
      <c r="L158" s="284"/>
    </row>
    <row r="159" spans="1:12">
      <c r="A159" s="313" t="s">
        <v>495</v>
      </c>
      <c r="B159" s="291">
        <v>59437</v>
      </c>
      <c r="C159" s="292"/>
      <c r="D159" s="280">
        <f t="shared" si="2"/>
        <v>59437</v>
      </c>
      <c r="E159" s="280">
        <v>59437</v>
      </c>
      <c r="F159" s="290">
        <v>0</v>
      </c>
      <c r="G159" s="303" t="s">
        <v>818</v>
      </c>
      <c r="H159" s="303"/>
      <c r="I159" s="264" t="s">
        <v>1220</v>
      </c>
      <c r="K159" s="284"/>
      <c r="L159" s="284"/>
    </row>
    <row r="160" spans="1:12">
      <c r="A160" s="313" t="s">
        <v>464</v>
      </c>
      <c r="B160" s="291">
        <v>15000</v>
      </c>
      <c r="C160" s="292"/>
      <c r="D160" s="280">
        <f t="shared" si="2"/>
        <v>15000</v>
      </c>
      <c r="E160" s="280">
        <v>15000</v>
      </c>
      <c r="F160" s="290">
        <v>0</v>
      </c>
      <c r="G160" s="303" t="s">
        <v>818</v>
      </c>
      <c r="H160" s="303"/>
      <c r="I160" s="264" t="s">
        <v>1220</v>
      </c>
      <c r="K160" s="284"/>
      <c r="L160" s="284"/>
    </row>
    <row r="161" spans="1:12">
      <c r="A161" s="794" t="s">
        <v>1666</v>
      </c>
      <c r="B161" s="291">
        <v>10030</v>
      </c>
      <c r="C161" s="292"/>
      <c r="D161" s="280">
        <f t="shared" si="2"/>
        <v>10030</v>
      </c>
      <c r="E161" s="280">
        <v>10030</v>
      </c>
      <c r="F161" s="290">
        <v>0</v>
      </c>
      <c r="G161" s="303" t="s">
        <v>1361</v>
      </c>
      <c r="H161" s="303"/>
      <c r="I161" s="264" t="s">
        <v>1220</v>
      </c>
      <c r="K161" s="284"/>
      <c r="L161" s="284"/>
    </row>
    <row r="162" spans="1:12">
      <c r="A162" s="794" t="s">
        <v>1666</v>
      </c>
      <c r="B162" s="292"/>
      <c r="C162" s="291">
        <v>41986</v>
      </c>
      <c r="D162" s="280">
        <f t="shared" si="2"/>
        <v>-41986</v>
      </c>
      <c r="E162" s="280">
        <v>-41986</v>
      </c>
      <c r="F162" s="290" t="s">
        <v>734</v>
      </c>
      <c r="G162" s="435" t="s">
        <v>1504</v>
      </c>
      <c r="H162" s="435"/>
      <c r="I162" s="264" t="s">
        <v>1220</v>
      </c>
      <c r="K162" s="284"/>
      <c r="L162" s="284"/>
    </row>
    <row r="163" spans="1:12">
      <c r="A163" s="794" t="s">
        <v>1666</v>
      </c>
      <c r="B163" s="292"/>
      <c r="C163" s="291">
        <v>70000</v>
      </c>
      <c r="D163" s="280">
        <f t="shared" si="2"/>
        <v>-70000</v>
      </c>
      <c r="E163" s="280">
        <v>-70000</v>
      </c>
      <c r="F163" s="290" t="s">
        <v>734</v>
      </c>
      <c r="G163" s="435" t="s">
        <v>1504</v>
      </c>
      <c r="H163" s="435"/>
      <c r="I163" s="264" t="s">
        <v>1220</v>
      </c>
      <c r="K163" s="284"/>
      <c r="L163" s="284"/>
    </row>
    <row r="164" spans="1:12">
      <c r="A164" s="794" t="s">
        <v>1666</v>
      </c>
      <c r="B164" s="291">
        <v>16990.2</v>
      </c>
      <c r="C164" s="292"/>
      <c r="D164" s="280">
        <f t="shared" si="2"/>
        <v>16990.2</v>
      </c>
      <c r="E164" s="280">
        <v>16990</v>
      </c>
      <c r="F164" s="290">
        <v>0</v>
      </c>
      <c r="G164" s="303" t="s">
        <v>1361</v>
      </c>
      <c r="H164" s="303"/>
      <c r="I164" s="264" t="s">
        <v>1220</v>
      </c>
      <c r="K164" s="284"/>
      <c r="L164" s="284"/>
    </row>
    <row r="165" spans="1:12">
      <c r="A165" s="794" t="s">
        <v>1666</v>
      </c>
      <c r="B165" s="291">
        <v>7867.5</v>
      </c>
      <c r="C165" s="292"/>
      <c r="D165" s="280">
        <f t="shared" si="2"/>
        <v>7867.5</v>
      </c>
      <c r="E165" s="280">
        <v>7868</v>
      </c>
      <c r="F165" s="290">
        <v>0</v>
      </c>
      <c r="G165" s="303" t="s">
        <v>1361</v>
      </c>
      <c r="H165" s="303"/>
      <c r="I165" s="264" t="s">
        <v>1220</v>
      </c>
      <c r="K165" s="284"/>
      <c r="L165" s="284"/>
    </row>
    <row r="166" spans="1:12">
      <c r="A166" s="794" t="s">
        <v>1666</v>
      </c>
      <c r="B166" s="291">
        <v>154546</v>
      </c>
      <c r="C166" s="292"/>
      <c r="D166" s="280">
        <f t="shared" si="2"/>
        <v>154546</v>
      </c>
      <c r="E166" s="280">
        <v>154546</v>
      </c>
      <c r="F166" s="290">
        <v>0</v>
      </c>
      <c r="G166" s="303" t="s">
        <v>1361</v>
      </c>
      <c r="H166" s="303"/>
      <c r="I166" s="264" t="s">
        <v>1220</v>
      </c>
      <c r="K166" s="284"/>
      <c r="L166" s="284"/>
    </row>
    <row r="167" spans="1:12">
      <c r="A167" s="794" t="s">
        <v>1666</v>
      </c>
      <c r="B167" s="291">
        <v>59816</v>
      </c>
      <c r="C167" s="292"/>
      <c r="D167" s="280">
        <f t="shared" si="2"/>
        <v>59816</v>
      </c>
      <c r="E167" s="280">
        <v>59816</v>
      </c>
      <c r="F167" s="290">
        <v>0</v>
      </c>
      <c r="G167" s="303" t="s">
        <v>1361</v>
      </c>
      <c r="H167" s="303"/>
      <c r="I167" s="264" t="s">
        <v>1220</v>
      </c>
      <c r="K167" s="284"/>
      <c r="L167" s="284"/>
    </row>
    <row r="168" spans="1:12">
      <c r="A168" s="794" t="s">
        <v>1666</v>
      </c>
      <c r="B168" s="291">
        <v>19900</v>
      </c>
      <c r="C168" s="292"/>
      <c r="D168" s="280">
        <f t="shared" si="2"/>
        <v>19900</v>
      </c>
      <c r="E168" s="280">
        <v>19900</v>
      </c>
      <c r="F168" s="290">
        <v>0</v>
      </c>
      <c r="G168" s="303" t="s">
        <v>1361</v>
      </c>
      <c r="H168" s="303"/>
      <c r="I168" s="264" t="s">
        <v>1220</v>
      </c>
      <c r="K168" s="284"/>
      <c r="L168" s="284"/>
    </row>
    <row r="169" spans="1:12">
      <c r="A169" s="794" t="s">
        <v>1666</v>
      </c>
      <c r="B169" s="292"/>
      <c r="C169" s="291">
        <v>266277</v>
      </c>
      <c r="D169" s="280">
        <f t="shared" si="2"/>
        <v>-266277</v>
      </c>
      <c r="E169" s="280">
        <v>-266277</v>
      </c>
      <c r="F169" s="290" t="s">
        <v>734</v>
      </c>
      <c r="G169" s="435" t="s">
        <v>1504</v>
      </c>
      <c r="H169" s="435"/>
      <c r="I169" s="264" t="s">
        <v>1220</v>
      </c>
      <c r="K169" s="284"/>
      <c r="L169" s="284"/>
    </row>
    <row r="170" spans="1:12">
      <c r="A170" s="794" t="s">
        <v>1666</v>
      </c>
      <c r="B170" s="292"/>
      <c r="C170" s="291">
        <v>2600</v>
      </c>
      <c r="D170" s="280">
        <f t="shared" si="2"/>
        <v>-2600</v>
      </c>
      <c r="E170" s="280">
        <v>-2600</v>
      </c>
      <c r="F170" s="290" t="s">
        <v>734</v>
      </c>
      <c r="G170" s="435" t="s">
        <v>1504</v>
      </c>
      <c r="H170" s="435"/>
      <c r="I170" s="264" t="s">
        <v>1220</v>
      </c>
      <c r="K170" s="284"/>
      <c r="L170" s="284"/>
    </row>
    <row r="171" spans="1:12">
      <c r="A171" s="794" t="s">
        <v>1666</v>
      </c>
      <c r="B171" s="291">
        <v>513423.5</v>
      </c>
      <c r="C171" s="292"/>
      <c r="D171" s="280">
        <f t="shared" si="2"/>
        <v>513423.5</v>
      </c>
      <c r="E171" s="280">
        <v>513424</v>
      </c>
      <c r="F171" s="290">
        <v>0</v>
      </c>
      <c r="G171" s="303" t="s">
        <v>1361</v>
      </c>
      <c r="H171" s="303"/>
      <c r="I171" s="264" t="s">
        <v>1220</v>
      </c>
      <c r="K171" s="284"/>
      <c r="L171" s="284"/>
    </row>
    <row r="172" spans="1:12">
      <c r="A172" s="794" t="s">
        <v>1666</v>
      </c>
      <c r="B172" s="291">
        <v>7000</v>
      </c>
      <c r="C172" s="292"/>
      <c r="D172" s="280">
        <f t="shared" si="2"/>
        <v>7000</v>
      </c>
      <c r="E172" s="280">
        <v>7000</v>
      </c>
      <c r="F172" s="290">
        <v>0</v>
      </c>
      <c r="G172" s="303" t="s">
        <v>1361</v>
      </c>
      <c r="H172" s="303"/>
      <c r="I172" s="264" t="s">
        <v>1220</v>
      </c>
      <c r="K172" s="284"/>
      <c r="L172" s="284"/>
    </row>
    <row r="173" spans="1:12">
      <c r="A173" s="794" t="s">
        <v>1666</v>
      </c>
      <c r="B173" s="291">
        <v>1338625.8</v>
      </c>
      <c r="C173" s="292"/>
      <c r="D173" s="280">
        <f t="shared" si="2"/>
        <v>1338625.8</v>
      </c>
      <c r="E173" s="280">
        <v>1338626</v>
      </c>
      <c r="F173" s="290">
        <v>0</v>
      </c>
      <c r="G173" s="303" t="s">
        <v>1361</v>
      </c>
      <c r="H173" s="303"/>
      <c r="I173" s="264" t="s">
        <v>1220</v>
      </c>
      <c r="K173" s="284"/>
      <c r="L173" s="284"/>
    </row>
    <row r="174" spans="1:12">
      <c r="A174" s="794" t="s">
        <v>1666</v>
      </c>
      <c r="B174" s="291">
        <v>1328022.3</v>
      </c>
      <c r="C174" s="292"/>
      <c r="D174" s="280">
        <f t="shared" si="2"/>
        <v>1328022.3</v>
      </c>
      <c r="E174" s="280">
        <v>1328022</v>
      </c>
      <c r="F174" s="290">
        <v>0</v>
      </c>
      <c r="G174" s="303" t="s">
        <v>1361</v>
      </c>
      <c r="H174" s="303"/>
      <c r="I174" s="264" t="s">
        <v>1220</v>
      </c>
      <c r="K174" s="284"/>
      <c r="L174" s="284"/>
    </row>
    <row r="175" spans="1:12">
      <c r="A175" s="794" t="s">
        <v>1666</v>
      </c>
      <c r="B175" s="291">
        <v>9934</v>
      </c>
      <c r="C175" s="292"/>
      <c r="D175" s="280">
        <f t="shared" si="2"/>
        <v>9934</v>
      </c>
      <c r="E175" s="280">
        <v>9934</v>
      </c>
      <c r="F175" s="290">
        <v>0</v>
      </c>
      <c r="G175" s="303" t="s">
        <v>1361</v>
      </c>
      <c r="H175" s="303"/>
      <c r="I175" s="264" t="s">
        <v>1220</v>
      </c>
      <c r="K175" s="284"/>
      <c r="L175" s="284"/>
    </row>
    <row r="176" spans="1:12">
      <c r="A176" s="794" t="s">
        <v>1666</v>
      </c>
      <c r="B176" s="291">
        <v>6445</v>
      </c>
      <c r="C176" s="292"/>
      <c r="D176" s="280">
        <f t="shared" si="2"/>
        <v>6445</v>
      </c>
      <c r="E176" s="280">
        <v>6445</v>
      </c>
      <c r="F176" s="290">
        <v>0</v>
      </c>
      <c r="G176" s="303" t="s">
        <v>1361</v>
      </c>
      <c r="H176" s="303"/>
      <c r="I176" s="264" t="s">
        <v>1220</v>
      </c>
      <c r="K176" s="284"/>
      <c r="L176" s="284"/>
    </row>
    <row r="177" spans="1:12">
      <c r="A177" s="794" t="s">
        <v>1666</v>
      </c>
      <c r="B177" s="292"/>
      <c r="C177" s="291">
        <v>269492</v>
      </c>
      <c r="D177" s="280">
        <f t="shared" si="2"/>
        <v>-269492</v>
      </c>
      <c r="E177" s="280">
        <v>-269492</v>
      </c>
      <c r="F177" s="290" t="s">
        <v>734</v>
      </c>
      <c r="G177" s="435" t="s">
        <v>1504</v>
      </c>
      <c r="H177" s="435"/>
      <c r="I177" s="264" t="s">
        <v>1220</v>
      </c>
      <c r="K177" s="284"/>
      <c r="L177" s="284"/>
    </row>
    <row r="178" spans="1:12">
      <c r="A178" s="794" t="s">
        <v>1666</v>
      </c>
      <c r="B178" s="291">
        <v>10880.1</v>
      </c>
      <c r="C178" s="292"/>
      <c r="D178" s="280">
        <f t="shared" si="2"/>
        <v>10880.1</v>
      </c>
      <c r="E178" s="280">
        <v>10880</v>
      </c>
      <c r="F178" s="290">
        <v>0</v>
      </c>
      <c r="G178" s="303" t="s">
        <v>1361</v>
      </c>
      <c r="H178" s="303"/>
      <c r="I178" s="264" t="s">
        <v>1220</v>
      </c>
      <c r="K178" s="284"/>
      <c r="L178" s="284"/>
    </row>
    <row r="179" spans="1:12">
      <c r="A179" s="794" t="s">
        <v>1666</v>
      </c>
      <c r="B179" s="292"/>
      <c r="C179" s="291">
        <v>458696</v>
      </c>
      <c r="D179" s="280">
        <f t="shared" si="2"/>
        <v>-458696</v>
      </c>
      <c r="E179" s="280">
        <v>-458696</v>
      </c>
      <c r="F179" s="290" t="s">
        <v>734</v>
      </c>
      <c r="G179" s="435" t="s">
        <v>1504</v>
      </c>
      <c r="H179" s="435"/>
      <c r="I179" s="264" t="s">
        <v>1220</v>
      </c>
      <c r="K179" s="284"/>
      <c r="L179" s="284"/>
    </row>
    <row r="180" spans="1:12">
      <c r="A180" s="794" t="s">
        <v>1666</v>
      </c>
      <c r="B180" s="292"/>
      <c r="C180" s="291">
        <v>553191</v>
      </c>
      <c r="D180" s="280">
        <f t="shared" si="2"/>
        <v>-553191</v>
      </c>
      <c r="E180" s="280">
        <v>-553191</v>
      </c>
      <c r="F180" s="290" t="s">
        <v>734</v>
      </c>
      <c r="G180" s="435" t="s">
        <v>1504</v>
      </c>
      <c r="H180" s="435"/>
      <c r="I180" s="264" t="s">
        <v>1220</v>
      </c>
      <c r="K180" s="284"/>
      <c r="L180" s="284"/>
    </row>
    <row r="181" spans="1:12">
      <c r="A181" s="313" t="s">
        <v>709</v>
      </c>
      <c r="B181" s="291">
        <v>97500</v>
      </c>
      <c r="C181" s="292"/>
      <c r="D181" s="280">
        <f t="shared" si="2"/>
        <v>97500</v>
      </c>
      <c r="E181" s="280">
        <v>97500</v>
      </c>
      <c r="F181" s="290">
        <v>0</v>
      </c>
      <c r="G181" s="303" t="s">
        <v>1393</v>
      </c>
      <c r="H181" s="303"/>
      <c r="I181" s="264" t="s">
        <v>1220</v>
      </c>
      <c r="K181" s="284"/>
      <c r="L181" s="284"/>
    </row>
    <row r="182" spans="1:12">
      <c r="A182" s="313" t="s">
        <v>799</v>
      </c>
      <c r="B182" s="291">
        <v>5320</v>
      </c>
      <c r="C182" s="292"/>
      <c r="D182" s="280">
        <f t="shared" si="2"/>
        <v>5320</v>
      </c>
      <c r="E182" s="280">
        <v>5320</v>
      </c>
      <c r="F182" s="290">
        <v>0</v>
      </c>
      <c r="G182" s="303" t="s">
        <v>818</v>
      </c>
      <c r="H182" s="303"/>
      <c r="I182" s="264" t="s">
        <v>1220</v>
      </c>
      <c r="K182" s="284"/>
      <c r="L182" s="284"/>
    </row>
    <row r="183" spans="1:12">
      <c r="A183" s="313" t="s">
        <v>798</v>
      </c>
      <c r="B183" s="291">
        <v>20906</v>
      </c>
      <c r="C183" s="292"/>
      <c r="D183" s="280">
        <f t="shared" si="2"/>
        <v>20906</v>
      </c>
      <c r="E183" s="280">
        <v>20906</v>
      </c>
      <c r="F183" s="290">
        <v>0</v>
      </c>
      <c r="G183" s="303" t="s">
        <v>818</v>
      </c>
      <c r="H183" s="303"/>
      <c r="I183" s="264" t="s">
        <v>1220</v>
      </c>
      <c r="K183" s="284"/>
      <c r="L183" s="284"/>
    </row>
    <row r="184" spans="1:12">
      <c r="A184" s="313" t="s">
        <v>797</v>
      </c>
      <c r="B184" s="291">
        <v>11800</v>
      </c>
      <c r="C184" s="292"/>
      <c r="D184" s="280">
        <f t="shared" si="2"/>
        <v>11800</v>
      </c>
      <c r="E184" s="280">
        <v>11800</v>
      </c>
      <c r="F184" s="290">
        <v>0</v>
      </c>
      <c r="G184" s="303" t="s">
        <v>818</v>
      </c>
      <c r="H184" s="303"/>
      <c r="I184" s="264" t="s">
        <v>1220</v>
      </c>
      <c r="K184" s="284"/>
      <c r="L184" s="284"/>
    </row>
    <row r="185" spans="1:12">
      <c r="A185" s="313" t="s">
        <v>796</v>
      </c>
      <c r="B185" s="291">
        <v>10900</v>
      </c>
      <c r="C185" s="292"/>
      <c r="D185" s="280">
        <f t="shared" si="2"/>
        <v>10900</v>
      </c>
      <c r="E185" s="280">
        <v>10900</v>
      </c>
      <c r="F185" s="290">
        <v>0</v>
      </c>
      <c r="G185" s="303" t="s">
        <v>818</v>
      </c>
      <c r="H185" s="303"/>
      <c r="I185" s="264" t="s">
        <v>1220</v>
      </c>
      <c r="K185" s="284"/>
      <c r="L185" s="284"/>
    </row>
    <row r="186" spans="1:12">
      <c r="A186" s="313" t="s">
        <v>795</v>
      </c>
      <c r="B186" s="291">
        <v>3900</v>
      </c>
      <c r="C186" s="292"/>
      <c r="D186" s="280">
        <f t="shared" si="2"/>
        <v>3900</v>
      </c>
      <c r="E186" s="280">
        <v>3900</v>
      </c>
      <c r="F186" s="290">
        <v>0</v>
      </c>
      <c r="G186" s="303" t="s">
        <v>818</v>
      </c>
      <c r="H186" s="303"/>
      <c r="I186" s="264" t="s">
        <v>1220</v>
      </c>
      <c r="K186" s="284"/>
      <c r="L186" s="284"/>
    </row>
    <row r="187" spans="1:12">
      <c r="A187" s="794" t="s">
        <v>1666</v>
      </c>
      <c r="B187" s="292"/>
      <c r="C187" s="291">
        <v>557025</v>
      </c>
      <c r="D187" s="280">
        <f t="shared" si="2"/>
        <v>-557025</v>
      </c>
      <c r="E187" s="280">
        <v>-557025</v>
      </c>
      <c r="F187" s="290" t="s">
        <v>734</v>
      </c>
      <c r="G187" s="435" t="s">
        <v>1504</v>
      </c>
      <c r="H187" s="435"/>
      <c r="I187" s="264" t="s">
        <v>1220</v>
      </c>
      <c r="K187" s="284"/>
      <c r="L187" s="284"/>
    </row>
    <row r="188" spans="1:12">
      <c r="A188" s="313" t="s">
        <v>1096</v>
      </c>
      <c r="B188" s="292"/>
      <c r="C188" s="291">
        <v>22540667.93</v>
      </c>
      <c r="D188" s="280">
        <f t="shared" si="2"/>
        <v>-22540667.93</v>
      </c>
      <c r="E188" s="280">
        <v>-22540668</v>
      </c>
      <c r="F188" s="290">
        <v>0</v>
      </c>
      <c r="G188" s="303" t="s">
        <v>1391</v>
      </c>
      <c r="H188" s="303"/>
      <c r="I188" s="264" t="s">
        <v>1220</v>
      </c>
      <c r="K188" s="284"/>
      <c r="L188" s="284"/>
    </row>
    <row r="189" spans="1:12">
      <c r="A189" s="794" t="s">
        <v>1666</v>
      </c>
      <c r="B189" s="291">
        <v>2980</v>
      </c>
      <c r="C189" s="292"/>
      <c r="D189" s="280">
        <f t="shared" si="2"/>
        <v>2980</v>
      </c>
      <c r="E189" s="280">
        <v>2980</v>
      </c>
      <c r="F189" s="290">
        <v>0</v>
      </c>
      <c r="G189" s="303" t="s">
        <v>1361</v>
      </c>
      <c r="H189" s="303"/>
      <c r="I189" s="264" t="s">
        <v>1220</v>
      </c>
      <c r="K189" s="284"/>
      <c r="L189" s="284"/>
    </row>
    <row r="190" spans="1:12">
      <c r="A190" s="794" t="s">
        <v>1666</v>
      </c>
      <c r="B190" s="292"/>
      <c r="C190" s="291">
        <v>234650</v>
      </c>
      <c r="D190" s="280">
        <f t="shared" si="2"/>
        <v>-234650</v>
      </c>
      <c r="E190" s="280">
        <v>-234650</v>
      </c>
      <c r="F190" s="290" t="s">
        <v>734</v>
      </c>
      <c r="G190" s="435" t="s">
        <v>1504</v>
      </c>
      <c r="H190" s="435"/>
      <c r="I190" s="264" t="s">
        <v>1220</v>
      </c>
      <c r="K190" s="284"/>
      <c r="L190" s="284"/>
    </row>
    <row r="191" spans="1:12">
      <c r="A191" s="794" t="s">
        <v>1666</v>
      </c>
      <c r="B191" s="292"/>
      <c r="C191" s="291">
        <v>35000</v>
      </c>
      <c r="D191" s="280">
        <f t="shared" si="2"/>
        <v>-35000</v>
      </c>
      <c r="E191" s="280">
        <v>-35000</v>
      </c>
      <c r="F191" s="290" t="s">
        <v>734</v>
      </c>
      <c r="G191" s="435" t="s">
        <v>1504</v>
      </c>
      <c r="H191" s="435"/>
      <c r="I191" s="264" t="s">
        <v>1220</v>
      </c>
      <c r="K191" s="284"/>
      <c r="L191" s="284"/>
    </row>
    <row r="192" spans="1:12">
      <c r="A192" s="313" t="s">
        <v>794</v>
      </c>
      <c r="B192" s="291">
        <v>42812.6</v>
      </c>
      <c r="C192" s="292"/>
      <c r="D192" s="280">
        <f t="shared" si="2"/>
        <v>42812.6</v>
      </c>
      <c r="E192" s="280">
        <v>42813</v>
      </c>
      <c r="F192" s="290">
        <v>0</v>
      </c>
      <c r="G192" s="303" t="s">
        <v>818</v>
      </c>
      <c r="H192" s="303"/>
      <c r="I192" s="264" t="s">
        <v>1220</v>
      </c>
      <c r="K192" s="284"/>
      <c r="L192" s="284"/>
    </row>
    <row r="193" spans="1:12">
      <c r="A193" s="313" t="s">
        <v>793</v>
      </c>
      <c r="B193" s="291">
        <v>27989.599999999999</v>
      </c>
      <c r="C193" s="292"/>
      <c r="D193" s="280">
        <f t="shared" si="2"/>
        <v>27989.599999999999</v>
      </c>
      <c r="E193" s="280">
        <v>27990</v>
      </c>
      <c r="F193" s="290">
        <v>0</v>
      </c>
      <c r="G193" s="303" t="s">
        <v>818</v>
      </c>
      <c r="H193" s="303"/>
      <c r="I193" s="264" t="s">
        <v>1220</v>
      </c>
      <c r="K193" s="284"/>
      <c r="L193" s="284"/>
    </row>
    <row r="194" spans="1:12">
      <c r="A194" s="313" t="s">
        <v>792</v>
      </c>
      <c r="B194" s="291">
        <v>44878.6</v>
      </c>
      <c r="C194" s="292"/>
      <c r="D194" s="280">
        <f t="shared" si="2"/>
        <v>44878.6</v>
      </c>
      <c r="E194" s="280">
        <v>44879</v>
      </c>
      <c r="F194" s="290">
        <v>0</v>
      </c>
      <c r="G194" s="303" t="s">
        <v>818</v>
      </c>
      <c r="H194" s="303"/>
      <c r="I194" s="264" t="s">
        <v>1220</v>
      </c>
      <c r="K194" s="284"/>
      <c r="L194" s="284"/>
    </row>
    <row r="195" spans="1:12">
      <c r="A195" s="313" t="s">
        <v>791</v>
      </c>
      <c r="B195" s="291">
        <v>49703.62</v>
      </c>
      <c r="C195" s="292"/>
      <c r="D195" s="280">
        <f t="shared" si="2"/>
        <v>49703.62</v>
      </c>
      <c r="E195" s="280">
        <v>49704</v>
      </c>
      <c r="F195" s="290">
        <v>0</v>
      </c>
      <c r="G195" s="303" t="s">
        <v>818</v>
      </c>
      <c r="H195" s="303"/>
      <c r="I195" s="264" t="s">
        <v>1220</v>
      </c>
      <c r="K195" s="284"/>
      <c r="L195" s="284"/>
    </row>
    <row r="196" spans="1:12">
      <c r="A196" s="794" t="s">
        <v>1666</v>
      </c>
      <c r="B196" s="291">
        <v>8080</v>
      </c>
      <c r="C196" s="292"/>
      <c r="D196" s="280">
        <f t="shared" si="2"/>
        <v>8080</v>
      </c>
      <c r="E196" s="280">
        <v>8080</v>
      </c>
      <c r="F196" s="290">
        <v>0</v>
      </c>
      <c r="G196" s="303" t="s">
        <v>1361</v>
      </c>
      <c r="H196" s="303"/>
      <c r="I196" s="264" t="s">
        <v>1220</v>
      </c>
      <c r="K196" s="284"/>
      <c r="L196" s="284"/>
    </row>
    <row r="197" spans="1:12">
      <c r="A197" s="794" t="s">
        <v>1666</v>
      </c>
      <c r="B197" s="291">
        <v>8520.08</v>
      </c>
      <c r="C197" s="292"/>
      <c r="D197" s="280">
        <f t="shared" si="2"/>
        <v>8520.08</v>
      </c>
      <c r="E197" s="280">
        <v>8520</v>
      </c>
      <c r="F197" s="290">
        <v>0</v>
      </c>
      <c r="G197" s="303" t="s">
        <v>1361</v>
      </c>
      <c r="H197" s="303"/>
      <c r="I197" s="264" t="s">
        <v>1220</v>
      </c>
      <c r="K197" s="284"/>
      <c r="L197" s="284"/>
    </row>
    <row r="198" spans="1:12">
      <c r="A198" s="313" t="s">
        <v>645</v>
      </c>
      <c r="B198" s="292"/>
      <c r="C198" s="291">
        <v>243570</v>
      </c>
      <c r="D198" s="280">
        <f t="shared" si="2"/>
        <v>-243570</v>
      </c>
      <c r="E198" s="280">
        <v>-243570</v>
      </c>
      <c r="F198" s="290">
        <v>0</v>
      </c>
      <c r="G198" s="303" t="s">
        <v>1390</v>
      </c>
      <c r="H198" s="303"/>
      <c r="I198" s="264" t="s">
        <v>1220</v>
      </c>
      <c r="K198" s="284"/>
      <c r="L198" s="284"/>
    </row>
    <row r="199" spans="1:12">
      <c r="A199" s="313" t="s">
        <v>1308</v>
      </c>
      <c r="B199" s="292"/>
      <c r="C199" s="291">
        <v>119550</v>
      </c>
      <c r="D199" s="280">
        <f t="shared" si="2"/>
        <v>-119550</v>
      </c>
      <c r="E199" s="280">
        <v>-119550</v>
      </c>
      <c r="F199" s="290">
        <v>0</v>
      </c>
      <c r="G199" s="303" t="s">
        <v>63</v>
      </c>
      <c r="H199" s="303"/>
      <c r="I199" s="264" t="s">
        <v>1220</v>
      </c>
      <c r="K199" s="284"/>
      <c r="L199" s="284"/>
    </row>
    <row r="200" spans="1:12">
      <c r="A200" s="313" t="s">
        <v>362</v>
      </c>
      <c r="B200" s="292"/>
      <c r="C200" s="291">
        <v>1000</v>
      </c>
      <c r="D200" s="280">
        <f t="shared" si="2"/>
        <v>-1000</v>
      </c>
      <c r="E200" s="280">
        <v>-1000</v>
      </c>
      <c r="F200" s="290">
        <v>0</v>
      </c>
      <c r="G200" s="303" t="s">
        <v>56</v>
      </c>
      <c r="H200" s="303"/>
      <c r="I200" s="264" t="s">
        <v>1220</v>
      </c>
      <c r="K200" s="284"/>
      <c r="L200" s="284"/>
    </row>
    <row r="201" spans="1:12">
      <c r="A201" s="313" t="s">
        <v>375</v>
      </c>
      <c r="B201" s="292"/>
      <c r="C201" s="291">
        <v>340580</v>
      </c>
      <c r="D201" s="280">
        <f t="shared" ref="D201:D264" si="3">B201-C201</f>
        <v>-340580</v>
      </c>
      <c r="E201" s="280">
        <v>-340580</v>
      </c>
      <c r="F201" s="290">
        <v>0</v>
      </c>
      <c r="G201" s="303" t="s">
        <v>63</v>
      </c>
      <c r="H201" s="303"/>
      <c r="I201" s="264" t="s">
        <v>1220</v>
      </c>
      <c r="K201" s="284"/>
      <c r="L201" s="284"/>
    </row>
    <row r="202" spans="1:12">
      <c r="A202" s="313" t="s">
        <v>363</v>
      </c>
      <c r="B202" s="292"/>
      <c r="C202" s="291">
        <v>300</v>
      </c>
      <c r="D202" s="280">
        <f t="shared" si="3"/>
        <v>-300</v>
      </c>
      <c r="E202" s="280">
        <v>-300</v>
      </c>
      <c r="F202" s="290">
        <v>0</v>
      </c>
      <c r="G202" s="303" t="s">
        <v>56</v>
      </c>
      <c r="H202" s="303"/>
      <c r="I202" s="264" t="s">
        <v>1220</v>
      </c>
      <c r="K202" s="284"/>
      <c r="L202" s="284"/>
    </row>
    <row r="203" spans="1:12">
      <c r="A203" s="313" t="s">
        <v>364</v>
      </c>
      <c r="B203" s="292"/>
      <c r="C203" s="291">
        <v>435000</v>
      </c>
      <c r="D203" s="280">
        <f t="shared" si="3"/>
        <v>-435000</v>
      </c>
      <c r="E203" s="280">
        <v>-435000</v>
      </c>
      <c r="F203" s="290">
        <v>0</v>
      </c>
      <c r="G203" s="303" t="s">
        <v>56</v>
      </c>
      <c r="H203" s="303"/>
      <c r="I203" s="264" t="s">
        <v>1220</v>
      </c>
      <c r="K203" s="284"/>
      <c r="L203" s="284"/>
    </row>
    <row r="204" spans="1:12">
      <c r="A204" s="313" t="s">
        <v>365</v>
      </c>
      <c r="B204" s="292"/>
      <c r="C204" s="291">
        <v>75000</v>
      </c>
      <c r="D204" s="280">
        <f t="shared" si="3"/>
        <v>-75000</v>
      </c>
      <c r="E204" s="280">
        <v>-75000</v>
      </c>
      <c r="F204" s="290">
        <v>0</v>
      </c>
      <c r="G204" s="303" t="s">
        <v>56</v>
      </c>
      <c r="H204" s="303"/>
      <c r="I204" s="264" t="s">
        <v>1220</v>
      </c>
      <c r="K204" s="284"/>
      <c r="L204" s="284"/>
    </row>
    <row r="205" spans="1:12">
      <c r="A205" s="313" t="s">
        <v>366</v>
      </c>
      <c r="B205" s="292"/>
      <c r="C205" s="291">
        <v>435000</v>
      </c>
      <c r="D205" s="280">
        <f t="shared" si="3"/>
        <v>-435000</v>
      </c>
      <c r="E205" s="280">
        <v>-435000</v>
      </c>
      <c r="F205" s="290">
        <v>0</v>
      </c>
      <c r="G205" s="303" t="s">
        <v>56</v>
      </c>
      <c r="H205" s="303"/>
      <c r="I205" s="264" t="s">
        <v>1220</v>
      </c>
      <c r="K205" s="284"/>
      <c r="L205" s="284"/>
    </row>
    <row r="206" spans="1:12">
      <c r="A206" s="313" t="s">
        <v>367</v>
      </c>
      <c r="B206" s="292"/>
      <c r="C206" s="291">
        <v>100</v>
      </c>
      <c r="D206" s="280">
        <f t="shared" si="3"/>
        <v>-100</v>
      </c>
      <c r="E206" s="280">
        <v>-100</v>
      </c>
      <c r="F206" s="290">
        <v>0</v>
      </c>
      <c r="G206" s="303" t="s">
        <v>56</v>
      </c>
      <c r="H206" s="303"/>
      <c r="I206" s="264" t="s">
        <v>1220</v>
      </c>
      <c r="K206" s="284"/>
      <c r="L206" s="284"/>
    </row>
    <row r="207" spans="1:12">
      <c r="A207" s="313" t="s">
        <v>368</v>
      </c>
      <c r="B207" s="292"/>
      <c r="C207" s="291">
        <v>1000</v>
      </c>
      <c r="D207" s="280">
        <f t="shared" si="3"/>
        <v>-1000</v>
      </c>
      <c r="E207" s="280">
        <v>-1000</v>
      </c>
      <c r="F207" s="290">
        <v>0</v>
      </c>
      <c r="G207" s="303" t="s">
        <v>56</v>
      </c>
      <c r="H207" s="303"/>
      <c r="I207" s="264" t="s">
        <v>1220</v>
      </c>
      <c r="K207" s="284"/>
      <c r="L207" s="284"/>
    </row>
    <row r="208" spans="1:12">
      <c r="A208" s="313" t="s">
        <v>376</v>
      </c>
      <c r="B208" s="292"/>
      <c r="C208" s="291">
        <v>511370</v>
      </c>
      <c r="D208" s="280">
        <f t="shared" si="3"/>
        <v>-511370</v>
      </c>
      <c r="E208" s="280">
        <v>-511370</v>
      </c>
      <c r="F208" s="290">
        <v>0</v>
      </c>
      <c r="G208" s="303" t="s">
        <v>63</v>
      </c>
      <c r="H208" s="303"/>
      <c r="I208" s="264" t="s">
        <v>1220</v>
      </c>
      <c r="K208" s="284"/>
      <c r="L208" s="284"/>
    </row>
    <row r="209" spans="1:12">
      <c r="A209" s="313" t="s">
        <v>369</v>
      </c>
      <c r="B209" s="292"/>
      <c r="C209" s="291">
        <v>75000</v>
      </c>
      <c r="D209" s="280">
        <f t="shared" si="3"/>
        <v>-75000</v>
      </c>
      <c r="E209" s="280">
        <v>-75000</v>
      </c>
      <c r="F209" s="290">
        <v>0</v>
      </c>
      <c r="G209" s="303" t="s">
        <v>56</v>
      </c>
      <c r="H209" s="303"/>
      <c r="I209" s="264" t="s">
        <v>1220</v>
      </c>
      <c r="K209" s="284"/>
      <c r="L209" s="284"/>
    </row>
    <row r="210" spans="1:12">
      <c r="A210" s="313" t="s">
        <v>370</v>
      </c>
      <c r="B210" s="292"/>
      <c r="C210" s="291">
        <v>500</v>
      </c>
      <c r="D210" s="280">
        <f t="shared" si="3"/>
        <v>-500</v>
      </c>
      <c r="E210" s="280">
        <v>-500</v>
      </c>
      <c r="F210" s="290">
        <v>0</v>
      </c>
      <c r="G210" s="303" t="s">
        <v>56</v>
      </c>
      <c r="H210" s="303"/>
      <c r="I210" s="264" t="s">
        <v>1220</v>
      </c>
      <c r="K210" s="284"/>
      <c r="L210" s="284"/>
    </row>
    <row r="211" spans="1:12">
      <c r="A211" s="313" t="s">
        <v>371</v>
      </c>
      <c r="B211" s="292"/>
      <c r="C211" s="291">
        <v>500</v>
      </c>
      <c r="D211" s="280">
        <f t="shared" si="3"/>
        <v>-500</v>
      </c>
      <c r="E211" s="280">
        <v>-500</v>
      </c>
      <c r="F211" s="290">
        <v>0</v>
      </c>
      <c r="G211" s="303" t="s">
        <v>56</v>
      </c>
      <c r="H211" s="303"/>
      <c r="I211" s="264" t="s">
        <v>1220</v>
      </c>
      <c r="K211" s="284"/>
      <c r="L211" s="284"/>
    </row>
    <row r="212" spans="1:12">
      <c r="A212" s="313" t="s">
        <v>1309</v>
      </c>
      <c r="B212" s="292"/>
      <c r="C212" s="291">
        <v>1000</v>
      </c>
      <c r="D212" s="280">
        <f t="shared" si="3"/>
        <v>-1000</v>
      </c>
      <c r="E212" s="280">
        <v>-1000</v>
      </c>
      <c r="F212" s="290">
        <v>0</v>
      </c>
      <c r="G212" s="303" t="s">
        <v>56</v>
      </c>
      <c r="H212" s="303"/>
      <c r="I212" s="264" t="s">
        <v>1220</v>
      </c>
      <c r="J212" t="s">
        <v>1290</v>
      </c>
      <c r="K212" s="284"/>
      <c r="L212" s="284"/>
    </row>
    <row r="213" spans="1:12">
      <c r="A213" s="313" t="s">
        <v>373</v>
      </c>
      <c r="B213" s="292"/>
      <c r="C213" s="291">
        <v>1000</v>
      </c>
      <c r="D213" s="280">
        <f t="shared" si="3"/>
        <v>-1000</v>
      </c>
      <c r="E213" s="280">
        <v>-1000</v>
      </c>
      <c r="F213" s="290">
        <v>0</v>
      </c>
      <c r="G213" s="303" t="s">
        <v>56</v>
      </c>
      <c r="H213" s="303"/>
      <c r="I213" s="264" t="s">
        <v>1220</v>
      </c>
      <c r="K213" s="284"/>
      <c r="L213" s="284"/>
    </row>
    <row r="214" spans="1:12">
      <c r="A214" s="313" t="s">
        <v>374</v>
      </c>
      <c r="B214" s="292"/>
      <c r="C214" s="291">
        <v>664500</v>
      </c>
      <c r="D214" s="280">
        <f t="shared" si="3"/>
        <v>-664500</v>
      </c>
      <c r="E214" s="280">
        <v>-664500</v>
      </c>
      <c r="F214" s="290">
        <v>0</v>
      </c>
      <c r="G214" s="303" t="s">
        <v>63</v>
      </c>
      <c r="H214" s="303"/>
      <c r="I214" s="264" t="s">
        <v>1220</v>
      </c>
      <c r="K214" s="284"/>
      <c r="L214" s="284"/>
    </row>
    <row r="215" spans="1:12">
      <c r="A215" s="313" t="s">
        <v>372</v>
      </c>
      <c r="B215" s="292"/>
      <c r="C215" s="291">
        <v>500</v>
      </c>
      <c r="D215" s="280">
        <f t="shared" si="3"/>
        <v>-500</v>
      </c>
      <c r="E215" s="280">
        <v>-500</v>
      </c>
      <c r="F215" s="290">
        <v>0</v>
      </c>
      <c r="G215" s="303" t="s">
        <v>56</v>
      </c>
      <c r="H215" s="303"/>
      <c r="I215" s="264" t="s">
        <v>1220</v>
      </c>
      <c r="K215" s="284"/>
      <c r="L215" s="284"/>
    </row>
    <row r="216" spans="1:12">
      <c r="A216" s="313" t="s">
        <v>790</v>
      </c>
      <c r="B216" s="291">
        <v>3605</v>
      </c>
      <c r="C216" s="292"/>
      <c r="D216" s="280">
        <f t="shared" si="3"/>
        <v>3605</v>
      </c>
      <c r="E216" s="280">
        <v>3605</v>
      </c>
      <c r="F216" s="290">
        <v>0</v>
      </c>
      <c r="G216" s="303" t="s">
        <v>1362</v>
      </c>
      <c r="H216" s="303"/>
      <c r="I216" s="264" t="s">
        <v>1220</v>
      </c>
      <c r="K216" s="284"/>
      <c r="L216" s="284"/>
    </row>
    <row r="217" spans="1:12">
      <c r="A217" s="313" t="s">
        <v>581</v>
      </c>
      <c r="B217" s="291">
        <v>1100</v>
      </c>
      <c r="C217" s="292"/>
      <c r="D217" s="280">
        <f t="shared" si="3"/>
        <v>1100</v>
      </c>
      <c r="E217" s="280">
        <v>1100</v>
      </c>
      <c r="F217" s="290">
        <v>0</v>
      </c>
      <c r="G217" s="303" t="s">
        <v>1362</v>
      </c>
      <c r="H217" s="303"/>
      <c r="I217" s="264" t="s">
        <v>1220</v>
      </c>
      <c r="K217" s="284"/>
      <c r="L217" s="284"/>
    </row>
    <row r="218" spans="1:12">
      <c r="A218" s="313" t="s">
        <v>582</v>
      </c>
      <c r="B218" s="291">
        <v>178277.5</v>
      </c>
      <c r="C218" s="292"/>
      <c r="D218" s="280">
        <f t="shared" si="3"/>
        <v>178277.5</v>
      </c>
      <c r="E218" s="280">
        <v>178278</v>
      </c>
      <c r="F218" s="290">
        <v>0</v>
      </c>
      <c r="G218" s="303" t="s">
        <v>1362</v>
      </c>
      <c r="H218" s="303"/>
      <c r="I218" s="264" t="s">
        <v>1220</v>
      </c>
      <c r="K218" s="284"/>
      <c r="L218" s="284"/>
    </row>
    <row r="219" spans="1:12" ht="24">
      <c r="A219" s="313" t="s">
        <v>1654</v>
      </c>
      <c r="B219" s="292"/>
      <c r="C219" s="291">
        <v>49545874</v>
      </c>
      <c r="D219" s="280">
        <f t="shared" si="3"/>
        <v>-49545874</v>
      </c>
      <c r="E219" s="280">
        <v>-49946796</v>
      </c>
      <c r="F219" s="290">
        <v>0</v>
      </c>
      <c r="G219" s="303" t="s">
        <v>1377</v>
      </c>
      <c r="H219" s="303"/>
      <c r="I219" s="264" t="s">
        <v>1220</v>
      </c>
      <c r="K219" s="284"/>
      <c r="L219" s="284"/>
    </row>
    <row r="220" spans="1:12">
      <c r="A220" s="794" t="s">
        <v>1666</v>
      </c>
      <c r="B220" s="291">
        <v>3272860.41</v>
      </c>
      <c r="C220" s="292"/>
      <c r="D220" s="280">
        <f t="shared" si="3"/>
        <v>3272860.41</v>
      </c>
      <c r="E220" s="280">
        <v>3272860</v>
      </c>
      <c r="F220" s="290">
        <v>0</v>
      </c>
      <c r="G220" s="303" t="s">
        <v>1361</v>
      </c>
      <c r="H220" s="303"/>
      <c r="I220" s="264" t="s">
        <v>1220</v>
      </c>
      <c r="K220" s="284"/>
      <c r="L220" s="284"/>
    </row>
    <row r="221" spans="1:12">
      <c r="A221" s="794" t="s">
        <v>1666</v>
      </c>
      <c r="B221" s="291">
        <v>3606</v>
      </c>
      <c r="C221" s="292"/>
      <c r="D221" s="280">
        <f t="shared" si="3"/>
        <v>3606</v>
      </c>
      <c r="E221" s="280">
        <v>3606</v>
      </c>
      <c r="F221" s="290">
        <v>0</v>
      </c>
      <c r="G221" s="303" t="s">
        <v>1361</v>
      </c>
      <c r="H221" s="303"/>
      <c r="I221" s="264" t="s">
        <v>1220</v>
      </c>
      <c r="K221" s="284"/>
      <c r="L221" s="284"/>
    </row>
    <row r="222" spans="1:12">
      <c r="A222" s="794" t="s">
        <v>1666</v>
      </c>
      <c r="B222" s="291">
        <v>5332.5</v>
      </c>
      <c r="C222" s="292"/>
      <c r="D222" s="280">
        <f t="shared" si="3"/>
        <v>5332.5</v>
      </c>
      <c r="E222" s="280">
        <v>5333</v>
      </c>
      <c r="F222" s="290">
        <v>0</v>
      </c>
      <c r="G222" s="303" t="s">
        <v>1370</v>
      </c>
      <c r="H222" s="303"/>
      <c r="I222" s="264" t="s">
        <v>1220</v>
      </c>
      <c r="K222" s="284"/>
      <c r="L222" s="284"/>
    </row>
    <row r="223" spans="1:12">
      <c r="A223" s="313" t="s">
        <v>442</v>
      </c>
      <c r="B223" s="291">
        <v>199147.11</v>
      </c>
      <c r="C223" s="292"/>
      <c r="D223" s="280">
        <f t="shared" si="3"/>
        <v>199147.11</v>
      </c>
      <c r="E223" s="280">
        <v>199147</v>
      </c>
      <c r="F223" s="290">
        <v>0</v>
      </c>
      <c r="G223" s="303" t="s">
        <v>818</v>
      </c>
      <c r="H223" s="303"/>
      <c r="I223" s="264" t="s">
        <v>1220</v>
      </c>
      <c r="K223" s="284"/>
      <c r="L223" s="284"/>
    </row>
    <row r="224" spans="1:12">
      <c r="A224" s="313" t="s">
        <v>1097</v>
      </c>
      <c r="B224" s="292"/>
      <c r="C224" s="291">
        <v>835750</v>
      </c>
      <c r="D224" s="280">
        <f t="shared" si="3"/>
        <v>-835750</v>
      </c>
      <c r="E224" s="280">
        <v>-835750</v>
      </c>
      <c r="F224" s="290">
        <v>0</v>
      </c>
      <c r="G224" s="303" t="s">
        <v>1386</v>
      </c>
      <c r="H224" s="303"/>
      <c r="I224" s="264" t="s">
        <v>1220</v>
      </c>
      <c r="K224" s="284"/>
      <c r="L224" s="284"/>
    </row>
    <row r="225" spans="1:12" ht="24">
      <c r="A225" s="313" t="s">
        <v>789</v>
      </c>
      <c r="B225" s="291">
        <v>519075.71</v>
      </c>
      <c r="C225" s="292"/>
      <c r="D225" s="280">
        <f t="shared" si="3"/>
        <v>519075.71</v>
      </c>
      <c r="E225" s="280">
        <v>519076</v>
      </c>
      <c r="F225" s="290">
        <v>0</v>
      </c>
      <c r="G225" s="303" t="s">
        <v>1369</v>
      </c>
      <c r="H225" s="303"/>
      <c r="I225" s="264" t="s">
        <v>1220</v>
      </c>
      <c r="K225" s="284"/>
      <c r="L225" s="284"/>
    </row>
    <row r="226" spans="1:12">
      <c r="A226" s="313" t="s">
        <v>612</v>
      </c>
      <c r="B226" s="291">
        <v>12980</v>
      </c>
      <c r="C226" s="292"/>
      <c r="D226" s="280">
        <f t="shared" si="3"/>
        <v>12980</v>
      </c>
      <c r="E226" s="280">
        <v>12980</v>
      </c>
      <c r="F226" s="290">
        <v>0</v>
      </c>
      <c r="G226" s="303" t="s">
        <v>1392</v>
      </c>
      <c r="H226" s="303"/>
      <c r="I226" s="264" t="s">
        <v>1220</v>
      </c>
      <c r="K226" s="284"/>
      <c r="L226" s="284"/>
    </row>
    <row r="227" spans="1:12">
      <c r="A227" s="794" t="s">
        <v>1666</v>
      </c>
      <c r="B227" s="292"/>
      <c r="C227" s="291">
        <v>6599.5</v>
      </c>
      <c r="D227" s="280">
        <f t="shared" si="3"/>
        <v>-6599.5</v>
      </c>
      <c r="E227" s="280">
        <v>-6600</v>
      </c>
      <c r="F227" s="290" t="s">
        <v>734</v>
      </c>
      <c r="G227" s="435" t="s">
        <v>1504</v>
      </c>
      <c r="H227" s="435"/>
      <c r="I227" s="264" t="s">
        <v>1220</v>
      </c>
      <c r="K227" s="284"/>
      <c r="L227" s="284"/>
    </row>
    <row r="228" spans="1:12">
      <c r="A228" s="794" t="s">
        <v>1666</v>
      </c>
      <c r="B228" s="291">
        <v>1700</v>
      </c>
      <c r="C228" s="292"/>
      <c r="D228" s="280">
        <f t="shared" si="3"/>
        <v>1700</v>
      </c>
      <c r="E228" s="280">
        <v>1700</v>
      </c>
      <c r="F228" s="290">
        <v>0</v>
      </c>
      <c r="G228" s="303" t="s">
        <v>1361</v>
      </c>
      <c r="H228" s="303"/>
      <c r="I228" s="264" t="s">
        <v>1220</v>
      </c>
      <c r="K228" s="284"/>
      <c r="L228" s="284"/>
    </row>
    <row r="229" spans="1:12">
      <c r="A229" s="794" t="s">
        <v>1666</v>
      </c>
      <c r="B229" s="292"/>
      <c r="C229" s="291">
        <v>187500</v>
      </c>
      <c r="D229" s="280">
        <f t="shared" si="3"/>
        <v>-187500</v>
      </c>
      <c r="E229" s="280">
        <v>-187500</v>
      </c>
      <c r="F229" s="290">
        <v>0</v>
      </c>
      <c r="G229" s="303" t="s">
        <v>1382</v>
      </c>
      <c r="H229" s="303"/>
      <c r="I229" s="264" t="s">
        <v>1220</v>
      </c>
      <c r="K229" s="284"/>
      <c r="L229" s="284"/>
    </row>
    <row r="230" spans="1:12">
      <c r="A230" s="794" t="s">
        <v>1666</v>
      </c>
      <c r="B230" s="291">
        <v>52500</v>
      </c>
      <c r="C230" s="292"/>
      <c r="D230" s="280">
        <f t="shared" si="3"/>
        <v>52500</v>
      </c>
      <c r="E230" s="280">
        <v>52500</v>
      </c>
      <c r="F230" s="290">
        <v>0</v>
      </c>
      <c r="G230" s="303" t="s">
        <v>1361</v>
      </c>
      <c r="H230" s="303"/>
      <c r="I230" s="264" t="s">
        <v>1220</v>
      </c>
      <c r="K230" s="284"/>
      <c r="L230" s="284"/>
    </row>
    <row r="231" spans="1:12">
      <c r="A231" s="794" t="s">
        <v>1666</v>
      </c>
      <c r="B231" s="292"/>
      <c r="C231" s="291">
        <v>1164580.25</v>
      </c>
      <c r="D231" s="280">
        <f t="shared" si="3"/>
        <v>-1164580.25</v>
      </c>
      <c r="E231" s="280">
        <v>-1164580</v>
      </c>
      <c r="F231" s="290" t="s">
        <v>734</v>
      </c>
      <c r="G231" s="435" t="s">
        <v>1504</v>
      </c>
      <c r="H231" s="435"/>
      <c r="I231" s="264" t="s">
        <v>1220</v>
      </c>
      <c r="K231" s="284"/>
      <c r="L231" s="284"/>
    </row>
    <row r="232" spans="1:12">
      <c r="A232" s="794" t="s">
        <v>1666</v>
      </c>
      <c r="B232" s="291">
        <v>3738</v>
      </c>
      <c r="C232" s="292"/>
      <c r="D232" s="280">
        <f t="shared" si="3"/>
        <v>3738</v>
      </c>
      <c r="E232" s="280">
        <v>3738</v>
      </c>
      <c r="F232" s="290">
        <v>0</v>
      </c>
      <c r="G232" s="303" t="s">
        <v>1361</v>
      </c>
      <c r="H232" s="303"/>
      <c r="I232" s="264" t="s">
        <v>1220</v>
      </c>
      <c r="K232" s="284"/>
      <c r="L232" s="284"/>
    </row>
    <row r="233" spans="1:12">
      <c r="A233" s="794" t="s">
        <v>1666</v>
      </c>
      <c r="B233" s="291">
        <v>851515</v>
      </c>
      <c r="C233" s="292"/>
      <c r="D233" s="280">
        <f t="shared" si="3"/>
        <v>851515</v>
      </c>
      <c r="E233" s="280">
        <v>851515</v>
      </c>
      <c r="F233" s="290">
        <v>0</v>
      </c>
      <c r="G233" s="303" t="s">
        <v>1361</v>
      </c>
      <c r="H233" s="303"/>
      <c r="I233" s="264" t="s">
        <v>1220</v>
      </c>
      <c r="K233" s="284"/>
      <c r="L233" s="284"/>
    </row>
    <row r="234" spans="1:12">
      <c r="A234" s="794" t="s">
        <v>1666</v>
      </c>
      <c r="B234" s="292"/>
      <c r="C234" s="291">
        <v>150000</v>
      </c>
      <c r="D234" s="280">
        <f t="shared" si="3"/>
        <v>-150000</v>
      </c>
      <c r="E234" s="280">
        <v>-150000</v>
      </c>
      <c r="F234" s="290" t="s">
        <v>734</v>
      </c>
      <c r="G234" s="435" t="s">
        <v>1504</v>
      </c>
      <c r="H234" s="435"/>
      <c r="I234" s="264" t="s">
        <v>1220</v>
      </c>
      <c r="K234" s="284"/>
      <c r="L234" s="284"/>
    </row>
    <row r="235" spans="1:12">
      <c r="A235" s="794" t="s">
        <v>1666</v>
      </c>
      <c r="B235" s="291">
        <v>10516</v>
      </c>
      <c r="C235" s="292"/>
      <c r="D235" s="280">
        <f t="shared" si="3"/>
        <v>10516</v>
      </c>
      <c r="E235" s="280">
        <v>10516</v>
      </c>
      <c r="F235" s="290">
        <v>0</v>
      </c>
      <c r="G235" s="303" t="s">
        <v>1361</v>
      </c>
      <c r="H235" s="303"/>
      <c r="I235" s="264" t="s">
        <v>1220</v>
      </c>
      <c r="K235" s="284"/>
      <c r="L235" s="284"/>
    </row>
    <row r="236" spans="1:12">
      <c r="A236" s="313" t="s">
        <v>1319</v>
      </c>
      <c r="B236" s="291">
        <v>1731</v>
      </c>
      <c r="C236" s="292"/>
      <c r="D236" s="280">
        <f t="shared" si="3"/>
        <v>1731</v>
      </c>
      <c r="E236" s="280">
        <v>1731</v>
      </c>
      <c r="F236" s="290" t="s">
        <v>134</v>
      </c>
      <c r="G236" s="303" t="s">
        <v>1367</v>
      </c>
      <c r="H236" s="303"/>
      <c r="I236" s="264" t="s">
        <v>1220</v>
      </c>
      <c r="K236" s="284"/>
      <c r="L236" s="284"/>
    </row>
    <row r="237" spans="1:12">
      <c r="A237" s="794" t="s">
        <v>1666</v>
      </c>
      <c r="B237" s="291">
        <v>109229.97</v>
      </c>
      <c r="C237" s="292"/>
      <c r="D237" s="280">
        <f t="shared" si="3"/>
        <v>109229.97</v>
      </c>
      <c r="E237" s="280">
        <v>109230</v>
      </c>
      <c r="F237" s="290">
        <v>0</v>
      </c>
      <c r="G237" s="303" t="s">
        <v>1370</v>
      </c>
      <c r="H237" s="303"/>
      <c r="I237" s="264" t="s">
        <v>1220</v>
      </c>
      <c r="K237" s="284"/>
      <c r="L237" s="284"/>
    </row>
    <row r="238" spans="1:12">
      <c r="A238" s="794" t="s">
        <v>1666</v>
      </c>
      <c r="B238" s="291">
        <v>2700</v>
      </c>
      <c r="C238" s="292"/>
      <c r="D238" s="280">
        <f t="shared" si="3"/>
        <v>2700</v>
      </c>
      <c r="E238" s="280">
        <v>2700</v>
      </c>
      <c r="F238" s="290">
        <v>0</v>
      </c>
      <c r="G238" s="303" t="s">
        <v>1361</v>
      </c>
      <c r="H238" s="303"/>
      <c r="I238" s="264" t="s">
        <v>1220</v>
      </c>
      <c r="K238" s="284"/>
      <c r="L238" s="284"/>
    </row>
    <row r="239" spans="1:12">
      <c r="A239" s="794" t="s">
        <v>1666</v>
      </c>
      <c r="B239" s="292"/>
      <c r="C239" s="291">
        <v>959950</v>
      </c>
      <c r="D239" s="280">
        <f t="shared" si="3"/>
        <v>-959950</v>
      </c>
      <c r="E239" s="280">
        <v>-959950</v>
      </c>
      <c r="F239" s="290">
        <v>0</v>
      </c>
      <c r="G239" s="303" t="s">
        <v>1382</v>
      </c>
      <c r="H239" s="303"/>
      <c r="I239" s="264" t="s">
        <v>1220</v>
      </c>
      <c r="K239" s="284"/>
      <c r="L239" s="284"/>
    </row>
    <row r="240" spans="1:12">
      <c r="A240" s="794" t="s">
        <v>1666</v>
      </c>
      <c r="B240" s="291">
        <v>63848</v>
      </c>
      <c r="C240" s="292"/>
      <c r="D240" s="280">
        <f t="shared" si="3"/>
        <v>63848</v>
      </c>
      <c r="E240" s="280">
        <v>63848</v>
      </c>
      <c r="F240" s="290">
        <v>0</v>
      </c>
      <c r="G240" s="303" t="s">
        <v>1370</v>
      </c>
      <c r="H240" s="303"/>
      <c r="I240" s="264" t="s">
        <v>1220</v>
      </c>
      <c r="K240" s="284"/>
      <c r="L240" s="284"/>
    </row>
    <row r="241" spans="1:12">
      <c r="A241" s="794" t="s">
        <v>1666</v>
      </c>
      <c r="B241" s="292"/>
      <c r="C241" s="291">
        <v>25000</v>
      </c>
      <c r="D241" s="280">
        <f t="shared" si="3"/>
        <v>-25000</v>
      </c>
      <c r="E241" s="280">
        <v>-25000</v>
      </c>
      <c r="F241" s="290" t="s">
        <v>734</v>
      </c>
      <c r="G241" s="435" t="s">
        <v>1504</v>
      </c>
      <c r="H241" s="435"/>
      <c r="I241" s="264" t="s">
        <v>1220</v>
      </c>
      <c r="K241" s="284"/>
      <c r="L241" s="284"/>
    </row>
    <row r="242" spans="1:12">
      <c r="A242" s="794" t="s">
        <v>1666</v>
      </c>
      <c r="B242" s="291">
        <v>260</v>
      </c>
      <c r="C242" s="292"/>
      <c r="D242" s="280">
        <f t="shared" si="3"/>
        <v>260</v>
      </c>
      <c r="E242" s="280">
        <v>260</v>
      </c>
      <c r="F242" s="290">
        <v>0</v>
      </c>
      <c r="G242" s="303" t="s">
        <v>1361</v>
      </c>
      <c r="H242" s="303"/>
      <c r="I242" s="264" t="s">
        <v>1220</v>
      </c>
      <c r="K242" s="284"/>
      <c r="L242" s="284"/>
    </row>
    <row r="243" spans="1:12">
      <c r="A243" s="794" t="s">
        <v>1666</v>
      </c>
      <c r="B243" s="292"/>
      <c r="C243" s="291">
        <v>266902</v>
      </c>
      <c r="D243" s="280">
        <f t="shared" si="3"/>
        <v>-266902</v>
      </c>
      <c r="E243" s="280">
        <v>-266902</v>
      </c>
      <c r="F243" s="290" t="s">
        <v>734</v>
      </c>
      <c r="G243" s="435" t="s">
        <v>1504</v>
      </c>
      <c r="H243" s="435"/>
      <c r="I243" s="264" t="s">
        <v>1220</v>
      </c>
      <c r="K243" s="284"/>
      <c r="L243" s="284"/>
    </row>
    <row r="244" spans="1:12">
      <c r="A244" s="313" t="s">
        <v>745</v>
      </c>
      <c r="B244" s="291">
        <v>790805.54</v>
      </c>
      <c r="C244" s="292"/>
      <c r="D244" s="280">
        <f t="shared" si="3"/>
        <v>790805.54</v>
      </c>
      <c r="E244" s="280">
        <v>790806</v>
      </c>
      <c r="F244" s="290">
        <v>0</v>
      </c>
      <c r="G244" s="303" t="s">
        <v>1417</v>
      </c>
      <c r="H244" s="303"/>
      <c r="I244" s="264" t="s">
        <v>1220</v>
      </c>
      <c r="K244" s="284"/>
      <c r="L244" s="284"/>
    </row>
    <row r="245" spans="1:12">
      <c r="A245" s="794" t="s">
        <v>1666</v>
      </c>
      <c r="B245" s="291">
        <v>1700</v>
      </c>
      <c r="C245" s="292"/>
      <c r="D245" s="280">
        <f t="shared" si="3"/>
        <v>1700</v>
      </c>
      <c r="E245" s="280">
        <v>1700</v>
      </c>
      <c r="F245" s="290">
        <v>0</v>
      </c>
      <c r="G245" s="303" t="s">
        <v>1361</v>
      </c>
      <c r="H245" s="303"/>
      <c r="I245" s="264" t="s">
        <v>1220</v>
      </c>
      <c r="K245" s="284"/>
      <c r="L245" s="284"/>
    </row>
    <row r="246" spans="1:12">
      <c r="A246" s="313" t="s">
        <v>633</v>
      </c>
      <c r="B246" s="291">
        <v>13481580</v>
      </c>
      <c r="C246" s="292"/>
      <c r="D246" s="280">
        <f t="shared" si="3"/>
        <v>13481580</v>
      </c>
      <c r="E246" s="280">
        <v>13481580</v>
      </c>
      <c r="F246" s="290">
        <v>0</v>
      </c>
      <c r="G246" s="303" t="s">
        <v>1400</v>
      </c>
      <c r="H246" s="303"/>
      <c r="I246" s="264" t="s">
        <v>1220</v>
      </c>
      <c r="K246" s="284"/>
      <c r="L246" s="284"/>
    </row>
    <row r="247" spans="1:12">
      <c r="A247" s="313" t="s">
        <v>634</v>
      </c>
      <c r="B247" s="291">
        <v>9839413</v>
      </c>
      <c r="C247" s="292"/>
      <c r="D247" s="280">
        <f t="shared" si="3"/>
        <v>9839413</v>
      </c>
      <c r="E247" s="280">
        <v>9839413</v>
      </c>
      <c r="F247" s="290">
        <v>0</v>
      </c>
      <c r="G247" s="303" t="s">
        <v>1400</v>
      </c>
      <c r="H247" s="303"/>
      <c r="I247" s="264" t="s">
        <v>1220</v>
      </c>
      <c r="K247" s="284"/>
      <c r="L247" s="284"/>
    </row>
    <row r="248" spans="1:12">
      <c r="A248" s="313" t="s">
        <v>666</v>
      </c>
      <c r="B248" s="291">
        <v>37402</v>
      </c>
      <c r="C248" s="292"/>
      <c r="D248" s="280">
        <f t="shared" si="3"/>
        <v>37402</v>
      </c>
      <c r="E248" s="280">
        <v>37402</v>
      </c>
      <c r="F248" s="290">
        <v>0</v>
      </c>
      <c r="G248" s="303" t="s">
        <v>1401</v>
      </c>
      <c r="H248" s="303"/>
      <c r="I248" s="264" t="s">
        <v>1220</v>
      </c>
      <c r="K248" s="284"/>
      <c r="L248" s="284"/>
    </row>
    <row r="249" spans="1:12">
      <c r="A249" s="313" t="s">
        <v>646</v>
      </c>
      <c r="B249" s="291">
        <v>717783</v>
      </c>
      <c r="C249" s="292"/>
      <c r="D249" s="280">
        <f t="shared" si="3"/>
        <v>717783</v>
      </c>
      <c r="E249" s="280">
        <v>717783</v>
      </c>
      <c r="F249" s="290">
        <v>0</v>
      </c>
      <c r="G249" s="303" t="s">
        <v>1401</v>
      </c>
      <c r="H249" s="303"/>
      <c r="I249" s="264" t="s">
        <v>1220</v>
      </c>
      <c r="K249" s="284"/>
      <c r="L249" s="284"/>
    </row>
    <row r="250" spans="1:12">
      <c r="A250" s="313" t="s">
        <v>491</v>
      </c>
      <c r="B250" s="291">
        <v>6660</v>
      </c>
      <c r="C250" s="292"/>
      <c r="D250" s="280">
        <f t="shared" si="3"/>
        <v>6660</v>
      </c>
      <c r="E250" s="280">
        <v>6660</v>
      </c>
      <c r="F250" s="290">
        <v>0</v>
      </c>
      <c r="G250" s="303" t="s">
        <v>818</v>
      </c>
      <c r="H250" s="303"/>
      <c r="I250" s="264" t="s">
        <v>1220</v>
      </c>
      <c r="K250" s="284"/>
      <c r="L250" s="284"/>
    </row>
    <row r="251" spans="1:12">
      <c r="A251" s="313" t="s">
        <v>746</v>
      </c>
      <c r="B251" s="291">
        <v>11000</v>
      </c>
      <c r="C251" s="292"/>
      <c r="D251" s="280">
        <f t="shared" si="3"/>
        <v>11000</v>
      </c>
      <c r="E251" s="280">
        <v>11000</v>
      </c>
      <c r="F251" s="290">
        <v>0</v>
      </c>
      <c r="G251" s="303" t="s">
        <v>1417</v>
      </c>
      <c r="H251" s="303"/>
      <c r="I251" s="264" t="s">
        <v>1220</v>
      </c>
      <c r="K251" s="284"/>
      <c r="L251" s="284"/>
    </row>
    <row r="252" spans="1:12">
      <c r="A252" s="313" t="s">
        <v>437</v>
      </c>
      <c r="B252" s="291">
        <v>392589.26</v>
      </c>
      <c r="C252" s="292"/>
      <c r="D252" s="280">
        <f t="shared" si="3"/>
        <v>392589.26</v>
      </c>
      <c r="E252" s="280">
        <v>392589</v>
      </c>
      <c r="F252" s="290">
        <v>0</v>
      </c>
      <c r="G252" s="303" t="s">
        <v>818</v>
      </c>
      <c r="H252" s="303"/>
      <c r="I252" s="264" t="s">
        <v>1220</v>
      </c>
      <c r="K252" s="284"/>
      <c r="L252" s="284"/>
    </row>
    <row r="253" spans="1:12">
      <c r="A253" s="313" t="s">
        <v>443</v>
      </c>
      <c r="B253" s="291">
        <v>30000</v>
      </c>
      <c r="C253" s="292"/>
      <c r="D253" s="280">
        <f t="shared" si="3"/>
        <v>30000</v>
      </c>
      <c r="E253" s="280">
        <v>30000</v>
      </c>
      <c r="F253" s="290">
        <v>0</v>
      </c>
      <c r="G253" s="303" t="s">
        <v>818</v>
      </c>
      <c r="H253" s="303"/>
      <c r="I253" s="264" t="s">
        <v>1220</v>
      </c>
      <c r="K253" s="284"/>
      <c r="L253" s="284"/>
    </row>
    <row r="254" spans="1:12">
      <c r="A254" s="313" t="s">
        <v>444</v>
      </c>
      <c r="B254" s="291">
        <v>30000</v>
      </c>
      <c r="C254" s="292"/>
      <c r="D254" s="280">
        <f t="shared" si="3"/>
        <v>30000</v>
      </c>
      <c r="E254" s="280">
        <v>30000</v>
      </c>
      <c r="F254" s="290">
        <v>0</v>
      </c>
      <c r="G254" s="303" t="s">
        <v>818</v>
      </c>
      <c r="H254" s="303"/>
      <c r="I254" s="264" t="s">
        <v>1220</v>
      </c>
      <c r="K254" s="284"/>
      <c r="L254" s="284"/>
    </row>
    <row r="255" spans="1:12">
      <c r="A255" s="313" t="s">
        <v>445</v>
      </c>
      <c r="B255" s="291">
        <v>62500</v>
      </c>
      <c r="C255" s="292"/>
      <c r="D255" s="280">
        <f t="shared" si="3"/>
        <v>62500</v>
      </c>
      <c r="E255" s="280">
        <v>62500</v>
      </c>
      <c r="F255" s="290">
        <v>0</v>
      </c>
      <c r="G255" s="303" t="s">
        <v>818</v>
      </c>
      <c r="H255" s="303"/>
      <c r="I255" s="264" t="s">
        <v>1220</v>
      </c>
      <c r="K255" s="284"/>
      <c r="L255" s="284"/>
    </row>
    <row r="256" spans="1:12">
      <c r="A256" s="313" t="s">
        <v>692</v>
      </c>
      <c r="B256" s="291">
        <v>198474</v>
      </c>
      <c r="C256" s="292"/>
      <c r="D256" s="280">
        <f t="shared" si="3"/>
        <v>198474</v>
      </c>
      <c r="E256" s="280">
        <v>198474</v>
      </c>
      <c r="F256" s="290">
        <v>0</v>
      </c>
      <c r="G256" s="303" t="s">
        <v>1417</v>
      </c>
      <c r="H256" s="303"/>
      <c r="I256" s="264" t="s">
        <v>1220</v>
      </c>
      <c r="K256" s="284"/>
      <c r="L256" s="284"/>
    </row>
    <row r="257" spans="1:12">
      <c r="A257" s="313" t="s">
        <v>339</v>
      </c>
      <c r="B257" s="291">
        <v>1477134.85</v>
      </c>
      <c r="C257" s="292"/>
      <c r="D257" s="280">
        <f t="shared" si="3"/>
        <v>1477134.85</v>
      </c>
      <c r="E257" s="280">
        <v>0</v>
      </c>
      <c r="F257" s="290">
        <v>0</v>
      </c>
      <c r="G257" s="303" t="s">
        <v>1463</v>
      </c>
      <c r="H257" s="303"/>
      <c r="I257" s="264" t="s">
        <v>1220</v>
      </c>
      <c r="K257" s="284"/>
      <c r="L257" s="284"/>
    </row>
    <row r="258" spans="1:12">
      <c r="A258" s="313" t="s">
        <v>698</v>
      </c>
      <c r="B258" s="291">
        <v>1930167</v>
      </c>
      <c r="C258" s="292"/>
      <c r="D258" s="280">
        <f t="shared" si="3"/>
        <v>1930167</v>
      </c>
      <c r="E258" s="280">
        <v>1930167</v>
      </c>
      <c r="F258" s="290">
        <v>0</v>
      </c>
      <c r="G258" s="303" t="s">
        <v>1393</v>
      </c>
      <c r="H258" s="303"/>
      <c r="I258" s="264" t="s">
        <v>1220</v>
      </c>
      <c r="K258" s="284"/>
      <c r="L258" s="284"/>
    </row>
    <row r="259" spans="1:12">
      <c r="A259" s="313" t="s">
        <v>496</v>
      </c>
      <c r="B259" s="291">
        <v>42199</v>
      </c>
      <c r="C259" s="292"/>
      <c r="D259" s="280">
        <f t="shared" si="3"/>
        <v>42199</v>
      </c>
      <c r="E259" s="280">
        <v>42199</v>
      </c>
      <c r="F259" s="290">
        <v>0</v>
      </c>
      <c r="G259" s="303" t="s">
        <v>818</v>
      </c>
      <c r="H259" s="303"/>
      <c r="I259" s="264" t="s">
        <v>1220</v>
      </c>
      <c r="K259" s="284"/>
      <c r="L259" s="284"/>
    </row>
    <row r="260" spans="1:12">
      <c r="A260" s="794" t="s">
        <v>1666</v>
      </c>
      <c r="B260" s="291">
        <v>9900</v>
      </c>
      <c r="C260" s="292"/>
      <c r="D260" s="280">
        <f t="shared" si="3"/>
        <v>9900</v>
      </c>
      <c r="E260" s="280">
        <v>9900</v>
      </c>
      <c r="F260" s="290">
        <v>0</v>
      </c>
      <c r="G260" s="303" t="s">
        <v>1361</v>
      </c>
      <c r="H260" s="303"/>
      <c r="I260" s="264" t="s">
        <v>1220</v>
      </c>
      <c r="K260" s="284"/>
      <c r="L260" s="284"/>
    </row>
    <row r="261" spans="1:12">
      <c r="A261" s="313" t="s">
        <v>691</v>
      </c>
      <c r="B261" s="291">
        <v>108350.3</v>
      </c>
      <c r="C261" s="292"/>
      <c r="D261" s="280">
        <f t="shared" si="3"/>
        <v>108350.3</v>
      </c>
      <c r="E261" s="280">
        <v>108350</v>
      </c>
      <c r="F261" s="290">
        <v>0</v>
      </c>
      <c r="G261" s="303" t="s">
        <v>1417</v>
      </c>
      <c r="H261" s="303"/>
      <c r="I261" s="264" t="s">
        <v>1220</v>
      </c>
      <c r="K261" s="284"/>
      <c r="L261" s="284"/>
    </row>
    <row r="262" spans="1:12">
      <c r="A262" s="794" t="s">
        <v>1666</v>
      </c>
      <c r="B262" s="291">
        <v>2655</v>
      </c>
      <c r="C262" s="292"/>
      <c r="D262" s="280">
        <f t="shared" si="3"/>
        <v>2655</v>
      </c>
      <c r="E262" s="280">
        <v>2655</v>
      </c>
      <c r="F262" s="290">
        <v>0</v>
      </c>
      <c r="G262" s="303" t="s">
        <v>1370</v>
      </c>
      <c r="H262" s="303"/>
      <c r="I262" s="264" t="s">
        <v>1220</v>
      </c>
      <c r="K262" s="284"/>
      <c r="L262" s="284"/>
    </row>
    <row r="263" spans="1:12">
      <c r="A263" s="794" t="s">
        <v>1666</v>
      </c>
      <c r="B263" s="291">
        <v>1560</v>
      </c>
      <c r="C263" s="292"/>
      <c r="D263" s="280">
        <f t="shared" si="3"/>
        <v>1560</v>
      </c>
      <c r="E263" s="280">
        <v>1560</v>
      </c>
      <c r="F263" s="290">
        <v>0</v>
      </c>
      <c r="G263" s="303" t="s">
        <v>1361</v>
      </c>
      <c r="H263" s="303"/>
      <c r="I263" s="264" t="s">
        <v>1220</v>
      </c>
      <c r="K263" s="284"/>
      <c r="L263" s="284"/>
    </row>
    <row r="264" spans="1:12">
      <c r="A264" s="313" t="s">
        <v>585</v>
      </c>
      <c r="B264" s="292"/>
      <c r="C264" s="292"/>
      <c r="D264" s="280">
        <f t="shared" si="3"/>
        <v>0</v>
      </c>
      <c r="E264" s="280">
        <v>0</v>
      </c>
      <c r="F264" s="290">
        <v>0</v>
      </c>
      <c r="G264" s="303" t="e">
        <v>#N/A</v>
      </c>
      <c r="H264" s="303"/>
      <c r="I264" s="264" t="s">
        <v>1220</v>
      </c>
      <c r="K264" s="284"/>
      <c r="L264" s="284"/>
    </row>
    <row r="265" spans="1:12">
      <c r="A265" s="313" t="s">
        <v>497</v>
      </c>
      <c r="B265" s="291">
        <v>217098.12</v>
      </c>
      <c r="C265" s="292"/>
      <c r="D265" s="280">
        <f t="shared" ref="D265:D328" si="4">B265-C265</f>
        <v>217098.12</v>
      </c>
      <c r="E265" s="280">
        <v>217098</v>
      </c>
      <c r="F265" s="290">
        <v>0</v>
      </c>
      <c r="G265" s="303" t="s">
        <v>818</v>
      </c>
      <c r="H265" s="303"/>
      <c r="I265" s="264" t="s">
        <v>1220</v>
      </c>
      <c r="K265" s="284"/>
      <c r="L265" s="284"/>
    </row>
    <row r="266" spans="1:12">
      <c r="A266" s="794" t="s">
        <v>1666</v>
      </c>
      <c r="B266" s="291">
        <v>25000</v>
      </c>
      <c r="C266" s="292"/>
      <c r="D266" s="280">
        <f t="shared" si="4"/>
        <v>25000</v>
      </c>
      <c r="E266" s="280">
        <v>25000</v>
      </c>
      <c r="F266" s="290">
        <v>0</v>
      </c>
      <c r="G266" s="303" t="s">
        <v>1370</v>
      </c>
      <c r="H266" s="303"/>
      <c r="I266" s="264" t="s">
        <v>1220</v>
      </c>
      <c r="K266" s="284"/>
      <c r="L266" s="284"/>
    </row>
    <row r="267" spans="1:12">
      <c r="A267" s="313" t="s">
        <v>1098</v>
      </c>
      <c r="B267" s="291">
        <v>1766500</v>
      </c>
      <c r="C267" s="292"/>
      <c r="D267" s="280">
        <f t="shared" si="4"/>
        <v>1766500</v>
      </c>
      <c r="E267" s="280">
        <v>1766500</v>
      </c>
      <c r="F267" s="290">
        <v>0</v>
      </c>
      <c r="G267" s="303" t="s">
        <v>1402</v>
      </c>
      <c r="H267" s="303"/>
      <c r="I267" s="264" t="s">
        <v>1220</v>
      </c>
      <c r="K267" s="284"/>
      <c r="L267" s="284"/>
    </row>
    <row r="268" spans="1:12" ht="24">
      <c r="A268" s="313" t="s">
        <v>610</v>
      </c>
      <c r="B268" s="291">
        <v>560323</v>
      </c>
      <c r="C268" s="292"/>
      <c r="D268" s="280">
        <f t="shared" si="4"/>
        <v>560323</v>
      </c>
      <c r="E268" s="280">
        <v>560323</v>
      </c>
      <c r="F268" s="290">
        <v>0</v>
      </c>
      <c r="G268" s="303" t="s">
        <v>1369</v>
      </c>
      <c r="H268" s="303"/>
      <c r="I268" s="264" t="s">
        <v>1220</v>
      </c>
      <c r="K268" s="284"/>
      <c r="L268" s="284"/>
    </row>
    <row r="269" spans="1:12">
      <c r="A269" s="313" t="s">
        <v>742</v>
      </c>
      <c r="B269" s="291">
        <v>1369299.98</v>
      </c>
      <c r="C269" s="292"/>
      <c r="D269" s="280">
        <f t="shared" si="4"/>
        <v>1369299.98</v>
      </c>
      <c r="E269" s="280">
        <v>1369300</v>
      </c>
      <c r="F269" s="290">
        <v>0</v>
      </c>
      <c r="G269" s="303" t="s">
        <v>1392</v>
      </c>
      <c r="H269" s="303"/>
      <c r="I269" s="264" t="s">
        <v>1220</v>
      </c>
      <c r="K269" s="284"/>
      <c r="L269" s="284"/>
    </row>
    <row r="270" spans="1:12">
      <c r="A270" s="313" t="s">
        <v>608</v>
      </c>
      <c r="B270" s="292"/>
      <c r="C270" s="291">
        <v>9578081.9600000009</v>
      </c>
      <c r="D270" s="280">
        <f t="shared" si="4"/>
        <v>-9578081.9600000009</v>
      </c>
      <c r="E270" s="280">
        <v>-9578082</v>
      </c>
      <c r="F270" s="290">
        <v>0</v>
      </c>
      <c r="G270" s="303" t="s">
        <v>1385</v>
      </c>
      <c r="H270" s="303"/>
      <c r="I270" s="264" t="s">
        <v>1220</v>
      </c>
      <c r="K270" s="284"/>
      <c r="L270" s="284"/>
    </row>
    <row r="271" spans="1:12">
      <c r="A271" s="794" t="s">
        <v>1666</v>
      </c>
      <c r="B271" s="292"/>
      <c r="C271" s="291">
        <v>260</v>
      </c>
      <c r="D271" s="280">
        <f t="shared" si="4"/>
        <v>-260</v>
      </c>
      <c r="E271" s="280">
        <v>-260</v>
      </c>
      <c r="F271" s="290">
        <v>0</v>
      </c>
      <c r="G271" s="303" t="s">
        <v>1382</v>
      </c>
      <c r="H271" s="303"/>
      <c r="I271" s="264" t="s">
        <v>1220</v>
      </c>
      <c r="K271" s="284"/>
      <c r="L271" s="284"/>
    </row>
    <row r="272" spans="1:12">
      <c r="A272" s="794" t="s">
        <v>1666</v>
      </c>
      <c r="B272" s="291">
        <v>520</v>
      </c>
      <c r="C272" s="292"/>
      <c r="D272" s="280">
        <f t="shared" si="4"/>
        <v>520</v>
      </c>
      <c r="E272" s="280">
        <v>520</v>
      </c>
      <c r="F272" s="290">
        <v>0</v>
      </c>
      <c r="G272" s="303" t="s">
        <v>1361</v>
      </c>
      <c r="H272" s="303"/>
      <c r="I272" s="264" t="s">
        <v>1220</v>
      </c>
      <c r="K272" s="284"/>
      <c r="L272" s="284"/>
    </row>
    <row r="273" spans="1:12">
      <c r="A273" s="794" t="s">
        <v>1666</v>
      </c>
      <c r="B273" s="292"/>
      <c r="C273" s="291">
        <v>128244</v>
      </c>
      <c r="D273" s="280">
        <f t="shared" si="4"/>
        <v>-128244</v>
      </c>
      <c r="E273" s="280">
        <v>-128244</v>
      </c>
      <c r="F273" s="290" t="s">
        <v>734</v>
      </c>
      <c r="G273" s="435" t="s">
        <v>1504</v>
      </c>
      <c r="H273" s="435"/>
      <c r="I273" s="264" t="s">
        <v>1220</v>
      </c>
      <c r="K273" s="284"/>
      <c r="L273" s="284"/>
    </row>
    <row r="274" spans="1:12">
      <c r="A274" s="794" t="s">
        <v>1666</v>
      </c>
      <c r="B274" s="292"/>
      <c r="C274" s="291">
        <v>44300</v>
      </c>
      <c r="D274" s="280">
        <f t="shared" si="4"/>
        <v>-44300</v>
      </c>
      <c r="E274" s="280">
        <v>-44300</v>
      </c>
      <c r="F274" s="290" t="s">
        <v>734</v>
      </c>
      <c r="G274" s="435" t="s">
        <v>1504</v>
      </c>
      <c r="H274" s="435"/>
      <c r="I274" s="264" t="s">
        <v>1220</v>
      </c>
      <c r="K274" s="284"/>
      <c r="L274" s="284"/>
    </row>
    <row r="275" spans="1:12">
      <c r="A275" s="794" t="s">
        <v>1666</v>
      </c>
      <c r="B275" s="291">
        <v>10140.06</v>
      </c>
      <c r="C275" s="292"/>
      <c r="D275" s="280">
        <f t="shared" si="4"/>
        <v>10140.06</v>
      </c>
      <c r="E275" s="280">
        <v>10140</v>
      </c>
      <c r="F275" s="290">
        <v>0</v>
      </c>
      <c r="G275" s="303" t="s">
        <v>1361</v>
      </c>
      <c r="H275" s="303"/>
      <c r="I275" s="264" t="s">
        <v>1220</v>
      </c>
      <c r="K275" s="284"/>
      <c r="L275" s="284"/>
    </row>
    <row r="276" spans="1:12">
      <c r="A276" s="794" t="s">
        <v>1666</v>
      </c>
      <c r="B276" s="292"/>
      <c r="C276" s="291">
        <v>92041</v>
      </c>
      <c r="D276" s="280">
        <f t="shared" si="4"/>
        <v>-92041</v>
      </c>
      <c r="E276" s="280">
        <v>-92041</v>
      </c>
      <c r="F276" s="290" t="s">
        <v>734</v>
      </c>
      <c r="G276" s="435" t="s">
        <v>1504</v>
      </c>
      <c r="H276" s="435"/>
      <c r="I276" s="264" t="s">
        <v>1220</v>
      </c>
      <c r="K276" s="284"/>
      <c r="L276" s="284"/>
    </row>
    <row r="277" spans="1:12">
      <c r="A277" s="313" t="s">
        <v>498</v>
      </c>
      <c r="B277" s="291">
        <v>6781</v>
      </c>
      <c r="C277" s="292"/>
      <c r="D277" s="280">
        <f t="shared" si="4"/>
        <v>6781</v>
      </c>
      <c r="E277" s="280">
        <v>6781</v>
      </c>
      <c r="F277" s="290">
        <v>0</v>
      </c>
      <c r="G277" s="303" t="s">
        <v>818</v>
      </c>
      <c r="H277" s="303"/>
      <c r="I277" s="264" t="s">
        <v>1220</v>
      </c>
      <c r="K277" s="284"/>
      <c r="L277" s="284"/>
    </row>
    <row r="278" spans="1:12">
      <c r="A278" s="313" t="s">
        <v>758</v>
      </c>
      <c r="B278" s="291">
        <v>31113</v>
      </c>
      <c r="C278" s="292"/>
      <c r="D278" s="280">
        <f t="shared" si="4"/>
        <v>31113</v>
      </c>
      <c r="E278" s="280">
        <v>31113</v>
      </c>
      <c r="F278" s="290">
        <v>0</v>
      </c>
      <c r="G278" s="303" t="s">
        <v>1367</v>
      </c>
      <c r="H278" s="303"/>
      <c r="I278" s="264" t="s">
        <v>1220</v>
      </c>
      <c r="K278" s="284"/>
      <c r="L278" s="284"/>
    </row>
    <row r="279" spans="1:12">
      <c r="A279" s="794" t="s">
        <v>1666</v>
      </c>
      <c r="B279" s="292"/>
      <c r="C279" s="291">
        <v>13649</v>
      </c>
      <c r="D279" s="280">
        <f t="shared" si="4"/>
        <v>-13649</v>
      </c>
      <c r="E279" s="280">
        <v>-13649</v>
      </c>
      <c r="F279" s="290" t="s">
        <v>734</v>
      </c>
      <c r="G279" s="435" t="s">
        <v>1504</v>
      </c>
      <c r="H279" s="435"/>
      <c r="I279" s="264" t="s">
        <v>1220</v>
      </c>
      <c r="K279" s="284"/>
      <c r="L279" s="284"/>
    </row>
    <row r="280" spans="1:12">
      <c r="A280" s="794" t="s">
        <v>1666</v>
      </c>
      <c r="B280" s="291">
        <v>14420</v>
      </c>
      <c r="C280" s="292"/>
      <c r="D280" s="280">
        <f t="shared" si="4"/>
        <v>14420</v>
      </c>
      <c r="E280" s="280">
        <v>14420</v>
      </c>
      <c r="F280" s="290">
        <v>0</v>
      </c>
      <c r="G280" s="303" t="s">
        <v>1361</v>
      </c>
      <c r="H280" s="303"/>
      <c r="I280" s="264" t="s">
        <v>1220</v>
      </c>
      <c r="K280" s="284"/>
      <c r="L280" s="284"/>
    </row>
    <row r="281" spans="1:12">
      <c r="A281" s="313" t="s">
        <v>699</v>
      </c>
      <c r="B281" s="291">
        <v>1683203</v>
      </c>
      <c r="C281" s="292"/>
      <c r="D281" s="280">
        <f t="shared" si="4"/>
        <v>1683203</v>
      </c>
      <c r="E281" s="280">
        <v>1683203</v>
      </c>
      <c r="F281" s="290">
        <v>0</v>
      </c>
      <c r="G281" s="303" t="s">
        <v>1393</v>
      </c>
      <c r="H281" s="303"/>
      <c r="I281" s="264" t="s">
        <v>1220</v>
      </c>
      <c r="K281" s="284"/>
      <c r="L281" s="284"/>
    </row>
    <row r="282" spans="1:12">
      <c r="A282" s="794" t="s">
        <v>1666</v>
      </c>
      <c r="B282" s="292"/>
      <c r="C282" s="291">
        <v>15686.59</v>
      </c>
      <c r="D282" s="280">
        <f t="shared" si="4"/>
        <v>-15686.59</v>
      </c>
      <c r="E282" s="280">
        <v>-15687</v>
      </c>
      <c r="F282" s="290">
        <v>0</v>
      </c>
      <c r="G282" s="435" t="s">
        <v>1504</v>
      </c>
      <c r="H282" s="435"/>
      <c r="I282" s="264" t="s">
        <v>1220</v>
      </c>
      <c r="K282" s="284"/>
      <c r="L282" s="284"/>
    </row>
    <row r="283" spans="1:12">
      <c r="A283" s="313" t="s">
        <v>1099</v>
      </c>
      <c r="B283" s="291">
        <v>635437.98</v>
      </c>
      <c r="C283" s="292"/>
      <c r="D283" s="280">
        <f t="shared" si="4"/>
        <v>635437.98</v>
      </c>
      <c r="E283" s="280">
        <v>635438</v>
      </c>
      <c r="F283" s="290">
        <v>0</v>
      </c>
      <c r="G283" s="303" t="s">
        <v>1417</v>
      </c>
      <c r="H283" s="303"/>
      <c r="I283" s="264" t="s">
        <v>1220</v>
      </c>
      <c r="K283" s="284"/>
      <c r="L283" s="284"/>
    </row>
    <row r="284" spans="1:12">
      <c r="A284" s="794" t="s">
        <v>1666</v>
      </c>
      <c r="B284" s="291">
        <v>500</v>
      </c>
      <c r="C284" s="292"/>
      <c r="D284" s="280">
        <f t="shared" si="4"/>
        <v>500</v>
      </c>
      <c r="E284" s="280">
        <v>500</v>
      </c>
      <c r="F284" s="290">
        <v>0</v>
      </c>
      <c r="G284" s="303" t="s">
        <v>1361</v>
      </c>
      <c r="H284" s="303"/>
      <c r="I284" s="264" t="s">
        <v>1220</v>
      </c>
      <c r="K284" s="284"/>
      <c r="L284" s="284"/>
    </row>
    <row r="285" spans="1:12">
      <c r="A285" s="794" t="s">
        <v>1666</v>
      </c>
      <c r="B285" s="291">
        <v>178723</v>
      </c>
      <c r="C285" s="292"/>
      <c r="D285" s="280">
        <f t="shared" si="4"/>
        <v>178723</v>
      </c>
      <c r="E285" s="280">
        <v>178723</v>
      </c>
      <c r="F285" s="290">
        <v>0</v>
      </c>
      <c r="G285" s="303" t="s">
        <v>1361</v>
      </c>
      <c r="H285" s="303"/>
      <c r="I285" s="264" t="s">
        <v>1220</v>
      </c>
      <c r="K285" s="284"/>
      <c r="L285" s="284"/>
    </row>
    <row r="286" spans="1:12">
      <c r="A286" s="794" t="s">
        <v>1666</v>
      </c>
      <c r="B286" s="292"/>
      <c r="C286" s="291">
        <v>207787</v>
      </c>
      <c r="D286" s="280">
        <f t="shared" si="4"/>
        <v>-207787</v>
      </c>
      <c r="E286" s="280">
        <v>-207787</v>
      </c>
      <c r="F286" s="290" t="s">
        <v>734</v>
      </c>
      <c r="G286" s="435" t="s">
        <v>1504</v>
      </c>
      <c r="H286" s="435"/>
      <c r="I286" s="264" t="s">
        <v>1220</v>
      </c>
      <c r="K286" s="284"/>
      <c r="L286" s="284"/>
    </row>
    <row r="287" spans="1:12">
      <c r="A287" s="313" t="s">
        <v>1100</v>
      </c>
      <c r="B287" s="291">
        <v>182250</v>
      </c>
      <c r="C287" s="292"/>
      <c r="D287" s="280">
        <f t="shared" si="4"/>
        <v>182250</v>
      </c>
      <c r="E287" s="280">
        <v>182250</v>
      </c>
      <c r="F287" s="290">
        <v>0</v>
      </c>
      <c r="G287" s="303" t="s">
        <v>1402</v>
      </c>
      <c r="H287" s="303"/>
      <c r="I287" s="264" t="s">
        <v>1220</v>
      </c>
      <c r="K287" s="284"/>
      <c r="L287" s="284"/>
    </row>
    <row r="288" spans="1:12">
      <c r="A288" s="794" t="s">
        <v>1666</v>
      </c>
      <c r="B288" s="291">
        <v>229242</v>
      </c>
      <c r="C288" s="292"/>
      <c r="D288" s="280">
        <f t="shared" si="4"/>
        <v>229242</v>
      </c>
      <c r="E288" s="280">
        <v>229242</v>
      </c>
      <c r="F288" s="290">
        <v>0</v>
      </c>
      <c r="G288" s="303" t="s">
        <v>1370</v>
      </c>
      <c r="H288" s="303"/>
      <c r="I288" s="264" t="s">
        <v>1220</v>
      </c>
      <c r="K288" s="284"/>
      <c r="L288" s="284"/>
    </row>
    <row r="289" spans="1:12">
      <c r="A289" s="313" t="s">
        <v>533</v>
      </c>
      <c r="B289" s="291">
        <v>200000</v>
      </c>
      <c r="C289" s="292"/>
      <c r="D289" s="280">
        <f t="shared" si="4"/>
        <v>200000</v>
      </c>
      <c r="E289" s="280">
        <v>200000</v>
      </c>
      <c r="F289" s="290">
        <v>0</v>
      </c>
      <c r="G289" s="303" t="s">
        <v>1357</v>
      </c>
      <c r="H289" s="303"/>
      <c r="I289" s="264" t="s">
        <v>1220</v>
      </c>
      <c r="K289" s="284"/>
      <c r="L289" s="284"/>
    </row>
    <row r="290" spans="1:12">
      <c r="A290" s="313" t="s">
        <v>560</v>
      </c>
      <c r="B290" s="291">
        <v>10800</v>
      </c>
      <c r="C290" s="292"/>
      <c r="D290" s="280">
        <f t="shared" si="4"/>
        <v>10800</v>
      </c>
      <c r="E290" s="280">
        <v>10800</v>
      </c>
      <c r="F290" s="290">
        <v>0</v>
      </c>
      <c r="G290" s="303" t="s">
        <v>1357</v>
      </c>
      <c r="H290" s="303"/>
      <c r="I290" s="264" t="s">
        <v>1220</v>
      </c>
      <c r="K290" s="284"/>
      <c r="L290" s="284"/>
    </row>
    <row r="291" spans="1:12">
      <c r="A291" s="313" t="s">
        <v>561</v>
      </c>
      <c r="B291" s="291">
        <v>9000</v>
      </c>
      <c r="C291" s="292"/>
      <c r="D291" s="280">
        <f t="shared" si="4"/>
        <v>9000</v>
      </c>
      <c r="E291" s="280">
        <v>9000</v>
      </c>
      <c r="F291" s="290">
        <v>0</v>
      </c>
      <c r="G291" s="303" t="s">
        <v>1357</v>
      </c>
      <c r="H291" s="303"/>
      <c r="I291" s="264" t="s">
        <v>1220</v>
      </c>
      <c r="K291" s="284"/>
      <c r="L291" s="284"/>
    </row>
    <row r="292" spans="1:12">
      <c r="A292" s="313" t="s">
        <v>562</v>
      </c>
      <c r="B292" s="291">
        <v>1100000</v>
      </c>
      <c r="C292" s="292"/>
      <c r="D292" s="280">
        <f t="shared" si="4"/>
        <v>1100000</v>
      </c>
      <c r="E292" s="280">
        <v>1100000</v>
      </c>
      <c r="F292" s="290">
        <v>0</v>
      </c>
      <c r="G292" s="303" t="s">
        <v>1357</v>
      </c>
      <c r="H292" s="303"/>
      <c r="I292" s="264" t="s">
        <v>1220</v>
      </c>
      <c r="K292" s="284"/>
      <c r="L292" s="284"/>
    </row>
    <row r="293" spans="1:12">
      <c r="A293" s="313" t="s">
        <v>563</v>
      </c>
      <c r="B293" s="291">
        <v>900000</v>
      </c>
      <c r="C293" s="292"/>
      <c r="D293" s="280">
        <f t="shared" si="4"/>
        <v>900000</v>
      </c>
      <c r="E293" s="280">
        <v>0</v>
      </c>
      <c r="F293" s="290">
        <v>0</v>
      </c>
      <c r="G293" s="303" t="s">
        <v>1356</v>
      </c>
      <c r="H293" s="303"/>
      <c r="I293" s="264" t="s">
        <v>1220</v>
      </c>
      <c r="K293" s="284"/>
      <c r="L293" s="284"/>
    </row>
    <row r="294" spans="1:12">
      <c r="A294" s="313" t="s">
        <v>564</v>
      </c>
      <c r="B294" s="291">
        <v>50000</v>
      </c>
      <c r="C294" s="292"/>
      <c r="D294" s="280">
        <f t="shared" si="4"/>
        <v>50000</v>
      </c>
      <c r="E294" s="280">
        <v>50000</v>
      </c>
      <c r="F294" s="290">
        <v>0</v>
      </c>
      <c r="G294" s="303" t="s">
        <v>1357</v>
      </c>
      <c r="H294" s="303"/>
      <c r="I294" s="264" t="s">
        <v>1220</v>
      </c>
      <c r="K294" s="284"/>
      <c r="L294" s="284"/>
    </row>
    <row r="295" spans="1:12">
      <c r="A295" s="313" t="s">
        <v>788</v>
      </c>
      <c r="B295" s="291">
        <v>7000</v>
      </c>
      <c r="C295" s="292"/>
      <c r="D295" s="280">
        <f t="shared" si="4"/>
        <v>7000</v>
      </c>
      <c r="E295" s="280">
        <v>7000</v>
      </c>
      <c r="F295" s="290">
        <v>0</v>
      </c>
      <c r="G295" s="303" t="s">
        <v>1357</v>
      </c>
      <c r="H295" s="303"/>
      <c r="I295" s="264" t="s">
        <v>1220</v>
      </c>
      <c r="K295" s="284"/>
      <c r="L295" s="284"/>
    </row>
    <row r="296" spans="1:12">
      <c r="A296" s="313" t="s">
        <v>534</v>
      </c>
      <c r="B296" s="291">
        <v>25000</v>
      </c>
      <c r="C296" s="292"/>
      <c r="D296" s="280">
        <f t="shared" si="4"/>
        <v>25000</v>
      </c>
      <c r="E296" s="280">
        <v>25000</v>
      </c>
      <c r="F296" s="290">
        <v>0</v>
      </c>
      <c r="G296" s="303" t="s">
        <v>1357</v>
      </c>
      <c r="H296" s="303"/>
      <c r="I296" s="264" t="s">
        <v>1220</v>
      </c>
      <c r="K296" s="284"/>
      <c r="L296" s="284"/>
    </row>
    <row r="297" spans="1:12" s="651" customFormat="1">
      <c r="A297" s="278" t="s">
        <v>535</v>
      </c>
      <c r="B297" s="646">
        <v>5000</v>
      </c>
      <c r="C297" s="647"/>
      <c r="D297" s="648">
        <f t="shared" si="4"/>
        <v>5000</v>
      </c>
      <c r="E297" s="280">
        <v>5000</v>
      </c>
      <c r="F297" s="649">
        <v>0</v>
      </c>
      <c r="G297" s="650" t="s">
        <v>1357</v>
      </c>
      <c r="H297" s="650"/>
      <c r="I297" s="651" t="s">
        <v>1220</v>
      </c>
      <c r="K297" s="284"/>
      <c r="L297" s="284"/>
    </row>
    <row r="298" spans="1:12">
      <c r="A298" s="313" t="s">
        <v>536</v>
      </c>
      <c r="B298" s="291">
        <v>104834.47</v>
      </c>
      <c r="C298" s="292"/>
      <c r="D298" s="280">
        <f t="shared" si="4"/>
        <v>104834.47</v>
      </c>
      <c r="E298" s="280">
        <v>104834</v>
      </c>
      <c r="F298" s="290">
        <v>0</v>
      </c>
      <c r="G298" s="303" t="s">
        <v>1357</v>
      </c>
      <c r="H298" s="303"/>
      <c r="I298" s="264" t="s">
        <v>1220</v>
      </c>
      <c r="K298" s="284"/>
      <c r="L298" s="284"/>
    </row>
    <row r="299" spans="1:12">
      <c r="A299" s="313" t="s">
        <v>537</v>
      </c>
      <c r="B299" s="291">
        <v>25000</v>
      </c>
      <c r="C299" s="292"/>
      <c r="D299" s="280">
        <f t="shared" si="4"/>
        <v>25000</v>
      </c>
      <c r="E299" s="280">
        <v>25000</v>
      </c>
      <c r="F299" s="290">
        <v>0</v>
      </c>
      <c r="G299" s="303" t="s">
        <v>1357</v>
      </c>
      <c r="H299" s="303"/>
      <c r="I299" s="264" t="s">
        <v>1220</v>
      </c>
      <c r="K299" s="284"/>
      <c r="L299" s="284"/>
    </row>
    <row r="300" spans="1:12">
      <c r="A300" s="313" t="s">
        <v>565</v>
      </c>
      <c r="B300" s="291">
        <v>1350</v>
      </c>
      <c r="C300" s="292"/>
      <c r="D300" s="280">
        <f t="shared" si="4"/>
        <v>1350</v>
      </c>
      <c r="E300" s="280">
        <v>1350</v>
      </c>
      <c r="F300" s="290">
        <v>0</v>
      </c>
      <c r="G300" s="303" t="s">
        <v>1357</v>
      </c>
      <c r="H300" s="303"/>
      <c r="I300" s="264" t="s">
        <v>1220</v>
      </c>
      <c r="K300" s="284"/>
      <c r="L300" s="284"/>
    </row>
    <row r="301" spans="1:12">
      <c r="A301" s="313" t="s">
        <v>538</v>
      </c>
      <c r="B301" s="291">
        <v>10000</v>
      </c>
      <c r="C301" s="292"/>
      <c r="D301" s="280">
        <f t="shared" si="4"/>
        <v>10000</v>
      </c>
      <c r="E301" s="280">
        <v>10000</v>
      </c>
      <c r="F301" s="290">
        <v>0</v>
      </c>
      <c r="G301" s="303" t="s">
        <v>1357</v>
      </c>
      <c r="H301" s="303"/>
      <c r="I301" s="264" t="s">
        <v>1220</v>
      </c>
      <c r="K301" s="284"/>
      <c r="L301" s="284"/>
    </row>
    <row r="302" spans="1:12">
      <c r="A302" s="313" t="s">
        <v>539</v>
      </c>
      <c r="B302" s="291">
        <v>164600</v>
      </c>
      <c r="C302" s="292"/>
      <c r="D302" s="280">
        <f t="shared" si="4"/>
        <v>164600</v>
      </c>
      <c r="E302" s="280">
        <v>164600</v>
      </c>
      <c r="F302" s="290">
        <v>0</v>
      </c>
      <c r="G302" s="303" t="s">
        <v>1357</v>
      </c>
      <c r="H302" s="303"/>
      <c r="I302" s="264" t="s">
        <v>1220</v>
      </c>
      <c r="K302" s="284"/>
      <c r="L302" s="284"/>
    </row>
    <row r="303" spans="1:12">
      <c r="A303" s="313" t="s">
        <v>540</v>
      </c>
      <c r="B303" s="291">
        <v>21000</v>
      </c>
      <c r="C303" s="292"/>
      <c r="D303" s="280">
        <f t="shared" si="4"/>
        <v>21000</v>
      </c>
      <c r="E303" s="280">
        <v>21000</v>
      </c>
      <c r="F303" s="290">
        <v>0</v>
      </c>
      <c r="G303" s="303" t="s">
        <v>1357</v>
      </c>
      <c r="H303" s="303"/>
      <c r="I303" s="264" t="s">
        <v>1220</v>
      </c>
      <c r="K303" s="284"/>
      <c r="L303" s="284"/>
    </row>
    <row r="304" spans="1:12">
      <c r="A304" s="313" t="s">
        <v>541</v>
      </c>
      <c r="B304" s="291">
        <v>25000</v>
      </c>
      <c r="C304" s="292"/>
      <c r="D304" s="280">
        <f t="shared" si="4"/>
        <v>25000</v>
      </c>
      <c r="E304" s="280">
        <v>25000</v>
      </c>
      <c r="F304" s="290">
        <v>0</v>
      </c>
      <c r="G304" s="303" t="s">
        <v>1357</v>
      </c>
      <c r="H304" s="303"/>
      <c r="I304" s="264" t="s">
        <v>1220</v>
      </c>
      <c r="K304" s="284"/>
      <c r="L304" s="284"/>
    </row>
    <row r="305" spans="1:12">
      <c r="A305" s="313" t="s">
        <v>542</v>
      </c>
      <c r="B305" s="291">
        <v>82560.600000000006</v>
      </c>
      <c r="C305" s="292"/>
      <c r="D305" s="280">
        <f t="shared" si="4"/>
        <v>82560.600000000006</v>
      </c>
      <c r="E305" s="280">
        <v>82561</v>
      </c>
      <c r="F305" s="290">
        <v>0</v>
      </c>
      <c r="G305" s="303" t="s">
        <v>1357</v>
      </c>
      <c r="H305" s="303"/>
      <c r="I305" s="264" t="s">
        <v>1220</v>
      </c>
      <c r="K305" s="284"/>
      <c r="L305" s="284"/>
    </row>
    <row r="306" spans="1:12">
      <c r="A306" s="313" t="s">
        <v>543</v>
      </c>
      <c r="B306" s="291">
        <v>49000</v>
      </c>
      <c r="C306" s="292"/>
      <c r="D306" s="280">
        <f t="shared" si="4"/>
        <v>49000</v>
      </c>
      <c r="E306" s="280">
        <v>49000</v>
      </c>
      <c r="F306" s="290">
        <v>0</v>
      </c>
      <c r="G306" s="303" t="s">
        <v>1357</v>
      </c>
      <c r="H306" s="303"/>
      <c r="I306" s="264" t="s">
        <v>1220</v>
      </c>
      <c r="K306" s="284"/>
      <c r="L306" s="284"/>
    </row>
    <row r="307" spans="1:12">
      <c r="A307" s="313" t="s">
        <v>544</v>
      </c>
      <c r="B307" s="291">
        <v>20000</v>
      </c>
      <c r="C307" s="292"/>
      <c r="D307" s="280">
        <f t="shared" si="4"/>
        <v>20000</v>
      </c>
      <c r="E307" s="280">
        <v>20000</v>
      </c>
      <c r="F307" s="290">
        <v>0</v>
      </c>
      <c r="G307" s="303" t="s">
        <v>1357</v>
      </c>
      <c r="H307" s="303"/>
      <c r="I307" s="264" t="s">
        <v>1220</v>
      </c>
      <c r="K307" s="284"/>
      <c r="L307" s="284"/>
    </row>
    <row r="308" spans="1:12">
      <c r="A308" s="313" t="s">
        <v>545</v>
      </c>
      <c r="B308" s="291">
        <v>210000</v>
      </c>
      <c r="C308" s="292"/>
      <c r="D308" s="280">
        <f t="shared" si="4"/>
        <v>210000</v>
      </c>
      <c r="E308" s="280">
        <v>210000</v>
      </c>
      <c r="F308" s="290">
        <v>0</v>
      </c>
      <c r="G308" s="303" t="s">
        <v>1357</v>
      </c>
      <c r="H308" s="303"/>
      <c r="I308" s="264" t="s">
        <v>1220</v>
      </c>
      <c r="K308" s="284"/>
      <c r="L308" s="284"/>
    </row>
    <row r="309" spans="1:12">
      <c r="A309" s="313" t="s">
        <v>546</v>
      </c>
      <c r="B309" s="291">
        <v>50000</v>
      </c>
      <c r="C309" s="292"/>
      <c r="D309" s="280">
        <f t="shared" si="4"/>
        <v>50000</v>
      </c>
      <c r="E309" s="280">
        <v>50000</v>
      </c>
      <c r="F309" s="290">
        <v>0</v>
      </c>
      <c r="G309" s="303" t="s">
        <v>1357</v>
      </c>
      <c r="H309" s="303"/>
      <c r="I309" s="264" t="s">
        <v>1220</v>
      </c>
      <c r="K309" s="284"/>
      <c r="L309" s="284"/>
    </row>
    <row r="310" spans="1:12">
      <c r="A310" s="313" t="s">
        <v>547</v>
      </c>
      <c r="B310" s="291">
        <v>15000</v>
      </c>
      <c r="C310" s="292"/>
      <c r="D310" s="280">
        <f t="shared" si="4"/>
        <v>15000</v>
      </c>
      <c r="E310" s="280">
        <v>15000</v>
      </c>
      <c r="F310" s="290">
        <v>0</v>
      </c>
      <c r="G310" s="303" t="s">
        <v>1357</v>
      </c>
      <c r="H310" s="303"/>
      <c r="I310" s="264" t="s">
        <v>1220</v>
      </c>
      <c r="K310" s="284"/>
      <c r="L310" s="284"/>
    </row>
    <row r="311" spans="1:12">
      <c r="A311" s="313" t="s">
        <v>548</v>
      </c>
      <c r="B311" s="291">
        <v>15000</v>
      </c>
      <c r="C311" s="292"/>
      <c r="D311" s="280">
        <f t="shared" si="4"/>
        <v>15000</v>
      </c>
      <c r="E311" s="280">
        <v>15000</v>
      </c>
      <c r="F311" s="290">
        <v>0</v>
      </c>
      <c r="G311" s="303" t="s">
        <v>1357</v>
      </c>
      <c r="H311" s="303"/>
      <c r="I311" s="264" t="s">
        <v>1220</v>
      </c>
      <c r="K311" s="284"/>
      <c r="L311" s="284"/>
    </row>
    <row r="312" spans="1:12">
      <c r="A312" s="313" t="s">
        <v>549</v>
      </c>
      <c r="B312" s="291">
        <v>25000</v>
      </c>
      <c r="C312" s="292"/>
      <c r="D312" s="280">
        <f t="shared" si="4"/>
        <v>25000</v>
      </c>
      <c r="E312" s="280">
        <v>25000</v>
      </c>
      <c r="F312" s="290">
        <v>0</v>
      </c>
      <c r="G312" s="303" t="s">
        <v>1357</v>
      </c>
      <c r="H312" s="303"/>
      <c r="I312" s="264" t="s">
        <v>1220</v>
      </c>
      <c r="K312" s="284"/>
      <c r="L312" s="284"/>
    </row>
    <row r="313" spans="1:12">
      <c r="A313" s="313" t="s">
        <v>566</v>
      </c>
      <c r="B313" s="291">
        <v>15000</v>
      </c>
      <c r="C313" s="292"/>
      <c r="D313" s="280">
        <f t="shared" si="4"/>
        <v>15000</v>
      </c>
      <c r="E313" s="280">
        <v>15000</v>
      </c>
      <c r="F313" s="290">
        <v>0</v>
      </c>
      <c r="G313" s="303" t="s">
        <v>1357</v>
      </c>
      <c r="H313" s="303"/>
      <c r="I313" s="264" t="s">
        <v>1220</v>
      </c>
      <c r="K313" s="284"/>
      <c r="L313" s="284"/>
    </row>
    <row r="314" spans="1:12">
      <c r="A314" s="313" t="s">
        <v>550</v>
      </c>
      <c r="B314" s="291">
        <v>25000</v>
      </c>
      <c r="C314" s="292"/>
      <c r="D314" s="280">
        <f t="shared" si="4"/>
        <v>25000</v>
      </c>
      <c r="E314" s="280">
        <v>25000</v>
      </c>
      <c r="F314" s="290">
        <v>0</v>
      </c>
      <c r="G314" s="303" t="s">
        <v>1357</v>
      </c>
      <c r="H314" s="303"/>
      <c r="I314" s="264" t="s">
        <v>1220</v>
      </c>
      <c r="K314" s="284"/>
      <c r="L314" s="284"/>
    </row>
    <row r="315" spans="1:12">
      <c r="A315" s="313" t="s">
        <v>551</v>
      </c>
      <c r="B315" s="291">
        <v>8100</v>
      </c>
      <c r="C315" s="292"/>
      <c r="D315" s="280">
        <f t="shared" si="4"/>
        <v>8100</v>
      </c>
      <c r="E315" s="280">
        <v>8100</v>
      </c>
      <c r="F315" s="290">
        <v>0</v>
      </c>
      <c r="G315" s="303" t="s">
        <v>1357</v>
      </c>
      <c r="H315" s="303"/>
      <c r="I315" s="264" t="s">
        <v>1220</v>
      </c>
      <c r="K315" s="284"/>
      <c r="L315" s="284"/>
    </row>
    <row r="316" spans="1:12">
      <c r="A316" s="313" t="s">
        <v>552</v>
      </c>
      <c r="B316" s="291">
        <v>10000</v>
      </c>
      <c r="C316" s="292"/>
      <c r="D316" s="280">
        <f t="shared" si="4"/>
        <v>10000</v>
      </c>
      <c r="E316" s="280">
        <v>10000</v>
      </c>
      <c r="F316" s="290">
        <v>0</v>
      </c>
      <c r="G316" s="303" t="s">
        <v>1357</v>
      </c>
      <c r="H316" s="303"/>
      <c r="I316" s="264" t="s">
        <v>1220</v>
      </c>
      <c r="K316" s="284"/>
      <c r="L316" s="284"/>
    </row>
    <row r="317" spans="1:12">
      <c r="A317" s="313" t="s">
        <v>553</v>
      </c>
      <c r="B317" s="291">
        <v>10000</v>
      </c>
      <c r="C317" s="292"/>
      <c r="D317" s="280">
        <f t="shared" si="4"/>
        <v>10000</v>
      </c>
      <c r="E317" s="280">
        <v>10000</v>
      </c>
      <c r="F317" s="290">
        <v>0</v>
      </c>
      <c r="G317" s="303" t="s">
        <v>1357</v>
      </c>
      <c r="H317" s="303"/>
      <c r="I317" s="264" t="s">
        <v>1220</v>
      </c>
      <c r="K317" s="284"/>
      <c r="L317" s="284"/>
    </row>
    <row r="318" spans="1:12">
      <c r="A318" s="313" t="s">
        <v>554</v>
      </c>
      <c r="B318" s="291">
        <v>25000</v>
      </c>
      <c r="C318" s="292"/>
      <c r="D318" s="280">
        <f t="shared" si="4"/>
        <v>25000</v>
      </c>
      <c r="E318" s="280">
        <v>25000</v>
      </c>
      <c r="F318" s="290">
        <v>0</v>
      </c>
      <c r="G318" s="303" t="s">
        <v>1357</v>
      </c>
      <c r="H318" s="303"/>
      <c r="I318" s="264" t="s">
        <v>1220</v>
      </c>
      <c r="K318" s="284"/>
      <c r="L318" s="284"/>
    </row>
    <row r="319" spans="1:12">
      <c r="A319" s="313" t="s">
        <v>555</v>
      </c>
      <c r="B319" s="291">
        <v>11000</v>
      </c>
      <c r="C319" s="292"/>
      <c r="D319" s="280">
        <f t="shared" si="4"/>
        <v>11000</v>
      </c>
      <c r="E319" s="280">
        <v>11000</v>
      </c>
      <c r="F319" s="290">
        <v>0</v>
      </c>
      <c r="G319" s="303" t="s">
        <v>1357</v>
      </c>
      <c r="H319" s="303"/>
      <c r="I319" s="264" t="s">
        <v>1220</v>
      </c>
      <c r="K319" s="284"/>
      <c r="L319" s="284"/>
    </row>
    <row r="320" spans="1:12">
      <c r="A320" s="313" t="s">
        <v>556</v>
      </c>
      <c r="B320" s="291">
        <v>32386</v>
      </c>
      <c r="C320" s="292"/>
      <c r="D320" s="280">
        <f t="shared" si="4"/>
        <v>32386</v>
      </c>
      <c r="E320" s="280">
        <v>32386</v>
      </c>
      <c r="F320" s="290">
        <v>0</v>
      </c>
      <c r="G320" s="303" t="s">
        <v>1357</v>
      </c>
      <c r="H320" s="303"/>
      <c r="I320" s="264" t="s">
        <v>1220</v>
      </c>
      <c r="K320" s="284"/>
      <c r="L320" s="284"/>
    </row>
    <row r="321" spans="1:12">
      <c r="A321" s="313" t="s">
        <v>567</v>
      </c>
      <c r="B321" s="291">
        <v>55000</v>
      </c>
      <c r="C321" s="292"/>
      <c r="D321" s="280">
        <f t="shared" si="4"/>
        <v>55000</v>
      </c>
      <c r="E321" s="280">
        <v>55000</v>
      </c>
      <c r="F321" s="290">
        <v>0</v>
      </c>
      <c r="G321" s="303" t="s">
        <v>1357</v>
      </c>
      <c r="H321" s="303"/>
      <c r="I321" s="264" t="s">
        <v>1220</v>
      </c>
      <c r="K321" s="284"/>
      <c r="L321" s="284"/>
    </row>
    <row r="322" spans="1:12" s="651" customFormat="1">
      <c r="A322" s="278" t="s">
        <v>568</v>
      </c>
      <c r="B322" s="646">
        <v>348000</v>
      </c>
      <c r="C322" s="647"/>
      <c r="D322" s="648">
        <f t="shared" si="4"/>
        <v>348000</v>
      </c>
      <c r="E322" s="648">
        <v>348000</v>
      </c>
      <c r="F322" s="649">
        <v>0</v>
      </c>
      <c r="G322" s="650" t="s">
        <v>1357</v>
      </c>
      <c r="H322" s="650"/>
      <c r="I322" s="651" t="s">
        <v>1220</v>
      </c>
      <c r="K322" s="284"/>
      <c r="L322" s="284"/>
    </row>
    <row r="323" spans="1:12">
      <c r="A323" s="313" t="s">
        <v>680</v>
      </c>
      <c r="B323" s="291">
        <v>1920220</v>
      </c>
      <c r="C323" s="292"/>
      <c r="D323" s="280">
        <f t="shared" si="4"/>
        <v>1920220</v>
      </c>
      <c r="E323" s="280">
        <v>1920220</v>
      </c>
      <c r="F323" s="290">
        <v>0</v>
      </c>
      <c r="G323" s="303" t="s">
        <v>838</v>
      </c>
      <c r="H323" s="303"/>
      <c r="I323" s="264" t="s">
        <v>1220</v>
      </c>
      <c r="K323" s="284"/>
      <c r="L323" s="284"/>
    </row>
    <row r="324" spans="1:12">
      <c r="A324" s="313" t="s">
        <v>446</v>
      </c>
      <c r="B324" s="291">
        <v>27050</v>
      </c>
      <c r="C324" s="292"/>
      <c r="D324" s="280">
        <f t="shared" si="4"/>
        <v>27050</v>
      </c>
      <c r="E324" s="280">
        <v>27050</v>
      </c>
      <c r="F324" s="290">
        <v>0</v>
      </c>
      <c r="G324" s="303" t="s">
        <v>818</v>
      </c>
      <c r="H324" s="303"/>
      <c r="I324" s="264" t="s">
        <v>1220</v>
      </c>
      <c r="K324" s="284"/>
      <c r="L324" s="284"/>
    </row>
    <row r="325" spans="1:12">
      <c r="A325" s="313" t="s">
        <v>421</v>
      </c>
      <c r="B325" s="291">
        <v>31500</v>
      </c>
      <c r="C325" s="292"/>
      <c r="D325" s="280">
        <f t="shared" si="4"/>
        <v>31500</v>
      </c>
      <c r="E325" s="280">
        <v>31500</v>
      </c>
      <c r="F325" s="290">
        <v>0</v>
      </c>
      <c r="G325" s="303" t="s">
        <v>818</v>
      </c>
      <c r="H325" s="303"/>
      <c r="I325" s="264" t="s">
        <v>1220</v>
      </c>
      <c r="K325" s="284"/>
      <c r="L325" s="284"/>
    </row>
    <row r="326" spans="1:12">
      <c r="A326" s="313" t="s">
        <v>447</v>
      </c>
      <c r="B326" s="291">
        <v>32810</v>
      </c>
      <c r="C326" s="292"/>
      <c r="D326" s="280">
        <f t="shared" si="4"/>
        <v>32810</v>
      </c>
      <c r="E326" s="280">
        <v>32810</v>
      </c>
      <c r="F326" s="290">
        <v>0</v>
      </c>
      <c r="G326" s="303" t="s">
        <v>818</v>
      </c>
      <c r="H326" s="303"/>
      <c r="I326" s="264" t="s">
        <v>1220</v>
      </c>
      <c r="K326" s="284"/>
      <c r="L326" s="284"/>
    </row>
    <row r="327" spans="1:12">
      <c r="A327" s="313" t="s">
        <v>448</v>
      </c>
      <c r="B327" s="291">
        <v>32809</v>
      </c>
      <c r="C327" s="292"/>
      <c r="D327" s="280">
        <f t="shared" si="4"/>
        <v>32809</v>
      </c>
      <c r="E327" s="280">
        <v>32809</v>
      </c>
      <c r="F327" s="290">
        <v>0</v>
      </c>
      <c r="G327" s="303" t="s">
        <v>818</v>
      </c>
      <c r="H327" s="303"/>
      <c r="I327" s="264" t="s">
        <v>1220</v>
      </c>
      <c r="K327" s="284"/>
      <c r="L327" s="284"/>
    </row>
    <row r="328" spans="1:12">
      <c r="A328" s="313" t="s">
        <v>422</v>
      </c>
      <c r="B328" s="291">
        <v>31500</v>
      </c>
      <c r="C328" s="292"/>
      <c r="D328" s="280">
        <f t="shared" si="4"/>
        <v>31500</v>
      </c>
      <c r="E328" s="280">
        <v>31500</v>
      </c>
      <c r="F328" s="290">
        <v>0</v>
      </c>
      <c r="G328" s="303" t="s">
        <v>818</v>
      </c>
      <c r="H328" s="303"/>
      <c r="I328" s="264" t="s">
        <v>1220</v>
      </c>
      <c r="K328" s="284"/>
      <c r="L328" s="284"/>
    </row>
    <row r="329" spans="1:12">
      <c r="A329" s="313" t="s">
        <v>898</v>
      </c>
      <c r="B329" s="292"/>
      <c r="C329" s="291">
        <v>21413</v>
      </c>
      <c r="D329" s="280">
        <f t="shared" ref="D329:D392" si="5">B329-C329</f>
        <v>-21413</v>
      </c>
      <c r="E329" s="280">
        <v>-21413</v>
      </c>
      <c r="F329" s="290">
        <v>0</v>
      </c>
      <c r="G329" s="303" t="s">
        <v>1399</v>
      </c>
      <c r="H329" s="303"/>
      <c r="I329" s="264" t="s">
        <v>1220</v>
      </c>
      <c r="K329" s="284"/>
      <c r="L329" s="284"/>
    </row>
    <row r="330" spans="1:12">
      <c r="A330" s="794" t="s">
        <v>1666</v>
      </c>
      <c r="B330" s="291">
        <v>38000</v>
      </c>
      <c r="C330" s="292"/>
      <c r="D330" s="280">
        <f t="shared" si="5"/>
        <v>38000</v>
      </c>
      <c r="E330" s="280">
        <v>38000</v>
      </c>
      <c r="F330" s="290">
        <v>0</v>
      </c>
      <c r="G330" s="303" t="s">
        <v>1361</v>
      </c>
      <c r="H330" s="303"/>
      <c r="I330" s="264" t="s">
        <v>1220</v>
      </c>
      <c r="K330" s="284"/>
      <c r="L330" s="284"/>
    </row>
    <row r="331" spans="1:12">
      <c r="A331" s="794" t="s">
        <v>1666</v>
      </c>
      <c r="B331" s="292"/>
      <c r="C331" s="291">
        <v>212823</v>
      </c>
      <c r="D331" s="280">
        <f t="shared" si="5"/>
        <v>-212823</v>
      </c>
      <c r="E331" s="280">
        <v>-212823</v>
      </c>
      <c r="F331" s="290" t="s">
        <v>734</v>
      </c>
      <c r="G331" s="435" t="s">
        <v>1504</v>
      </c>
      <c r="H331" s="435"/>
      <c r="I331" s="264" t="s">
        <v>1220</v>
      </c>
      <c r="K331" s="284"/>
      <c r="L331" s="284"/>
    </row>
    <row r="332" spans="1:12">
      <c r="A332" s="794" t="s">
        <v>1666</v>
      </c>
      <c r="B332" s="292"/>
      <c r="C332" s="291">
        <v>115000</v>
      </c>
      <c r="D332" s="280">
        <f t="shared" si="5"/>
        <v>-115000</v>
      </c>
      <c r="E332" s="280">
        <v>-115000</v>
      </c>
      <c r="F332" s="290" t="s">
        <v>734</v>
      </c>
      <c r="G332" s="435" t="s">
        <v>1504</v>
      </c>
      <c r="H332" s="435"/>
      <c r="I332" s="264" t="s">
        <v>1220</v>
      </c>
      <c r="K332" s="284"/>
      <c r="L332" s="284"/>
    </row>
    <row r="333" spans="1:12">
      <c r="A333" s="794" t="s">
        <v>1666</v>
      </c>
      <c r="B333" s="292"/>
      <c r="C333" s="291">
        <v>310175</v>
      </c>
      <c r="D333" s="280">
        <f t="shared" si="5"/>
        <v>-310175</v>
      </c>
      <c r="E333" s="280">
        <v>-310175</v>
      </c>
      <c r="F333" s="290" t="s">
        <v>734</v>
      </c>
      <c r="G333" s="435" t="s">
        <v>1504</v>
      </c>
      <c r="H333" s="435"/>
      <c r="I333" s="264" t="s">
        <v>1220</v>
      </c>
      <c r="K333" s="284"/>
      <c r="L333" s="284"/>
    </row>
    <row r="334" spans="1:12">
      <c r="A334" s="794" t="s">
        <v>1666</v>
      </c>
      <c r="B334" s="291">
        <v>13063</v>
      </c>
      <c r="C334" s="292"/>
      <c r="D334" s="280">
        <f t="shared" si="5"/>
        <v>13063</v>
      </c>
      <c r="E334" s="280">
        <v>13063</v>
      </c>
      <c r="F334" s="290">
        <v>0</v>
      </c>
      <c r="G334" s="303" t="s">
        <v>1361</v>
      </c>
      <c r="H334" s="303"/>
      <c r="I334" s="264" t="s">
        <v>1220</v>
      </c>
      <c r="K334" s="284"/>
      <c r="L334" s="284"/>
    </row>
    <row r="335" spans="1:12">
      <c r="A335" s="794" t="s">
        <v>1666</v>
      </c>
      <c r="B335" s="291">
        <v>6750</v>
      </c>
      <c r="C335" s="292"/>
      <c r="D335" s="280">
        <f t="shared" si="5"/>
        <v>6750</v>
      </c>
      <c r="E335" s="280">
        <v>6750</v>
      </c>
      <c r="F335" s="290">
        <v>0</v>
      </c>
      <c r="G335" s="303" t="s">
        <v>1361</v>
      </c>
      <c r="H335" s="303"/>
      <c r="I335" s="264" t="s">
        <v>1220</v>
      </c>
      <c r="K335" s="284"/>
      <c r="L335" s="284"/>
    </row>
    <row r="336" spans="1:12">
      <c r="A336" s="794" t="s">
        <v>1666</v>
      </c>
      <c r="B336" s="291">
        <v>2193</v>
      </c>
      <c r="C336" s="292"/>
      <c r="D336" s="280">
        <f t="shared" si="5"/>
        <v>2193</v>
      </c>
      <c r="E336" s="280">
        <v>2193</v>
      </c>
      <c r="F336" s="290">
        <v>0</v>
      </c>
      <c r="G336" s="303" t="s">
        <v>1361</v>
      </c>
      <c r="H336" s="303"/>
      <c r="I336" s="264" t="s">
        <v>1220</v>
      </c>
      <c r="K336" s="284"/>
      <c r="L336" s="284"/>
    </row>
    <row r="337" spans="1:12">
      <c r="A337" s="794" t="s">
        <v>1666</v>
      </c>
      <c r="B337" s="292"/>
      <c r="C337" s="291">
        <v>5740</v>
      </c>
      <c r="D337" s="280">
        <f t="shared" si="5"/>
        <v>-5740</v>
      </c>
      <c r="E337" s="280">
        <v>-5740</v>
      </c>
      <c r="F337" s="290">
        <v>0</v>
      </c>
      <c r="G337" s="303" t="s">
        <v>1382</v>
      </c>
      <c r="H337" s="303"/>
      <c r="I337" s="264" t="s">
        <v>1220</v>
      </c>
      <c r="K337" s="284"/>
      <c r="L337" s="284"/>
    </row>
    <row r="338" spans="1:12">
      <c r="A338" s="794" t="s">
        <v>1666</v>
      </c>
      <c r="B338" s="291">
        <v>50000</v>
      </c>
      <c r="C338" s="292"/>
      <c r="D338" s="280">
        <f t="shared" si="5"/>
        <v>50000</v>
      </c>
      <c r="E338" s="280">
        <v>50000</v>
      </c>
      <c r="F338" s="290">
        <v>0</v>
      </c>
      <c r="G338" s="303" t="s">
        <v>1361</v>
      </c>
      <c r="H338" s="303"/>
      <c r="I338" s="264" t="s">
        <v>1220</v>
      </c>
      <c r="K338" s="284"/>
      <c r="L338" s="284"/>
    </row>
    <row r="339" spans="1:12">
      <c r="A339" s="794" t="s">
        <v>1666</v>
      </c>
      <c r="B339" s="291">
        <v>170128</v>
      </c>
      <c r="C339" s="292"/>
      <c r="D339" s="280">
        <f t="shared" si="5"/>
        <v>170128</v>
      </c>
      <c r="E339" s="280">
        <v>170128</v>
      </c>
      <c r="F339" s="290">
        <v>0</v>
      </c>
      <c r="G339" s="303" t="s">
        <v>1361</v>
      </c>
      <c r="H339" s="303"/>
      <c r="I339" s="264" t="s">
        <v>1220</v>
      </c>
      <c r="K339" s="284"/>
      <c r="L339" s="284"/>
    </row>
    <row r="340" spans="1:12">
      <c r="A340" s="794" t="s">
        <v>1666</v>
      </c>
      <c r="B340" s="291">
        <v>351034.82</v>
      </c>
      <c r="C340" s="292"/>
      <c r="D340" s="280">
        <f t="shared" si="5"/>
        <v>351034.82</v>
      </c>
      <c r="E340" s="280">
        <v>351035</v>
      </c>
      <c r="F340" s="290">
        <v>0</v>
      </c>
      <c r="G340" s="303" t="s">
        <v>1361</v>
      </c>
      <c r="H340" s="303"/>
      <c r="I340" s="264" t="s">
        <v>1220</v>
      </c>
      <c r="K340" s="284"/>
      <c r="L340" s="284"/>
    </row>
    <row r="341" spans="1:12">
      <c r="A341" s="794" t="s">
        <v>1666</v>
      </c>
      <c r="B341" s="292"/>
      <c r="C341" s="291">
        <v>138112</v>
      </c>
      <c r="D341" s="280">
        <f t="shared" si="5"/>
        <v>-138112</v>
      </c>
      <c r="E341" s="280">
        <v>-138112</v>
      </c>
      <c r="F341" s="290" t="s">
        <v>734</v>
      </c>
      <c r="G341" s="435" t="s">
        <v>1504</v>
      </c>
      <c r="H341" s="435"/>
      <c r="I341" s="264" t="s">
        <v>1220</v>
      </c>
      <c r="K341" s="284"/>
      <c r="L341" s="284"/>
    </row>
    <row r="342" spans="1:12">
      <c r="A342" s="794" t="s">
        <v>1666</v>
      </c>
      <c r="B342" s="291">
        <v>6193</v>
      </c>
      <c r="C342" s="292"/>
      <c r="D342" s="280">
        <f t="shared" si="5"/>
        <v>6193</v>
      </c>
      <c r="E342" s="280">
        <v>6193</v>
      </c>
      <c r="F342" s="290">
        <v>0</v>
      </c>
      <c r="G342" s="303" t="s">
        <v>1361</v>
      </c>
      <c r="H342" s="303"/>
      <c r="I342" s="264" t="s">
        <v>1220</v>
      </c>
      <c r="K342" s="284"/>
      <c r="L342" s="284"/>
    </row>
    <row r="343" spans="1:12">
      <c r="A343" s="794" t="s">
        <v>1666</v>
      </c>
      <c r="B343" s="291">
        <v>1030014.15</v>
      </c>
      <c r="C343" s="292"/>
      <c r="D343" s="280">
        <f t="shared" si="5"/>
        <v>1030014.15</v>
      </c>
      <c r="E343" s="280">
        <v>1030014</v>
      </c>
      <c r="F343" s="290">
        <v>0</v>
      </c>
      <c r="G343" s="303" t="s">
        <v>1361</v>
      </c>
      <c r="H343" s="303"/>
      <c r="I343" s="264" t="s">
        <v>1220</v>
      </c>
      <c r="K343" s="284"/>
      <c r="L343" s="284"/>
    </row>
    <row r="344" spans="1:12">
      <c r="A344" s="794" t="s">
        <v>1666</v>
      </c>
      <c r="B344" s="292"/>
      <c r="C344" s="291">
        <v>33653</v>
      </c>
      <c r="D344" s="280">
        <f t="shared" si="5"/>
        <v>-33653</v>
      </c>
      <c r="E344" s="280">
        <v>-33653</v>
      </c>
      <c r="F344" s="290" t="s">
        <v>896</v>
      </c>
      <c r="G344" s="435" t="s">
        <v>1504</v>
      </c>
      <c r="H344" s="435"/>
      <c r="I344" s="264" t="s">
        <v>1220</v>
      </c>
      <c r="K344" s="284"/>
      <c r="L344" s="284"/>
    </row>
    <row r="345" spans="1:12">
      <c r="A345" s="794" t="s">
        <v>1666</v>
      </c>
      <c r="B345" s="291">
        <v>10650</v>
      </c>
      <c r="C345" s="292"/>
      <c r="D345" s="280">
        <f t="shared" si="5"/>
        <v>10650</v>
      </c>
      <c r="E345" s="280">
        <v>10650</v>
      </c>
      <c r="F345" s="290">
        <v>0</v>
      </c>
      <c r="G345" s="303" t="s">
        <v>1361</v>
      </c>
      <c r="H345" s="303"/>
      <c r="I345" s="264" t="s">
        <v>1220</v>
      </c>
      <c r="K345" s="284"/>
      <c r="L345" s="284"/>
    </row>
    <row r="346" spans="1:12">
      <c r="A346" s="794" t="s">
        <v>1666</v>
      </c>
      <c r="B346" s="292"/>
      <c r="C346" s="291">
        <v>28029</v>
      </c>
      <c r="D346" s="280">
        <f t="shared" si="5"/>
        <v>-28029</v>
      </c>
      <c r="E346" s="280">
        <v>-28029</v>
      </c>
      <c r="F346" s="290" t="s">
        <v>734</v>
      </c>
      <c r="G346" s="435" t="s">
        <v>1504</v>
      </c>
      <c r="H346" s="435"/>
      <c r="I346" s="264" t="s">
        <v>1220</v>
      </c>
      <c r="K346" s="284"/>
      <c r="L346" s="284"/>
    </row>
    <row r="347" spans="1:12">
      <c r="A347" s="794" t="s">
        <v>1666</v>
      </c>
      <c r="B347" s="292"/>
      <c r="C347" s="291">
        <v>215948</v>
      </c>
      <c r="D347" s="280">
        <f t="shared" si="5"/>
        <v>-215948</v>
      </c>
      <c r="E347" s="280">
        <v>-215948</v>
      </c>
      <c r="F347" s="290" t="s">
        <v>734</v>
      </c>
      <c r="G347" s="435" t="s">
        <v>1504</v>
      </c>
      <c r="H347" s="435"/>
      <c r="I347" s="264" t="s">
        <v>1220</v>
      </c>
      <c r="K347" s="284"/>
      <c r="L347" s="284"/>
    </row>
    <row r="348" spans="1:12">
      <c r="A348" s="794" t="s">
        <v>1666</v>
      </c>
      <c r="B348" s="292"/>
      <c r="C348" s="291">
        <v>100000</v>
      </c>
      <c r="D348" s="280">
        <f t="shared" si="5"/>
        <v>-100000</v>
      </c>
      <c r="E348" s="280">
        <v>-100000</v>
      </c>
      <c r="F348" s="290" t="s">
        <v>734</v>
      </c>
      <c r="G348" s="435" t="s">
        <v>1504</v>
      </c>
      <c r="H348" s="435"/>
      <c r="I348" s="264" t="s">
        <v>1220</v>
      </c>
      <c r="K348" s="284"/>
      <c r="L348" s="284"/>
    </row>
    <row r="349" spans="1:12">
      <c r="A349" s="794" t="s">
        <v>1666</v>
      </c>
      <c r="B349" s="292"/>
      <c r="C349" s="291">
        <v>524900</v>
      </c>
      <c r="D349" s="280">
        <f t="shared" si="5"/>
        <v>-524900</v>
      </c>
      <c r="E349" s="280">
        <v>-524900</v>
      </c>
      <c r="F349" s="290" t="s">
        <v>734</v>
      </c>
      <c r="G349" s="435" t="s">
        <v>1504</v>
      </c>
      <c r="H349" s="435"/>
      <c r="I349" s="264" t="s">
        <v>1220</v>
      </c>
      <c r="K349" s="284"/>
      <c r="L349" s="284"/>
    </row>
    <row r="350" spans="1:12">
      <c r="A350" s="794" t="s">
        <v>1666</v>
      </c>
      <c r="B350" s="291">
        <v>60364.5</v>
      </c>
      <c r="C350" s="292"/>
      <c r="D350" s="280">
        <f t="shared" si="5"/>
        <v>60364.5</v>
      </c>
      <c r="E350" s="280">
        <v>60365</v>
      </c>
      <c r="F350" s="290">
        <v>0</v>
      </c>
      <c r="G350" s="303" t="s">
        <v>1361</v>
      </c>
      <c r="H350" s="303"/>
      <c r="I350" s="264" t="s">
        <v>1220</v>
      </c>
      <c r="K350" s="284"/>
      <c r="L350" s="284"/>
    </row>
    <row r="351" spans="1:12">
      <c r="A351" s="794" t="s">
        <v>1666</v>
      </c>
      <c r="B351" s="292"/>
      <c r="C351" s="291">
        <v>224264</v>
      </c>
      <c r="D351" s="280">
        <f t="shared" si="5"/>
        <v>-224264</v>
      </c>
      <c r="E351" s="280">
        <v>-224264</v>
      </c>
      <c r="F351" s="290" t="s">
        <v>734</v>
      </c>
      <c r="G351" s="435" t="s">
        <v>1504</v>
      </c>
      <c r="H351" s="435"/>
      <c r="I351" s="264" t="s">
        <v>1220</v>
      </c>
      <c r="K351" s="284"/>
      <c r="L351" s="284"/>
    </row>
    <row r="352" spans="1:12">
      <c r="A352" s="794" t="s">
        <v>1666</v>
      </c>
      <c r="B352" s="292"/>
      <c r="C352" s="291">
        <v>17349</v>
      </c>
      <c r="D352" s="280">
        <f t="shared" si="5"/>
        <v>-17349</v>
      </c>
      <c r="E352" s="280">
        <v>-17349</v>
      </c>
      <c r="F352" s="290" t="s">
        <v>734</v>
      </c>
      <c r="G352" s="435" t="s">
        <v>1504</v>
      </c>
      <c r="H352" s="435"/>
      <c r="I352" s="264" t="s">
        <v>1220</v>
      </c>
      <c r="K352" s="284"/>
      <c r="L352" s="284"/>
    </row>
    <row r="353" spans="1:12">
      <c r="A353" s="794" t="s">
        <v>1666</v>
      </c>
      <c r="B353" s="292"/>
      <c r="C353" s="291">
        <v>73638</v>
      </c>
      <c r="D353" s="280">
        <f t="shared" si="5"/>
        <v>-73638</v>
      </c>
      <c r="E353" s="280">
        <v>-73638</v>
      </c>
      <c r="F353" s="290" t="s">
        <v>734</v>
      </c>
      <c r="G353" s="435" t="s">
        <v>1504</v>
      </c>
      <c r="H353" s="435"/>
      <c r="I353" s="264" t="s">
        <v>1220</v>
      </c>
      <c r="K353" s="284"/>
      <c r="L353" s="284"/>
    </row>
    <row r="354" spans="1:12">
      <c r="A354" s="794" t="s">
        <v>1666</v>
      </c>
      <c r="B354" s="292"/>
      <c r="C354" s="291">
        <v>182201</v>
      </c>
      <c r="D354" s="280">
        <f t="shared" si="5"/>
        <v>-182201</v>
      </c>
      <c r="E354" s="280">
        <v>-182201</v>
      </c>
      <c r="F354" s="290" t="s">
        <v>734</v>
      </c>
      <c r="G354" s="435" t="s">
        <v>1504</v>
      </c>
      <c r="H354" s="435"/>
      <c r="I354" s="264" t="s">
        <v>1220</v>
      </c>
      <c r="K354" s="284"/>
      <c r="L354" s="284"/>
    </row>
    <row r="355" spans="1:12">
      <c r="A355" s="794" t="s">
        <v>1666</v>
      </c>
      <c r="B355" s="291">
        <v>4674</v>
      </c>
      <c r="C355" s="292"/>
      <c r="D355" s="280">
        <f t="shared" si="5"/>
        <v>4674</v>
      </c>
      <c r="E355" s="280">
        <v>4674</v>
      </c>
      <c r="F355" s="290">
        <v>0</v>
      </c>
      <c r="G355" s="303" t="s">
        <v>1361</v>
      </c>
      <c r="H355" s="303"/>
      <c r="I355" s="264" t="s">
        <v>1220</v>
      </c>
      <c r="K355" s="284"/>
      <c r="L355" s="284"/>
    </row>
    <row r="356" spans="1:12">
      <c r="A356" s="794" t="s">
        <v>1666</v>
      </c>
      <c r="B356" s="292"/>
      <c r="C356" s="291">
        <v>2355910</v>
      </c>
      <c r="D356" s="280">
        <f t="shared" si="5"/>
        <v>-2355910</v>
      </c>
      <c r="E356" s="280">
        <v>-2250694</v>
      </c>
      <c r="F356" s="290" t="s">
        <v>896</v>
      </c>
      <c r="G356" s="435" t="s">
        <v>1504</v>
      </c>
      <c r="H356" s="435"/>
      <c r="I356" s="264" t="s">
        <v>1220</v>
      </c>
      <c r="K356" s="284"/>
      <c r="L356" s="284"/>
    </row>
    <row r="357" spans="1:12">
      <c r="A357" s="794" t="s">
        <v>1666</v>
      </c>
      <c r="B357" s="292"/>
      <c r="C357" s="291">
        <v>735548</v>
      </c>
      <c r="D357" s="280">
        <f t="shared" si="5"/>
        <v>-735548</v>
      </c>
      <c r="E357" s="280">
        <v>-466560</v>
      </c>
      <c r="F357" s="290" t="s">
        <v>896</v>
      </c>
      <c r="G357" s="435" t="s">
        <v>1504</v>
      </c>
      <c r="H357" s="435"/>
      <c r="I357" s="264" t="s">
        <v>1220</v>
      </c>
      <c r="K357" s="284"/>
      <c r="L357" s="284"/>
    </row>
    <row r="358" spans="1:12">
      <c r="A358" s="313" t="s">
        <v>710</v>
      </c>
      <c r="B358" s="291">
        <v>4946400</v>
      </c>
      <c r="C358" s="292"/>
      <c r="D358" s="280">
        <f t="shared" si="5"/>
        <v>4946400</v>
      </c>
      <c r="E358" s="280">
        <v>4946400</v>
      </c>
      <c r="F358" s="290">
        <v>0</v>
      </c>
      <c r="G358" s="303" t="s">
        <v>1393</v>
      </c>
      <c r="H358" s="303"/>
      <c r="I358" s="264" t="s">
        <v>1220</v>
      </c>
      <c r="K358" s="284"/>
      <c r="L358" s="284"/>
    </row>
    <row r="359" spans="1:12">
      <c r="A359" s="313" t="s">
        <v>1101</v>
      </c>
      <c r="B359" s="292"/>
      <c r="C359" s="291">
        <v>491.52</v>
      </c>
      <c r="D359" s="280">
        <f t="shared" si="5"/>
        <v>-491.52</v>
      </c>
      <c r="E359" s="280">
        <v>-492</v>
      </c>
      <c r="F359" s="290">
        <v>0</v>
      </c>
      <c r="G359" s="303" t="s">
        <v>1417</v>
      </c>
      <c r="H359" s="303"/>
      <c r="I359" s="264" t="s">
        <v>1220</v>
      </c>
      <c r="K359" s="284"/>
      <c r="L359" s="284"/>
    </row>
    <row r="360" spans="1:12">
      <c r="A360" s="313" t="s">
        <v>1310</v>
      </c>
      <c r="B360" s="291">
        <v>75000</v>
      </c>
      <c r="C360" s="292"/>
      <c r="D360" s="280">
        <f t="shared" si="5"/>
        <v>75000</v>
      </c>
      <c r="E360" s="280">
        <v>75000</v>
      </c>
      <c r="F360" s="290">
        <v>0</v>
      </c>
      <c r="G360" s="303" t="s">
        <v>1417</v>
      </c>
      <c r="H360" s="303"/>
      <c r="I360" s="264" t="s">
        <v>1220</v>
      </c>
      <c r="K360" s="284"/>
      <c r="L360" s="284"/>
    </row>
    <row r="361" spans="1:12">
      <c r="A361" s="313" t="s">
        <v>632</v>
      </c>
      <c r="B361" s="292"/>
      <c r="C361" s="291">
        <v>54931</v>
      </c>
      <c r="D361" s="280">
        <f t="shared" si="5"/>
        <v>-54931</v>
      </c>
      <c r="E361" s="280">
        <v>-54931</v>
      </c>
      <c r="F361" s="290">
        <v>0</v>
      </c>
      <c r="G361" s="303" t="s">
        <v>1392</v>
      </c>
      <c r="H361" s="303"/>
      <c r="I361" s="264" t="s">
        <v>1220</v>
      </c>
      <c r="K361" s="284"/>
      <c r="L361" s="284"/>
    </row>
    <row r="362" spans="1:12">
      <c r="A362" s="794" t="s">
        <v>1666</v>
      </c>
      <c r="B362" s="291">
        <v>11250</v>
      </c>
      <c r="C362" s="292"/>
      <c r="D362" s="280">
        <f t="shared" si="5"/>
        <v>11250</v>
      </c>
      <c r="E362" s="280">
        <v>11250</v>
      </c>
      <c r="F362" s="290">
        <v>0</v>
      </c>
      <c r="G362" s="303" t="s">
        <v>1361</v>
      </c>
      <c r="H362" s="303"/>
      <c r="I362" s="264" t="s">
        <v>1220</v>
      </c>
      <c r="K362" s="284"/>
      <c r="L362" s="284"/>
    </row>
    <row r="363" spans="1:12">
      <c r="A363" s="313" t="s">
        <v>475</v>
      </c>
      <c r="B363" s="291">
        <v>58300</v>
      </c>
      <c r="C363" s="292"/>
      <c r="D363" s="280">
        <f t="shared" si="5"/>
        <v>58300</v>
      </c>
      <c r="E363" s="280">
        <v>58300</v>
      </c>
      <c r="F363" s="290">
        <v>0</v>
      </c>
      <c r="G363" s="303" t="s">
        <v>818</v>
      </c>
      <c r="H363" s="303"/>
      <c r="I363" s="264" t="s">
        <v>1220</v>
      </c>
      <c r="K363" s="284"/>
      <c r="L363" s="284"/>
    </row>
    <row r="364" spans="1:12">
      <c r="A364" s="794" t="s">
        <v>1666</v>
      </c>
      <c r="B364" s="292"/>
      <c r="C364" s="291">
        <v>306415</v>
      </c>
      <c r="D364" s="280">
        <f t="shared" si="5"/>
        <v>-306415</v>
      </c>
      <c r="E364" s="280">
        <v>-306415</v>
      </c>
      <c r="F364" s="290" t="s">
        <v>734</v>
      </c>
      <c r="G364" s="435" t="s">
        <v>1504</v>
      </c>
      <c r="H364" s="435"/>
      <c r="I364" s="264" t="s">
        <v>1220</v>
      </c>
      <c r="K364" s="284"/>
      <c r="L364" s="284"/>
    </row>
    <row r="365" spans="1:12">
      <c r="A365" s="794" t="s">
        <v>1666</v>
      </c>
      <c r="B365" s="291">
        <v>27863</v>
      </c>
      <c r="C365" s="292"/>
      <c r="D365" s="280">
        <f t="shared" si="5"/>
        <v>27863</v>
      </c>
      <c r="E365" s="280">
        <v>27863</v>
      </c>
      <c r="F365" s="290">
        <v>0</v>
      </c>
      <c r="G365" s="303" t="s">
        <v>1370</v>
      </c>
      <c r="H365" s="303"/>
      <c r="I365" s="264" t="s">
        <v>1220</v>
      </c>
      <c r="K365" s="284"/>
      <c r="L365" s="284"/>
    </row>
    <row r="366" spans="1:12">
      <c r="A366" s="794" t="s">
        <v>1666</v>
      </c>
      <c r="B366" s="292"/>
      <c r="C366" s="291">
        <v>4153</v>
      </c>
      <c r="D366" s="280">
        <f t="shared" si="5"/>
        <v>-4153</v>
      </c>
      <c r="E366" s="280">
        <v>-4153</v>
      </c>
      <c r="F366" s="290" t="s">
        <v>734</v>
      </c>
      <c r="G366" s="435" t="s">
        <v>1504</v>
      </c>
      <c r="H366" s="435"/>
      <c r="I366" s="264" t="s">
        <v>1220</v>
      </c>
      <c r="K366" s="284"/>
      <c r="L366" s="284"/>
    </row>
    <row r="367" spans="1:12">
      <c r="A367" s="313" t="s">
        <v>387</v>
      </c>
      <c r="B367" s="291">
        <v>5222.82</v>
      </c>
      <c r="C367" s="292"/>
      <c r="D367" s="280">
        <f t="shared" si="5"/>
        <v>5222.82</v>
      </c>
      <c r="E367" s="280">
        <v>5223</v>
      </c>
      <c r="F367" s="290">
        <v>0</v>
      </c>
      <c r="G367" s="303" t="s">
        <v>1367</v>
      </c>
      <c r="H367" s="303"/>
      <c r="I367" s="264" t="s">
        <v>1220</v>
      </c>
      <c r="J367" s="265" t="s">
        <v>1296</v>
      </c>
      <c r="K367" s="284"/>
      <c r="L367" s="284"/>
    </row>
    <row r="368" spans="1:12">
      <c r="A368" s="794" t="s">
        <v>1666</v>
      </c>
      <c r="B368" s="292"/>
      <c r="C368" s="291">
        <v>8383</v>
      </c>
      <c r="D368" s="280">
        <f t="shared" si="5"/>
        <v>-8383</v>
      </c>
      <c r="E368" s="280">
        <v>-8383</v>
      </c>
      <c r="F368" s="290">
        <v>0</v>
      </c>
      <c r="G368" s="303" t="s">
        <v>1382</v>
      </c>
      <c r="H368" s="303"/>
      <c r="I368" s="264" t="s">
        <v>1220</v>
      </c>
      <c r="K368" s="284"/>
      <c r="L368" s="284"/>
    </row>
    <row r="369" spans="1:12">
      <c r="A369" s="313" t="s">
        <v>787</v>
      </c>
      <c r="B369" s="291">
        <v>1067</v>
      </c>
      <c r="C369" s="292"/>
      <c r="D369" s="280">
        <f t="shared" si="5"/>
        <v>1067</v>
      </c>
      <c r="E369" s="280">
        <v>1067</v>
      </c>
      <c r="F369" s="290">
        <v>0</v>
      </c>
      <c r="G369" s="303" t="s">
        <v>818</v>
      </c>
      <c r="H369" s="303"/>
      <c r="I369" s="264" t="s">
        <v>1220</v>
      </c>
      <c r="K369" s="284"/>
      <c r="L369" s="284"/>
    </row>
    <row r="370" spans="1:12">
      <c r="A370" s="267" t="s">
        <v>721</v>
      </c>
      <c r="B370" s="319">
        <v>280232.8</v>
      </c>
      <c r="C370" s="266"/>
      <c r="D370" s="280">
        <f t="shared" si="5"/>
        <v>280232.8</v>
      </c>
      <c r="E370" s="280">
        <v>280233</v>
      </c>
      <c r="F370" s="290">
        <v>0</v>
      </c>
      <c r="G370" s="303" t="s">
        <v>1405</v>
      </c>
      <c r="H370" s="303"/>
      <c r="I370" s="264" t="s">
        <v>1220</v>
      </c>
      <c r="K370" s="284"/>
      <c r="L370" s="284"/>
    </row>
    <row r="371" spans="1:12">
      <c r="A371" s="313" t="s">
        <v>681</v>
      </c>
      <c r="B371" s="291">
        <v>365940</v>
      </c>
      <c r="C371" s="292"/>
      <c r="D371" s="280">
        <f t="shared" si="5"/>
        <v>365940</v>
      </c>
      <c r="E371" s="280">
        <v>365940</v>
      </c>
      <c r="F371" s="290">
        <v>0</v>
      </c>
      <c r="G371" s="303" t="s">
        <v>1405</v>
      </c>
      <c r="H371" s="303"/>
      <c r="I371" s="264" t="s">
        <v>1220</v>
      </c>
      <c r="K371" s="284"/>
      <c r="L371" s="284"/>
    </row>
    <row r="372" spans="1:12">
      <c r="A372" s="794" t="s">
        <v>1666</v>
      </c>
      <c r="B372" s="292"/>
      <c r="C372" s="291">
        <v>40980</v>
      </c>
      <c r="D372" s="280">
        <f t="shared" si="5"/>
        <v>-40980</v>
      </c>
      <c r="E372" s="280">
        <v>-40980</v>
      </c>
      <c r="F372" s="290" t="s">
        <v>1317</v>
      </c>
      <c r="G372" s="435" t="s">
        <v>1504</v>
      </c>
      <c r="H372" s="435"/>
      <c r="I372" s="264" t="s">
        <v>1220</v>
      </c>
      <c r="K372" s="284"/>
      <c r="L372" s="284"/>
    </row>
    <row r="373" spans="1:12">
      <c r="A373" s="313" t="s">
        <v>580</v>
      </c>
      <c r="B373" s="291">
        <v>9177.2800000000007</v>
      </c>
      <c r="C373" s="292"/>
      <c r="D373" s="280">
        <f t="shared" si="5"/>
        <v>9177.2800000000007</v>
      </c>
      <c r="E373" s="280">
        <v>9177</v>
      </c>
      <c r="F373" s="290">
        <v>0</v>
      </c>
      <c r="G373" s="303" t="s">
        <v>1368</v>
      </c>
      <c r="H373" s="303"/>
      <c r="I373" s="264" t="s">
        <v>1220</v>
      </c>
      <c r="K373" s="284"/>
      <c r="L373" s="284"/>
    </row>
    <row r="374" spans="1:12">
      <c r="A374" s="313" t="s">
        <v>1102</v>
      </c>
      <c r="B374" s="291">
        <v>208744</v>
      </c>
      <c r="C374" s="292"/>
      <c r="D374" s="280">
        <f t="shared" si="5"/>
        <v>208744</v>
      </c>
      <c r="E374" s="280">
        <v>208744</v>
      </c>
      <c r="F374" s="290">
        <v>0</v>
      </c>
      <c r="G374" s="303" t="s">
        <v>1405</v>
      </c>
      <c r="H374" s="303"/>
      <c r="I374" s="264" t="s">
        <v>1220</v>
      </c>
      <c r="K374" s="284"/>
      <c r="L374" s="284"/>
    </row>
    <row r="375" spans="1:12">
      <c r="A375" s="794" t="s">
        <v>1666</v>
      </c>
      <c r="B375" s="292"/>
      <c r="C375" s="291">
        <v>158525</v>
      </c>
      <c r="D375" s="280">
        <f t="shared" si="5"/>
        <v>-158525</v>
      </c>
      <c r="E375" s="280">
        <v>-158525</v>
      </c>
      <c r="F375" s="290" t="s">
        <v>734</v>
      </c>
      <c r="G375" s="435" t="s">
        <v>1504</v>
      </c>
      <c r="H375" s="435"/>
      <c r="I375" s="264" t="s">
        <v>1220</v>
      </c>
      <c r="K375" s="284"/>
      <c r="L375" s="284"/>
    </row>
    <row r="376" spans="1:12" ht="24">
      <c r="A376" s="313" t="s">
        <v>412</v>
      </c>
      <c r="B376" s="292"/>
      <c r="C376" s="291">
        <v>143745</v>
      </c>
      <c r="D376" s="280">
        <f t="shared" si="5"/>
        <v>-143745</v>
      </c>
      <c r="E376" s="280">
        <v>-143745</v>
      </c>
      <c r="F376" s="290">
        <v>0</v>
      </c>
      <c r="G376" s="303" t="s">
        <v>1383</v>
      </c>
      <c r="H376" s="303"/>
      <c r="I376" s="264" t="s">
        <v>1220</v>
      </c>
      <c r="K376" s="284"/>
      <c r="L376" s="284"/>
    </row>
    <row r="377" spans="1:12" ht="24">
      <c r="A377" s="313" t="s">
        <v>700</v>
      </c>
      <c r="B377" s="291">
        <v>423067</v>
      </c>
      <c r="C377" s="292"/>
      <c r="D377" s="280">
        <f t="shared" si="5"/>
        <v>423067</v>
      </c>
      <c r="E377" s="280">
        <v>423067</v>
      </c>
      <c r="F377" s="290">
        <v>0</v>
      </c>
      <c r="G377" s="303" t="s">
        <v>1394</v>
      </c>
      <c r="H377" s="303"/>
      <c r="I377" s="264" t="s">
        <v>1220</v>
      </c>
      <c r="K377" s="284"/>
      <c r="L377" s="284"/>
    </row>
    <row r="378" spans="1:12" ht="24">
      <c r="A378" s="313" t="s">
        <v>701</v>
      </c>
      <c r="B378" s="291">
        <v>915535</v>
      </c>
      <c r="C378" s="292"/>
      <c r="D378" s="280">
        <f t="shared" si="5"/>
        <v>915535</v>
      </c>
      <c r="E378" s="280">
        <v>915535</v>
      </c>
      <c r="F378" s="290">
        <v>0</v>
      </c>
      <c r="G378" s="303" t="s">
        <v>1394</v>
      </c>
      <c r="H378" s="303"/>
      <c r="I378" s="264" t="s">
        <v>1220</v>
      </c>
      <c r="K378" s="284"/>
      <c r="L378" s="284"/>
    </row>
    <row r="379" spans="1:12">
      <c r="A379" s="313" t="s">
        <v>449</v>
      </c>
      <c r="B379" s="291">
        <v>846899</v>
      </c>
      <c r="C379" s="292"/>
      <c r="D379" s="280">
        <f t="shared" si="5"/>
        <v>846899</v>
      </c>
      <c r="E379" s="280">
        <v>846899</v>
      </c>
      <c r="F379" s="290">
        <v>0</v>
      </c>
      <c r="G379" s="303" t="s">
        <v>818</v>
      </c>
      <c r="H379" s="303"/>
      <c r="I379" s="264" t="s">
        <v>1220</v>
      </c>
      <c r="K379" s="284"/>
      <c r="L379" s="284"/>
    </row>
    <row r="380" spans="1:12">
      <c r="A380" s="313" t="s">
        <v>438</v>
      </c>
      <c r="B380" s="291">
        <v>14691.99</v>
      </c>
      <c r="C380" s="292"/>
      <c r="D380" s="280">
        <f t="shared" si="5"/>
        <v>14691.99</v>
      </c>
      <c r="E380" s="280">
        <v>14692</v>
      </c>
      <c r="F380" s="290">
        <v>0</v>
      </c>
      <c r="G380" s="303" t="s">
        <v>818</v>
      </c>
      <c r="H380" s="303"/>
      <c r="I380" s="264" t="s">
        <v>1220</v>
      </c>
      <c r="K380" s="284"/>
      <c r="L380" s="284"/>
    </row>
    <row r="381" spans="1:12" ht="24">
      <c r="A381" s="313" t="s">
        <v>702</v>
      </c>
      <c r="B381" s="292"/>
      <c r="C381" s="291">
        <v>20</v>
      </c>
      <c r="D381" s="280">
        <f t="shared" si="5"/>
        <v>-20</v>
      </c>
      <c r="E381" s="280">
        <v>350525</v>
      </c>
      <c r="F381" s="290">
        <v>0</v>
      </c>
      <c r="G381" s="303" t="s">
        <v>1394</v>
      </c>
      <c r="H381" s="303"/>
      <c r="I381" s="264" t="s">
        <v>1220</v>
      </c>
      <c r="K381" s="284"/>
      <c r="L381" s="284"/>
    </row>
    <row r="382" spans="1:12" ht="24">
      <c r="A382" s="313" t="s">
        <v>417</v>
      </c>
      <c r="B382" s="291">
        <v>7737</v>
      </c>
      <c r="C382" s="292"/>
      <c r="D382" s="280">
        <f t="shared" si="5"/>
        <v>7737</v>
      </c>
      <c r="E382" s="280">
        <v>7737</v>
      </c>
      <c r="F382" s="290">
        <v>0</v>
      </c>
      <c r="G382" s="303" t="s">
        <v>1369</v>
      </c>
      <c r="H382" s="303"/>
      <c r="I382" s="264" t="s">
        <v>1220</v>
      </c>
      <c r="K382" s="284"/>
      <c r="L382" s="284"/>
    </row>
    <row r="383" spans="1:12">
      <c r="A383" s="794" t="s">
        <v>1666</v>
      </c>
      <c r="B383" s="291">
        <v>73320</v>
      </c>
      <c r="C383" s="292"/>
      <c r="D383" s="280">
        <f t="shared" si="5"/>
        <v>73320</v>
      </c>
      <c r="E383" s="280">
        <v>73320</v>
      </c>
      <c r="F383" s="290">
        <v>0</v>
      </c>
      <c r="G383" s="303" t="s">
        <v>1361</v>
      </c>
      <c r="H383" s="303"/>
      <c r="I383" s="264" t="s">
        <v>1220</v>
      </c>
      <c r="K383" s="284"/>
      <c r="L383" s="284"/>
    </row>
    <row r="384" spans="1:12">
      <c r="A384" s="313" t="s">
        <v>737</v>
      </c>
      <c r="B384" s="292"/>
      <c r="C384" s="292"/>
      <c r="D384" s="280">
        <f t="shared" si="5"/>
        <v>0</v>
      </c>
      <c r="E384" s="280">
        <v>0</v>
      </c>
      <c r="F384" s="290">
        <v>0</v>
      </c>
      <c r="G384" s="303" t="e">
        <v>#N/A</v>
      </c>
      <c r="H384" s="303"/>
      <c r="I384" s="264" t="s">
        <v>1220</v>
      </c>
      <c r="K384" s="284"/>
      <c r="L384" s="284"/>
    </row>
    <row r="385" spans="1:12">
      <c r="A385" s="794" t="s">
        <v>1666</v>
      </c>
      <c r="B385" s="292"/>
      <c r="C385" s="291">
        <v>225000</v>
      </c>
      <c r="D385" s="280">
        <f t="shared" si="5"/>
        <v>-225000</v>
      </c>
      <c r="E385" s="280">
        <v>-225000</v>
      </c>
      <c r="F385" s="290" t="s">
        <v>896</v>
      </c>
      <c r="G385" s="435" t="s">
        <v>1504</v>
      </c>
      <c r="H385" s="435"/>
      <c r="I385" s="264" t="s">
        <v>1220</v>
      </c>
      <c r="K385" s="284"/>
      <c r="L385" s="284"/>
    </row>
    <row r="386" spans="1:12">
      <c r="A386" s="794" t="s">
        <v>1666</v>
      </c>
      <c r="B386" s="292"/>
      <c r="C386" s="291">
        <v>32571</v>
      </c>
      <c r="D386" s="280">
        <f t="shared" si="5"/>
        <v>-32571</v>
      </c>
      <c r="E386" s="280">
        <v>-32571</v>
      </c>
      <c r="F386" s="290" t="s">
        <v>896</v>
      </c>
      <c r="G386" s="435" t="s">
        <v>1504</v>
      </c>
      <c r="H386" s="435"/>
      <c r="I386" s="264" t="s">
        <v>1220</v>
      </c>
      <c r="K386" s="284"/>
      <c r="L386" s="284"/>
    </row>
    <row r="387" spans="1:12">
      <c r="A387" s="794" t="s">
        <v>1666</v>
      </c>
      <c r="B387" s="292"/>
      <c r="C387" s="291">
        <v>24.37</v>
      </c>
      <c r="D387" s="280">
        <f t="shared" si="5"/>
        <v>-24.37</v>
      </c>
      <c r="E387" s="280">
        <v>-24</v>
      </c>
      <c r="F387" s="290" t="s">
        <v>734</v>
      </c>
      <c r="G387" s="435" t="s">
        <v>1504</v>
      </c>
      <c r="H387" s="435"/>
      <c r="I387" s="264" t="s">
        <v>1220</v>
      </c>
      <c r="K387" s="284"/>
      <c r="L387" s="284"/>
    </row>
    <row r="388" spans="1:12">
      <c r="A388" s="794" t="s">
        <v>1666</v>
      </c>
      <c r="B388" s="292"/>
      <c r="C388" s="291">
        <v>5300458.09</v>
      </c>
      <c r="D388" s="280">
        <f t="shared" si="5"/>
        <v>-5300458.09</v>
      </c>
      <c r="E388" s="280">
        <v>-4912838</v>
      </c>
      <c r="F388" s="290" t="s">
        <v>734</v>
      </c>
      <c r="G388" s="435" t="s">
        <v>1504</v>
      </c>
      <c r="H388" s="435"/>
      <c r="I388" s="264" t="s">
        <v>1220</v>
      </c>
      <c r="K388" s="284"/>
      <c r="L388" s="284"/>
    </row>
    <row r="389" spans="1:12">
      <c r="A389" s="794" t="s">
        <v>1666</v>
      </c>
      <c r="B389" s="291">
        <v>11369.04</v>
      </c>
      <c r="C389" s="292"/>
      <c r="D389" s="280">
        <f t="shared" si="5"/>
        <v>11369.04</v>
      </c>
      <c r="E389" s="280">
        <v>11369</v>
      </c>
      <c r="F389" s="290">
        <v>0</v>
      </c>
      <c r="G389" s="303" t="s">
        <v>1361</v>
      </c>
      <c r="H389" s="303"/>
      <c r="I389" s="264" t="s">
        <v>1220</v>
      </c>
      <c r="K389" s="284"/>
      <c r="L389" s="284"/>
    </row>
    <row r="390" spans="1:12">
      <c r="A390" s="313" t="s">
        <v>419</v>
      </c>
      <c r="B390" s="291">
        <v>1501503</v>
      </c>
      <c r="C390" s="292"/>
      <c r="D390" s="280">
        <f t="shared" si="5"/>
        <v>1501503</v>
      </c>
      <c r="E390" s="280">
        <v>1501503</v>
      </c>
      <c r="F390" s="290">
        <v>0</v>
      </c>
      <c r="G390" s="303" t="s">
        <v>818</v>
      </c>
      <c r="H390" s="303"/>
      <c r="I390" s="264" t="s">
        <v>1220</v>
      </c>
      <c r="K390" s="284"/>
      <c r="L390" s="284"/>
    </row>
    <row r="391" spans="1:12">
      <c r="A391" s="313" t="s">
        <v>738</v>
      </c>
      <c r="B391" s="292"/>
      <c r="C391" s="292"/>
      <c r="D391" s="280">
        <f t="shared" si="5"/>
        <v>0</v>
      </c>
      <c r="E391" s="280">
        <v>0</v>
      </c>
      <c r="F391" s="290">
        <v>0</v>
      </c>
      <c r="G391" s="303" t="e">
        <v>#N/A</v>
      </c>
      <c r="H391" s="303"/>
      <c r="I391" s="264" t="s">
        <v>1220</v>
      </c>
      <c r="K391" s="284"/>
      <c r="L391" s="284"/>
    </row>
    <row r="392" spans="1:12">
      <c r="A392" s="313" t="s">
        <v>460</v>
      </c>
      <c r="B392" s="291">
        <v>13700</v>
      </c>
      <c r="C392" s="292"/>
      <c r="D392" s="280">
        <f t="shared" si="5"/>
        <v>13700</v>
      </c>
      <c r="E392" s="280">
        <v>13700</v>
      </c>
      <c r="F392" s="290">
        <v>0</v>
      </c>
      <c r="G392" s="303" t="s">
        <v>818</v>
      </c>
      <c r="H392" s="303"/>
      <c r="I392" s="264" t="s">
        <v>1220</v>
      </c>
      <c r="K392" s="284"/>
      <c r="L392" s="284"/>
    </row>
    <row r="393" spans="1:12" ht="33" customHeight="1">
      <c r="A393" s="313" t="s">
        <v>584</v>
      </c>
      <c r="B393" s="291">
        <v>167214.51999999999</v>
      </c>
      <c r="C393" s="292"/>
      <c r="D393" s="280">
        <f t="shared" ref="D393:D456" si="6">B393-C393</f>
        <v>167214.51999999999</v>
      </c>
      <c r="E393" s="280">
        <v>167215</v>
      </c>
      <c r="F393" s="290">
        <v>0</v>
      </c>
      <c r="G393" s="303" t="s">
        <v>1364</v>
      </c>
      <c r="H393" s="303"/>
      <c r="I393" s="264" t="s">
        <v>1220</v>
      </c>
      <c r="K393" s="284"/>
      <c r="L393" s="284"/>
    </row>
    <row r="394" spans="1:12" ht="24">
      <c r="A394" s="313" t="s">
        <v>1673</v>
      </c>
      <c r="B394" s="291">
        <v>12923.29</v>
      </c>
      <c r="C394" s="292"/>
      <c r="D394" s="280">
        <f t="shared" si="6"/>
        <v>12923.29</v>
      </c>
      <c r="E394" s="280">
        <v>12923</v>
      </c>
      <c r="F394" s="290">
        <v>0</v>
      </c>
      <c r="G394" s="303" t="s">
        <v>1359</v>
      </c>
      <c r="H394" s="303"/>
      <c r="I394" s="264" t="s">
        <v>1220</v>
      </c>
      <c r="K394" s="284"/>
      <c r="L394" s="284"/>
    </row>
    <row r="395" spans="1:12" ht="24">
      <c r="A395" s="313" t="s">
        <v>1674</v>
      </c>
      <c r="B395" s="291">
        <v>9249</v>
      </c>
      <c r="C395" s="292"/>
      <c r="D395" s="280">
        <f t="shared" si="6"/>
        <v>9249</v>
      </c>
      <c r="E395" s="280">
        <v>9249</v>
      </c>
      <c r="F395" s="290">
        <v>0</v>
      </c>
      <c r="G395" s="303" t="s">
        <v>1359</v>
      </c>
      <c r="H395" s="303"/>
      <c r="I395" s="264" t="s">
        <v>1220</v>
      </c>
      <c r="K395" s="284"/>
      <c r="L395" s="284"/>
    </row>
    <row r="396" spans="1:12">
      <c r="A396" s="313" t="s">
        <v>1674</v>
      </c>
      <c r="B396" s="291">
        <v>22181294</v>
      </c>
      <c r="C396" s="292"/>
      <c r="D396" s="280">
        <f t="shared" si="6"/>
        <v>22181294</v>
      </c>
      <c r="E396" s="280">
        <v>22181294</v>
      </c>
      <c r="F396" s="290">
        <v>0</v>
      </c>
      <c r="G396" s="303" t="s">
        <v>1366</v>
      </c>
      <c r="H396" s="303"/>
      <c r="I396" s="264" t="s">
        <v>1220</v>
      </c>
      <c r="K396" s="284"/>
      <c r="L396" s="284"/>
    </row>
    <row r="397" spans="1:12" ht="24">
      <c r="A397" s="313" t="s">
        <v>1674</v>
      </c>
      <c r="B397" s="291">
        <v>2872286</v>
      </c>
      <c r="C397" s="292"/>
      <c r="D397" s="280">
        <f t="shared" si="6"/>
        <v>2872286</v>
      </c>
      <c r="E397" s="280">
        <v>2872286</v>
      </c>
      <c r="F397" s="290">
        <v>0</v>
      </c>
      <c r="G397" s="303" t="s">
        <v>1359</v>
      </c>
      <c r="H397" s="303"/>
      <c r="I397" s="264" t="s">
        <v>1220</v>
      </c>
      <c r="K397" s="284"/>
      <c r="L397" s="284"/>
    </row>
    <row r="398" spans="1:12" ht="24">
      <c r="A398" s="313" t="s">
        <v>1674</v>
      </c>
      <c r="B398" s="291">
        <v>15178</v>
      </c>
      <c r="C398" s="292"/>
      <c r="D398" s="280">
        <f t="shared" si="6"/>
        <v>15178</v>
      </c>
      <c r="E398" s="280">
        <v>15178</v>
      </c>
      <c r="F398" s="290">
        <v>0</v>
      </c>
      <c r="G398" s="303" t="s">
        <v>1364</v>
      </c>
      <c r="H398" s="303"/>
      <c r="I398" s="264" t="s">
        <v>1220</v>
      </c>
      <c r="K398" s="284"/>
      <c r="L398" s="284"/>
    </row>
    <row r="399" spans="1:12" ht="24">
      <c r="A399" s="313" t="s">
        <v>1675</v>
      </c>
      <c r="B399" s="291">
        <v>28666</v>
      </c>
      <c r="C399" s="292"/>
      <c r="D399" s="280">
        <f t="shared" si="6"/>
        <v>28666</v>
      </c>
      <c r="E399" s="280">
        <v>28666</v>
      </c>
      <c r="F399" s="290">
        <v>0</v>
      </c>
      <c r="G399" s="303" t="s">
        <v>1359</v>
      </c>
      <c r="H399" s="303"/>
      <c r="I399" s="264" t="s">
        <v>1220</v>
      </c>
      <c r="K399" s="284"/>
      <c r="L399" s="284"/>
    </row>
    <row r="400" spans="1:12">
      <c r="A400" s="313" t="s">
        <v>1103</v>
      </c>
      <c r="B400" s="291">
        <v>852890</v>
      </c>
      <c r="C400" s="292"/>
      <c r="D400" s="280">
        <f t="shared" si="6"/>
        <v>852890</v>
      </c>
      <c r="E400" s="280">
        <v>852890</v>
      </c>
      <c r="F400" s="290">
        <v>0</v>
      </c>
      <c r="G400" s="303" t="s">
        <v>1366</v>
      </c>
      <c r="H400" s="303"/>
      <c r="I400" s="264" t="s">
        <v>1220</v>
      </c>
      <c r="K400" s="284"/>
      <c r="L400" s="284"/>
    </row>
    <row r="401" spans="1:12">
      <c r="A401" s="313" t="s">
        <v>499</v>
      </c>
      <c r="B401" s="291">
        <v>110250.76</v>
      </c>
      <c r="C401" s="292"/>
      <c r="D401" s="280">
        <f t="shared" si="6"/>
        <v>110250.76</v>
      </c>
      <c r="E401" s="280">
        <v>110251</v>
      </c>
      <c r="F401" s="290">
        <v>0</v>
      </c>
      <c r="G401" s="303" t="s">
        <v>818</v>
      </c>
      <c r="H401" s="303"/>
      <c r="I401" s="264" t="s">
        <v>1220</v>
      </c>
      <c r="K401" s="284"/>
      <c r="L401" s="284"/>
    </row>
    <row r="402" spans="1:12">
      <c r="A402" s="313" t="s">
        <v>1104</v>
      </c>
      <c r="B402" s="291">
        <v>3175067.13</v>
      </c>
      <c r="C402" s="292"/>
      <c r="D402" s="280">
        <f t="shared" si="6"/>
        <v>3175067.13</v>
      </c>
      <c r="E402" s="280">
        <v>3175067</v>
      </c>
      <c r="F402" s="290">
        <v>0</v>
      </c>
      <c r="G402" s="303" t="s">
        <v>1463</v>
      </c>
      <c r="H402" s="303"/>
      <c r="I402" s="264" t="s">
        <v>1220</v>
      </c>
      <c r="K402" s="284"/>
      <c r="L402" s="284"/>
    </row>
    <row r="403" spans="1:12">
      <c r="A403" s="794" t="s">
        <v>1666</v>
      </c>
      <c r="B403" s="292"/>
      <c r="C403" s="291">
        <v>2539.9</v>
      </c>
      <c r="D403" s="280">
        <f t="shared" si="6"/>
        <v>-2539.9</v>
      </c>
      <c r="E403" s="280">
        <v>-2540</v>
      </c>
      <c r="F403" s="290">
        <v>0</v>
      </c>
      <c r="G403" s="303" t="s">
        <v>1382</v>
      </c>
      <c r="H403" s="303"/>
      <c r="I403" s="264" t="s">
        <v>1220</v>
      </c>
      <c r="K403" s="284"/>
      <c r="L403" s="284"/>
    </row>
    <row r="404" spans="1:12" ht="24">
      <c r="A404" s="313" t="s">
        <v>760</v>
      </c>
      <c r="B404" s="291">
        <v>514831</v>
      </c>
      <c r="C404" s="292"/>
      <c r="D404" s="280">
        <f t="shared" si="6"/>
        <v>514831</v>
      </c>
      <c r="E404" s="280">
        <v>514831</v>
      </c>
      <c r="F404" s="290">
        <v>0</v>
      </c>
      <c r="G404" s="303" t="s">
        <v>1365</v>
      </c>
      <c r="H404" s="303"/>
      <c r="I404" s="264" t="s">
        <v>1220</v>
      </c>
      <c r="K404" s="284"/>
      <c r="L404" s="284"/>
    </row>
    <row r="405" spans="1:12">
      <c r="A405" s="313" t="s">
        <v>706</v>
      </c>
      <c r="B405" s="291">
        <v>1135345</v>
      </c>
      <c r="C405" s="292"/>
      <c r="D405" s="280">
        <f t="shared" si="6"/>
        <v>1135345</v>
      </c>
      <c r="E405" s="280">
        <v>1135345</v>
      </c>
      <c r="F405" s="290">
        <v>0</v>
      </c>
      <c r="G405" s="303" t="s">
        <v>1396</v>
      </c>
      <c r="H405" s="303"/>
      <c r="I405" s="264" t="s">
        <v>1220</v>
      </c>
      <c r="K405" s="284"/>
      <c r="L405" s="284"/>
    </row>
    <row r="406" spans="1:12">
      <c r="A406" s="794" t="s">
        <v>1666</v>
      </c>
      <c r="B406" s="291">
        <v>28105</v>
      </c>
      <c r="C406" s="292"/>
      <c r="D406" s="280">
        <f t="shared" si="6"/>
        <v>28105</v>
      </c>
      <c r="E406" s="280">
        <v>28105</v>
      </c>
      <c r="F406" s="290">
        <v>0</v>
      </c>
      <c r="G406" s="303" t="s">
        <v>1370</v>
      </c>
      <c r="H406" s="303"/>
      <c r="I406" s="264" t="s">
        <v>1220</v>
      </c>
      <c r="K406" s="284"/>
      <c r="L406" s="284"/>
    </row>
    <row r="407" spans="1:12" ht="24">
      <c r="A407" s="313" t="s">
        <v>667</v>
      </c>
      <c r="B407" s="291">
        <v>203054</v>
      </c>
      <c r="C407" s="292"/>
      <c r="D407" s="280">
        <f t="shared" si="6"/>
        <v>203054</v>
      </c>
      <c r="E407" s="280">
        <v>-2397469</v>
      </c>
      <c r="F407" s="290">
        <v>0</v>
      </c>
      <c r="G407" s="303" t="s">
        <v>1470</v>
      </c>
      <c r="H407" s="303"/>
      <c r="I407" s="264" t="s">
        <v>1220</v>
      </c>
      <c r="K407" s="284"/>
      <c r="L407" s="284"/>
    </row>
    <row r="408" spans="1:12">
      <c r="A408" s="313" t="s">
        <v>500</v>
      </c>
      <c r="B408" s="291">
        <v>14900</v>
      </c>
      <c r="C408" s="292"/>
      <c r="D408" s="280">
        <f t="shared" si="6"/>
        <v>14900</v>
      </c>
      <c r="E408" s="280">
        <v>14900</v>
      </c>
      <c r="F408" s="290">
        <v>0</v>
      </c>
      <c r="G408" s="303" t="s">
        <v>818</v>
      </c>
      <c r="H408" s="303"/>
      <c r="I408" s="264" t="s">
        <v>1220</v>
      </c>
      <c r="K408" s="284"/>
      <c r="L408" s="284"/>
    </row>
    <row r="409" spans="1:12">
      <c r="A409" s="313" t="s">
        <v>747</v>
      </c>
      <c r="B409" s="291">
        <v>391483</v>
      </c>
      <c r="C409" s="292"/>
      <c r="D409" s="280">
        <f t="shared" si="6"/>
        <v>391483</v>
      </c>
      <c r="E409" s="280">
        <v>391483</v>
      </c>
      <c r="F409" s="290">
        <v>0</v>
      </c>
      <c r="G409" s="303" t="s">
        <v>1399</v>
      </c>
      <c r="H409" s="303"/>
      <c r="I409" s="264" t="s">
        <v>1220</v>
      </c>
      <c r="K409" s="284"/>
      <c r="L409" s="284"/>
    </row>
    <row r="410" spans="1:12">
      <c r="A410" s="313" t="s">
        <v>1105</v>
      </c>
      <c r="B410" s="291">
        <v>38094352</v>
      </c>
      <c r="C410" s="292"/>
      <c r="D410" s="280">
        <f t="shared" si="6"/>
        <v>38094352</v>
      </c>
      <c r="E410" s="280">
        <v>40655730</v>
      </c>
      <c r="F410" s="290">
        <v>0</v>
      </c>
      <c r="G410" s="303" t="s">
        <v>1399</v>
      </c>
      <c r="H410" s="303"/>
      <c r="I410" s="264" t="s">
        <v>1220</v>
      </c>
      <c r="K410" s="284"/>
      <c r="L410" s="284"/>
    </row>
    <row r="411" spans="1:12">
      <c r="A411" s="313" t="s">
        <v>501</v>
      </c>
      <c r="B411" s="291">
        <v>335837</v>
      </c>
      <c r="C411" s="292"/>
      <c r="D411" s="280">
        <f t="shared" si="6"/>
        <v>335837</v>
      </c>
      <c r="E411" s="280">
        <v>335837</v>
      </c>
      <c r="F411" s="290">
        <v>0</v>
      </c>
      <c r="G411" s="303" t="s">
        <v>818</v>
      </c>
      <c r="H411" s="303"/>
      <c r="I411" s="264" t="s">
        <v>1220</v>
      </c>
      <c r="K411" s="284"/>
      <c r="L411" s="284"/>
    </row>
    <row r="412" spans="1:12">
      <c r="A412" s="313" t="s">
        <v>502</v>
      </c>
      <c r="B412" s="291">
        <v>117300</v>
      </c>
      <c r="C412" s="292"/>
      <c r="D412" s="280">
        <f t="shared" si="6"/>
        <v>117300</v>
      </c>
      <c r="E412" s="280">
        <v>117300</v>
      </c>
      <c r="F412" s="290">
        <v>0</v>
      </c>
      <c r="G412" s="303" t="s">
        <v>818</v>
      </c>
      <c r="H412" s="303"/>
      <c r="I412" s="264" t="s">
        <v>1220</v>
      </c>
      <c r="K412" s="284"/>
      <c r="L412" s="284"/>
    </row>
    <row r="413" spans="1:12">
      <c r="A413" s="794" t="s">
        <v>1666</v>
      </c>
      <c r="B413" s="291">
        <v>375</v>
      </c>
      <c r="C413" s="292"/>
      <c r="D413" s="280">
        <f t="shared" si="6"/>
        <v>375</v>
      </c>
      <c r="E413" s="280">
        <v>375</v>
      </c>
      <c r="F413" s="290">
        <v>0</v>
      </c>
      <c r="G413" s="303" t="s">
        <v>1361</v>
      </c>
      <c r="H413" s="303"/>
      <c r="I413" s="264" t="s">
        <v>1220</v>
      </c>
      <c r="K413" s="284"/>
      <c r="L413" s="284"/>
    </row>
    <row r="414" spans="1:12">
      <c r="A414" s="794" t="s">
        <v>1666</v>
      </c>
      <c r="B414" s="291">
        <v>128122</v>
      </c>
      <c r="C414" s="292"/>
      <c r="D414" s="280">
        <f t="shared" si="6"/>
        <v>128122</v>
      </c>
      <c r="E414" s="280">
        <v>128122</v>
      </c>
      <c r="F414" s="290">
        <v>0</v>
      </c>
      <c r="G414" s="303" t="s">
        <v>1361</v>
      </c>
      <c r="H414" s="303"/>
      <c r="I414" s="264" t="s">
        <v>1220</v>
      </c>
      <c r="K414" s="284"/>
      <c r="L414" s="284"/>
    </row>
    <row r="415" spans="1:12">
      <c r="A415" s="313" t="s">
        <v>465</v>
      </c>
      <c r="B415" s="291">
        <v>1259955</v>
      </c>
      <c r="C415" s="292"/>
      <c r="D415" s="280">
        <f t="shared" si="6"/>
        <v>1259955</v>
      </c>
      <c r="E415" s="280">
        <v>1259955</v>
      </c>
      <c r="F415" s="290">
        <v>0</v>
      </c>
      <c r="G415" s="303" t="s">
        <v>818</v>
      </c>
      <c r="H415" s="303"/>
      <c r="I415" s="264" t="s">
        <v>1220</v>
      </c>
      <c r="K415" s="284"/>
      <c r="L415" s="284"/>
    </row>
    <row r="416" spans="1:12">
      <c r="A416" s="313" t="s">
        <v>461</v>
      </c>
      <c r="B416" s="291">
        <v>746917.5</v>
      </c>
      <c r="C416" s="292"/>
      <c r="D416" s="280">
        <f t="shared" si="6"/>
        <v>746917.5</v>
      </c>
      <c r="E416" s="280">
        <v>746918</v>
      </c>
      <c r="F416" s="290">
        <v>0</v>
      </c>
      <c r="G416" s="303" t="s">
        <v>818</v>
      </c>
      <c r="H416" s="303"/>
      <c r="I416" s="264" t="s">
        <v>1220</v>
      </c>
      <c r="K416" s="284"/>
      <c r="L416" s="284"/>
    </row>
    <row r="417" spans="1:12">
      <c r="A417" s="794" t="s">
        <v>1666</v>
      </c>
      <c r="B417" s="291">
        <v>22537.5</v>
      </c>
      <c r="C417" s="292"/>
      <c r="D417" s="280">
        <f t="shared" si="6"/>
        <v>22537.5</v>
      </c>
      <c r="E417" s="280">
        <v>22538</v>
      </c>
      <c r="F417" s="290">
        <v>0</v>
      </c>
      <c r="G417" s="303" t="s">
        <v>1361</v>
      </c>
      <c r="H417" s="303"/>
      <c r="I417" s="264" t="s">
        <v>1220</v>
      </c>
      <c r="K417" s="284"/>
      <c r="L417" s="284"/>
    </row>
    <row r="418" spans="1:12">
      <c r="A418" s="794" t="s">
        <v>1666</v>
      </c>
      <c r="B418" s="292"/>
      <c r="C418" s="291">
        <v>178300</v>
      </c>
      <c r="D418" s="280">
        <f t="shared" si="6"/>
        <v>-178300</v>
      </c>
      <c r="E418" s="280">
        <v>-178300</v>
      </c>
      <c r="F418" s="290" t="s">
        <v>734</v>
      </c>
      <c r="G418" s="435" t="s">
        <v>1504</v>
      </c>
      <c r="H418" s="435"/>
      <c r="I418" s="264" t="s">
        <v>1220</v>
      </c>
      <c r="K418" s="284"/>
      <c r="L418" s="284"/>
    </row>
    <row r="419" spans="1:12">
      <c r="A419" s="794" t="s">
        <v>1666</v>
      </c>
      <c r="B419" s="291">
        <v>7590</v>
      </c>
      <c r="C419" s="292"/>
      <c r="D419" s="280">
        <f t="shared" si="6"/>
        <v>7590</v>
      </c>
      <c r="E419" s="280">
        <v>7590</v>
      </c>
      <c r="F419" s="290">
        <v>0</v>
      </c>
      <c r="G419" s="303" t="s">
        <v>1361</v>
      </c>
      <c r="H419" s="303"/>
      <c r="I419" s="264" t="s">
        <v>1220</v>
      </c>
      <c r="K419" s="284"/>
      <c r="L419" s="284"/>
    </row>
    <row r="420" spans="1:12">
      <c r="A420" s="794" t="s">
        <v>1666</v>
      </c>
      <c r="B420" s="291">
        <v>32367</v>
      </c>
      <c r="C420" s="292"/>
      <c r="D420" s="280">
        <f t="shared" si="6"/>
        <v>32367</v>
      </c>
      <c r="E420" s="280">
        <v>32367</v>
      </c>
      <c r="F420" s="290">
        <v>0</v>
      </c>
      <c r="G420" s="303" t="s">
        <v>1361</v>
      </c>
      <c r="H420" s="303"/>
      <c r="I420" s="264" t="s">
        <v>1220</v>
      </c>
      <c r="K420" s="284"/>
      <c r="L420" s="284"/>
    </row>
    <row r="421" spans="1:12">
      <c r="A421" s="794" t="s">
        <v>1666</v>
      </c>
      <c r="B421" s="292"/>
      <c r="C421" s="291">
        <v>50000</v>
      </c>
      <c r="D421" s="280">
        <f t="shared" si="6"/>
        <v>-50000</v>
      </c>
      <c r="E421" s="280">
        <v>-50000</v>
      </c>
      <c r="F421" s="290" t="s">
        <v>734</v>
      </c>
      <c r="G421" s="435" t="s">
        <v>1504</v>
      </c>
      <c r="H421" s="435"/>
      <c r="I421" s="264" t="s">
        <v>1220</v>
      </c>
      <c r="K421" s="284"/>
      <c r="L421" s="284"/>
    </row>
    <row r="422" spans="1:12">
      <c r="A422" s="794" t="s">
        <v>1666</v>
      </c>
      <c r="B422" s="291">
        <v>28263</v>
      </c>
      <c r="C422" s="292"/>
      <c r="D422" s="280">
        <f t="shared" si="6"/>
        <v>28263</v>
      </c>
      <c r="E422" s="280">
        <v>28263</v>
      </c>
      <c r="F422" s="290">
        <v>0</v>
      </c>
      <c r="G422" s="303" t="s">
        <v>1361</v>
      </c>
      <c r="H422" s="303"/>
      <c r="I422" s="264" t="s">
        <v>1220</v>
      </c>
      <c r="K422" s="284"/>
      <c r="L422" s="284"/>
    </row>
    <row r="423" spans="1:12">
      <c r="A423" s="794" t="s">
        <v>1666</v>
      </c>
      <c r="B423" s="291">
        <v>30000</v>
      </c>
      <c r="C423" s="292"/>
      <c r="D423" s="280">
        <f t="shared" si="6"/>
        <v>30000</v>
      </c>
      <c r="E423" s="280">
        <v>30000</v>
      </c>
      <c r="F423" s="290">
        <v>0</v>
      </c>
      <c r="G423" s="303" t="s">
        <v>1361</v>
      </c>
      <c r="H423" s="303"/>
      <c r="I423" s="264" t="s">
        <v>1220</v>
      </c>
      <c r="K423" s="284"/>
      <c r="L423" s="284"/>
    </row>
    <row r="424" spans="1:12">
      <c r="A424" s="794" t="s">
        <v>1666</v>
      </c>
      <c r="B424" s="292"/>
      <c r="C424" s="291">
        <v>659249.39</v>
      </c>
      <c r="D424" s="280">
        <f t="shared" si="6"/>
        <v>-659249.39</v>
      </c>
      <c r="E424" s="280">
        <v>-659249</v>
      </c>
      <c r="F424" s="290" t="s">
        <v>896</v>
      </c>
      <c r="G424" s="435" t="s">
        <v>1504</v>
      </c>
      <c r="H424" s="435"/>
      <c r="I424" s="264" t="s">
        <v>1220</v>
      </c>
      <c r="K424" s="284"/>
      <c r="L424" s="284"/>
    </row>
    <row r="425" spans="1:12">
      <c r="A425" s="313" t="s">
        <v>382</v>
      </c>
      <c r="B425" s="291">
        <v>5000</v>
      </c>
      <c r="C425" s="292"/>
      <c r="D425" s="280">
        <f t="shared" si="6"/>
        <v>5000</v>
      </c>
      <c r="E425" s="280">
        <v>5000</v>
      </c>
      <c r="F425" s="290">
        <v>0</v>
      </c>
      <c r="G425" s="303" t="s">
        <v>1367</v>
      </c>
      <c r="H425" s="303"/>
      <c r="I425" s="264" t="s">
        <v>1220</v>
      </c>
      <c r="K425" s="284"/>
      <c r="L425" s="284"/>
    </row>
    <row r="426" spans="1:12">
      <c r="A426" s="794" t="s">
        <v>1666</v>
      </c>
      <c r="B426" s="292"/>
      <c r="C426" s="291">
        <v>1</v>
      </c>
      <c r="D426" s="280">
        <f t="shared" si="6"/>
        <v>-1</v>
      </c>
      <c r="E426" s="280">
        <v>-1</v>
      </c>
      <c r="F426" s="290" t="s">
        <v>896</v>
      </c>
      <c r="G426" s="435" t="s">
        <v>1504</v>
      </c>
      <c r="H426" s="435"/>
      <c r="I426" s="264" t="s">
        <v>1220</v>
      </c>
      <c r="K426" s="284"/>
      <c r="L426" s="284"/>
    </row>
    <row r="427" spans="1:12">
      <c r="A427" s="794" t="s">
        <v>1666</v>
      </c>
      <c r="B427" s="291">
        <v>7587</v>
      </c>
      <c r="C427" s="292"/>
      <c r="D427" s="280">
        <f t="shared" si="6"/>
        <v>7587</v>
      </c>
      <c r="E427" s="280">
        <v>7587</v>
      </c>
      <c r="F427" s="290">
        <v>0</v>
      </c>
      <c r="G427" s="303" t="s">
        <v>1361</v>
      </c>
      <c r="H427" s="303"/>
      <c r="I427" s="264" t="s">
        <v>1220</v>
      </c>
      <c r="K427" s="284"/>
      <c r="L427" s="284"/>
    </row>
    <row r="428" spans="1:12">
      <c r="A428" s="794" t="s">
        <v>1666</v>
      </c>
      <c r="B428" s="292"/>
      <c r="C428" s="291">
        <v>30293</v>
      </c>
      <c r="D428" s="280">
        <f t="shared" si="6"/>
        <v>-30293</v>
      </c>
      <c r="E428" s="280">
        <v>-30293</v>
      </c>
      <c r="F428" s="290" t="s">
        <v>734</v>
      </c>
      <c r="G428" s="435" t="s">
        <v>1504</v>
      </c>
      <c r="H428" s="435"/>
      <c r="I428" s="264" t="s">
        <v>1220</v>
      </c>
      <c r="K428" s="284"/>
      <c r="L428" s="284"/>
    </row>
    <row r="429" spans="1:12">
      <c r="A429" s="794" t="s">
        <v>1666</v>
      </c>
      <c r="B429" s="292"/>
      <c r="C429" s="291">
        <v>136101</v>
      </c>
      <c r="D429" s="280">
        <f t="shared" si="6"/>
        <v>-136101</v>
      </c>
      <c r="E429" s="280">
        <v>-136101</v>
      </c>
      <c r="F429" s="290" t="s">
        <v>734</v>
      </c>
      <c r="G429" s="435" t="s">
        <v>1504</v>
      </c>
      <c r="H429" s="435"/>
      <c r="I429" s="264" t="s">
        <v>1220</v>
      </c>
      <c r="K429" s="284"/>
      <c r="L429" s="284"/>
    </row>
    <row r="430" spans="1:12">
      <c r="A430" s="794" t="s">
        <v>1666</v>
      </c>
      <c r="B430" s="291">
        <v>11620</v>
      </c>
      <c r="C430" s="292"/>
      <c r="D430" s="280">
        <f t="shared" si="6"/>
        <v>11620</v>
      </c>
      <c r="E430" s="280">
        <v>11620</v>
      </c>
      <c r="F430" s="290">
        <v>0</v>
      </c>
      <c r="G430" s="303" t="s">
        <v>1370</v>
      </c>
      <c r="H430" s="303"/>
      <c r="I430" s="264" t="s">
        <v>1220</v>
      </c>
      <c r="K430" s="284"/>
      <c r="L430" s="284"/>
    </row>
    <row r="431" spans="1:12">
      <c r="A431" s="794" t="s">
        <v>1666</v>
      </c>
      <c r="B431" s="292"/>
      <c r="C431" s="291">
        <v>125960</v>
      </c>
      <c r="D431" s="280">
        <f t="shared" si="6"/>
        <v>-125960</v>
      </c>
      <c r="E431" s="280">
        <v>-125960</v>
      </c>
      <c r="F431" s="290" t="s">
        <v>734</v>
      </c>
      <c r="G431" s="435" t="s">
        <v>1504</v>
      </c>
      <c r="H431" s="435"/>
      <c r="I431" s="264" t="s">
        <v>1220</v>
      </c>
      <c r="K431" s="284"/>
      <c r="L431" s="284"/>
    </row>
    <row r="432" spans="1:12">
      <c r="A432" s="794" t="s">
        <v>1666</v>
      </c>
      <c r="B432" s="292"/>
      <c r="C432" s="291">
        <v>1025370</v>
      </c>
      <c r="D432" s="280">
        <f t="shared" si="6"/>
        <v>-1025370</v>
      </c>
      <c r="E432" s="280">
        <v>-1025370</v>
      </c>
      <c r="F432" s="290" t="s">
        <v>734</v>
      </c>
      <c r="G432" s="435" t="s">
        <v>1504</v>
      </c>
      <c r="H432" s="435"/>
      <c r="I432" s="264" t="s">
        <v>1220</v>
      </c>
      <c r="K432" s="284"/>
      <c r="L432" s="284"/>
    </row>
    <row r="433" spans="1:12">
      <c r="A433" s="794" t="s">
        <v>1666</v>
      </c>
      <c r="B433" s="292"/>
      <c r="C433" s="291">
        <v>62230</v>
      </c>
      <c r="D433" s="280">
        <f t="shared" si="6"/>
        <v>-62230</v>
      </c>
      <c r="E433" s="280">
        <v>-62230</v>
      </c>
      <c r="F433" s="290" t="s">
        <v>734</v>
      </c>
      <c r="G433" s="435" t="s">
        <v>1504</v>
      </c>
      <c r="H433" s="435"/>
      <c r="I433" s="264" t="s">
        <v>1220</v>
      </c>
      <c r="K433" s="284"/>
      <c r="L433" s="284"/>
    </row>
    <row r="434" spans="1:12">
      <c r="A434" s="313" t="s">
        <v>722</v>
      </c>
      <c r="B434" s="291">
        <v>911268</v>
      </c>
      <c r="C434" s="292"/>
      <c r="D434" s="280">
        <f t="shared" si="6"/>
        <v>911268</v>
      </c>
      <c r="E434" s="280">
        <v>911268</v>
      </c>
      <c r="F434" s="290">
        <v>0</v>
      </c>
      <c r="G434" s="303" t="s">
        <v>1399</v>
      </c>
      <c r="H434" s="303"/>
      <c r="I434" s="264" t="s">
        <v>1220</v>
      </c>
      <c r="K434" s="284"/>
      <c r="L434" s="284"/>
    </row>
    <row r="435" spans="1:12">
      <c r="A435" s="313" t="s">
        <v>786</v>
      </c>
      <c r="B435" s="291">
        <v>422473</v>
      </c>
      <c r="C435" s="292"/>
      <c r="D435" s="280">
        <f t="shared" si="6"/>
        <v>422473</v>
      </c>
      <c r="E435" s="280">
        <v>422473</v>
      </c>
      <c r="F435" s="290">
        <v>0</v>
      </c>
      <c r="G435" s="303" t="s">
        <v>818</v>
      </c>
      <c r="H435" s="303"/>
      <c r="I435" s="264" t="s">
        <v>1220</v>
      </c>
      <c r="K435" s="284"/>
      <c r="L435" s="284"/>
    </row>
    <row r="436" spans="1:12">
      <c r="A436" s="794" t="s">
        <v>1666</v>
      </c>
      <c r="B436" s="291">
        <v>485345</v>
      </c>
      <c r="C436" s="292"/>
      <c r="D436" s="280">
        <f t="shared" si="6"/>
        <v>485345</v>
      </c>
      <c r="E436" s="280">
        <v>485345</v>
      </c>
      <c r="F436" s="290">
        <v>0</v>
      </c>
      <c r="G436" s="303" t="s">
        <v>1361</v>
      </c>
      <c r="H436" s="303"/>
      <c r="I436" s="264" t="s">
        <v>1220</v>
      </c>
      <c r="K436" s="284"/>
      <c r="L436" s="284"/>
    </row>
    <row r="437" spans="1:12">
      <c r="A437" s="794" t="s">
        <v>1666</v>
      </c>
      <c r="B437" s="291">
        <v>324405</v>
      </c>
      <c r="C437" s="292"/>
      <c r="D437" s="280">
        <f t="shared" si="6"/>
        <v>324405</v>
      </c>
      <c r="E437" s="280">
        <v>324405</v>
      </c>
      <c r="F437" s="290">
        <v>0</v>
      </c>
      <c r="G437" s="303" t="s">
        <v>1361</v>
      </c>
      <c r="H437" s="303"/>
      <c r="I437" s="264" t="s">
        <v>1220</v>
      </c>
      <c r="K437" s="284"/>
      <c r="L437" s="284"/>
    </row>
    <row r="438" spans="1:12">
      <c r="A438" s="794" t="s">
        <v>1666</v>
      </c>
      <c r="B438" s="292"/>
      <c r="C438" s="291">
        <v>107087</v>
      </c>
      <c r="D438" s="280">
        <f t="shared" si="6"/>
        <v>-107087</v>
      </c>
      <c r="E438" s="280">
        <v>-107087</v>
      </c>
      <c r="F438" s="290" t="s">
        <v>896</v>
      </c>
      <c r="G438" s="435" t="s">
        <v>1504</v>
      </c>
      <c r="H438" s="435"/>
      <c r="I438" s="264" t="s">
        <v>1220</v>
      </c>
      <c r="K438" s="284"/>
      <c r="L438" s="284"/>
    </row>
    <row r="439" spans="1:12">
      <c r="A439" s="794" t="s">
        <v>1666</v>
      </c>
      <c r="B439" s="291">
        <v>248195</v>
      </c>
      <c r="C439" s="292"/>
      <c r="D439" s="280">
        <f t="shared" si="6"/>
        <v>248195</v>
      </c>
      <c r="E439" s="280">
        <v>248195</v>
      </c>
      <c r="F439" s="290">
        <v>0</v>
      </c>
      <c r="G439" s="303" t="s">
        <v>1361</v>
      </c>
      <c r="H439" s="303"/>
      <c r="I439" s="264" t="s">
        <v>1220</v>
      </c>
      <c r="K439" s="284"/>
      <c r="L439" s="284"/>
    </row>
    <row r="440" spans="1:12">
      <c r="A440" s="794" t="s">
        <v>1666</v>
      </c>
      <c r="B440" s="292"/>
      <c r="C440" s="291">
        <v>32376</v>
      </c>
      <c r="D440" s="280">
        <f t="shared" si="6"/>
        <v>-32376</v>
      </c>
      <c r="E440" s="280">
        <v>-32376</v>
      </c>
      <c r="F440" s="290" t="s">
        <v>734</v>
      </c>
      <c r="G440" s="435" t="s">
        <v>1504</v>
      </c>
      <c r="H440" s="435"/>
      <c r="I440" s="264" t="s">
        <v>1220</v>
      </c>
      <c r="K440" s="284"/>
      <c r="L440" s="284"/>
    </row>
    <row r="441" spans="1:12">
      <c r="A441" s="794" t="s">
        <v>1666</v>
      </c>
      <c r="B441" s="292"/>
      <c r="C441" s="291">
        <v>692394</v>
      </c>
      <c r="D441" s="280">
        <f t="shared" si="6"/>
        <v>-692394</v>
      </c>
      <c r="E441" s="280">
        <v>-692394</v>
      </c>
      <c r="F441" s="290" t="s">
        <v>734</v>
      </c>
      <c r="G441" s="435" t="s">
        <v>1504</v>
      </c>
      <c r="H441" s="435"/>
      <c r="I441" s="264" t="s">
        <v>1220</v>
      </c>
      <c r="K441" s="284"/>
      <c r="L441" s="284"/>
    </row>
    <row r="442" spans="1:12">
      <c r="A442" s="794" t="s">
        <v>1666</v>
      </c>
      <c r="B442" s="292"/>
      <c r="C442" s="291">
        <v>2705</v>
      </c>
      <c r="D442" s="280">
        <f t="shared" si="6"/>
        <v>-2705</v>
      </c>
      <c r="E442" s="280">
        <v>-2705</v>
      </c>
      <c r="F442" s="290">
        <v>0</v>
      </c>
      <c r="G442" s="303" t="s">
        <v>1382</v>
      </c>
      <c r="H442" s="303"/>
      <c r="I442" s="264" t="s">
        <v>1220</v>
      </c>
      <c r="K442" s="284"/>
      <c r="L442" s="284"/>
    </row>
    <row r="443" spans="1:12">
      <c r="A443" s="794" t="s">
        <v>1666</v>
      </c>
      <c r="B443" s="291">
        <v>4672</v>
      </c>
      <c r="C443" s="292"/>
      <c r="D443" s="280">
        <f t="shared" si="6"/>
        <v>4672</v>
      </c>
      <c r="E443" s="280">
        <v>4672</v>
      </c>
      <c r="F443" s="290">
        <v>0</v>
      </c>
      <c r="G443" s="303" t="s">
        <v>1361</v>
      </c>
      <c r="H443" s="303"/>
      <c r="I443" s="264" t="s">
        <v>1220</v>
      </c>
      <c r="K443" s="284"/>
      <c r="L443" s="284"/>
    </row>
    <row r="444" spans="1:12">
      <c r="A444" s="794" t="s">
        <v>1666</v>
      </c>
      <c r="B444" s="291">
        <v>146062.04</v>
      </c>
      <c r="C444" s="292"/>
      <c r="D444" s="280">
        <f t="shared" si="6"/>
        <v>146062.04</v>
      </c>
      <c r="E444" s="280">
        <v>146062</v>
      </c>
      <c r="F444" s="290">
        <v>0</v>
      </c>
      <c r="G444" s="303" t="s">
        <v>1361</v>
      </c>
      <c r="H444" s="303"/>
      <c r="I444" s="264" t="s">
        <v>1220</v>
      </c>
      <c r="K444" s="284"/>
      <c r="L444" s="284"/>
    </row>
    <row r="445" spans="1:12">
      <c r="A445" s="794" t="s">
        <v>1666</v>
      </c>
      <c r="B445" s="291">
        <v>164005.20000000001</v>
      </c>
      <c r="C445" s="292"/>
      <c r="D445" s="280">
        <f t="shared" si="6"/>
        <v>164005.20000000001</v>
      </c>
      <c r="E445" s="280">
        <v>164005</v>
      </c>
      <c r="F445" s="290">
        <v>0</v>
      </c>
      <c r="G445" s="303" t="s">
        <v>1361</v>
      </c>
      <c r="H445" s="303"/>
      <c r="I445" s="264" t="s">
        <v>1220</v>
      </c>
      <c r="K445" s="284"/>
      <c r="L445" s="284"/>
    </row>
    <row r="446" spans="1:12">
      <c r="A446" s="794" t="s">
        <v>1666</v>
      </c>
      <c r="B446" s="291">
        <v>3000</v>
      </c>
      <c r="C446" s="292"/>
      <c r="D446" s="280">
        <f t="shared" si="6"/>
        <v>3000</v>
      </c>
      <c r="E446" s="280">
        <v>3000</v>
      </c>
      <c r="F446" s="290">
        <v>0</v>
      </c>
      <c r="G446" s="303" t="s">
        <v>1361</v>
      </c>
      <c r="H446" s="303"/>
      <c r="I446" s="264" t="s">
        <v>1220</v>
      </c>
      <c r="K446" s="284"/>
      <c r="L446" s="284"/>
    </row>
    <row r="447" spans="1:12">
      <c r="A447" s="313" t="s">
        <v>526</v>
      </c>
      <c r="B447" s="291">
        <v>20025</v>
      </c>
      <c r="C447" s="292"/>
      <c r="D447" s="280">
        <f t="shared" si="6"/>
        <v>20025</v>
      </c>
      <c r="E447" s="280">
        <v>20025</v>
      </c>
      <c r="F447" s="290">
        <v>0</v>
      </c>
      <c r="G447" s="303" t="s">
        <v>1354</v>
      </c>
      <c r="H447" s="303"/>
      <c r="I447" s="264" t="s">
        <v>1220</v>
      </c>
      <c r="K447" s="284"/>
      <c r="L447" s="284"/>
    </row>
    <row r="448" spans="1:12">
      <c r="A448" s="794" t="s">
        <v>1666</v>
      </c>
      <c r="B448" s="291">
        <v>98412.5</v>
      </c>
      <c r="C448" s="292"/>
      <c r="D448" s="280">
        <f t="shared" si="6"/>
        <v>98412.5</v>
      </c>
      <c r="E448" s="280">
        <v>98413</v>
      </c>
      <c r="F448" s="290">
        <v>0</v>
      </c>
      <c r="G448" s="303" t="s">
        <v>1361</v>
      </c>
      <c r="H448" s="303"/>
      <c r="I448" s="264" t="s">
        <v>1220</v>
      </c>
      <c r="J448" s="265" t="s">
        <v>1293</v>
      </c>
      <c r="K448" s="284"/>
      <c r="L448" s="284"/>
    </row>
    <row r="449" spans="1:12">
      <c r="A449" s="794" t="s">
        <v>1666</v>
      </c>
      <c r="B449" s="291">
        <v>23512.5</v>
      </c>
      <c r="C449" s="292"/>
      <c r="D449" s="280">
        <f t="shared" si="6"/>
        <v>23512.5</v>
      </c>
      <c r="E449" s="280">
        <v>23513</v>
      </c>
      <c r="F449" s="290">
        <v>0</v>
      </c>
      <c r="G449" s="303" t="s">
        <v>1361</v>
      </c>
      <c r="H449" s="303"/>
      <c r="I449" s="264" t="s">
        <v>1220</v>
      </c>
      <c r="K449" s="284"/>
      <c r="L449" s="284"/>
    </row>
    <row r="450" spans="1:12">
      <c r="A450" s="794" t="s">
        <v>1666</v>
      </c>
      <c r="B450" s="291">
        <v>200600</v>
      </c>
      <c r="C450" s="292"/>
      <c r="D450" s="280">
        <f t="shared" si="6"/>
        <v>200600</v>
      </c>
      <c r="E450" s="280">
        <v>200600</v>
      </c>
      <c r="F450" s="290">
        <v>0</v>
      </c>
      <c r="G450" s="303" t="s">
        <v>1361</v>
      </c>
      <c r="H450" s="303"/>
      <c r="I450" s="264" t="s">
        <v>1220</v>
      </c>
      <c r="K450" s="284"/>
      <c r="L450" s="284"/>
    </row>
    <row r="451" spans="1:12">
      <c r="A451" s="794" t="s">
        <v>1666</v>
      </c>
      <c r="B451" s="292"/>
      <c r="C451" s="291">
        <v>29466</v>
      </c>
      <c r="D451" s="280">
        <f t="shared" si="6"/>
        <v>-29466</v>
      </c>
      <c r="E451" s="280">
        <v>-29466</v>
      </c>
      <c r="F451" s="290" t="s">
        <v>734</v>
      </c>
      <c r="G451" s="435" t="s">
        <v>1504</v>
      </c>
      <c r="H451" s="435"/>
      <c r="I451" s="264" t="s">
        <v>1220</v>
      </c>
      <c r="K451" s="284"/>
      <c r="L451" s="284"/>
    </row>
    <row r="452" spans="1:12">
      <c r="A452" s="794" t="s">
        <v>1666</v>
      </c>
      <c r="B452" s="291">
        <v>9629.5</v>
      </c>
      <c r="C452" s="292"/>
      <c r="D452" s="280">
        <f t="shared" si="6"/>
        <v>9629.5</v>
      </c>
      <c r="E452" s="280">
        <v>9630</v>
      </c>
      <c r="F452" s="290">
        <v>0</v>
      </c>
      <c r="G452" s="303" t="s">
        <v>1361</v>
      </c>
      <c r="H452" s="303"/>
      <c r="I452" s="264" t="s">
        <v>1220</v>
      </c>
      <c r="K452" s="284"/>
      <c r="L452" s="284"/>
    </row>
    <row r="453" spans="1:12">
      <c r="A453" s="313" t="s">
        <v>635</v>
      </c>
      <c r="B453" s="291">
        <v>91922</v>
      </c>
      <c r="C453" s="292"/>
      <c r="D453" s="280">
        <f t="shared" si="6"/>
        <v>91922</v>
      </c>
      <c r="E453" s="280">
        <v>91922</v>
      </c>
      <c r="F453" s="290">
        <v>0</v>
      </c>
      <c r="G453" s="303" t="s">
        <v>1403</v>
      </c>
      <c r="H453" s="303"/>
      <c r="I453" s="264" t="s">
        <v>1220</v>
      </c>
      <c r="K453" s="284"/>
      <c r="L453" s="284"/>
    </row>
    <row r="454" spans="1:12">
      <c r="A454" s="313" t="s">
        <v>636</v>
      </c>
      <c r="B454" s="291">
        <v>500163</v>
      </c>
      <c r="C454" s="292"/>
      <c r="D454" s="280">
        <f t="shared" si="6"/>
        <v>500163</v>
      </c>
      <c r="E454" s="280">
        <v>500163</v>
      </c>
      <c r="F454" s="290">
        <v>0</v>
      </c>
      <c r="G454" s="303" t="s">
        <v>1403</v>
      </c>
      <c r="H454" s="303"/>
      <c r="I454" s="264" t="s">
        <v>1220</v>
      </c>
      <c r="K454" s="284"/>
      <c r="L454" s="284"/>
    </row>
    <row r="455" spans="1:12">
      <c r="A455" s="313" t="s">
        <v>1106</v>
      </c>
      <c r="B455" s="291">
        <v>1062693</v>
      </c>
      <c r="C455" s="292"/>
      <c r="D455" s="280">
        <f t="shared" si="6"/>
        <v>1062693</v>
      </c>
      <c r="E455" s="280">
        <v>1062693</v>
      </c>
      <c r="F455" s="290">
        <v>0</v>
      </c>
      <c r="G455" s="303" t="s">
        <v>1403</v>
      </c>
      <c r="H455" s="303"/>
      <c r="I455" s="264" t="s">
        <v>1220</v>
      </c>
      <c r="K455" s="284"/>
      <c r="L455" s="284"/>
    </row>
    <row r="456" spans="1:12">
      <c r="A456" s="313" t="s">
        <v>1107</v>
      </c>
      <c r="B456" s="291">
        <v>627728</v>
      </c>
      <c r="C456" s="292"/>
      <c r="D456" s="280">
        <f t="shared" si="6"/>
        <v>627728</v>
      </c>
      <c r="E456" s="280">
        <v>627728</v>
      </c>
      <c r="F456" s="290">
        <v>0</v>
      </c>
      <c r="G456" s="303" t="s">
        <v>1403</v>
      </c>
      <c r="H456" s="303"/>
      <c r="I456" s="264" t="s">
        <v>1220</v>
      </c>
      <c r="K456" s="284"/>
      <c r="L456" s="284"/>
    </row>
    <row r="457" spans="1:12">
      <c r="A457" s="313" t="s">
        <v>637</v>
      </c>
      <c r="B457" s="291">
        <v>915614</v>
      </c>
      <c r="C457" s="292"/>
      <c r="D457" s="280">
        <f t="shared" ref="D457:D520" si="7">B457-C457</f>
        <v>915614</v>
      </c>
      <c r="E457" s="280">
        <v>915614</v>
      </c>
      <c r="F457" s="290">
        <v>0</v>
      </c>
      <c r="G457" s="303" t="s">
        <v>1403</v>
      </c>
      <c r="H457" s="303"/>
      <c r="I457" s="264" t="s">
        <v>1220</v>
      </c>
      <c r="K457" s="284"/>
      <c r="L457" s="284"/>
    </row>
    <row r="458" spans="1:12">
      <c r="A458" s="313" t="s">
        <v>723</v>
      </c>
      <c r="B458" s="291">
        <v>616935</v>
      </c>
      <c r="C458" s="292"/>
      <c r="D458" s="280">
        <f t="shared" si="7"/>
        <v>616935</v>
      </c>
      <c r="E458" s="280">
        <v>79223</v>
      </c>
      <c r="F458" s="290">
        <v>0</v>
      </c>
      <c r="G458" s="303" t="s">
        <v>1395</v>
      </c>
      <c r="H458" s="303"/>
      <c r="I458" s="264" t="s">
        <v>1220</v>
      </c>
      <c r="K458" s="284"/>
      <c r="L458" s="284"/>
    </row>
    <row r="459" spans="1:12">
      <c r="A459" s="794" t="s">
        <v>1666</v>
      </c>
      <c r="B459" s="291">
        <v>10131</v>
      </c>
      <c r="C459" s="292"/>
      <c r="D459" s="280">
        <f t="shared" si="7"/>
        <v>10131</v>
      </c>
      <c r="E459" s="280">
        <v>10131</v>
      </c>
      <c r="F459" s="290">
        <v>0</v>
      </c>
      <c r="G459" s="303" t="s">
        <v>1361</v>
      </c>
      <c r="H459" s="303"/>
      <c r="I459" s="264" t="s">
        <v>1220</v>
      </c>
      <c r="K459" s="284"/>
      <c r="L459" s="284"/>
    </row>
    <row r="460" spans="1:12">
      <c r="A460" s="313" t="s">
        <v>682</v>
      </c>
      <c r="B460" s="291">
        <v>31408</v>
      </c>
      <c r="C460" s="292"/>
      <c r="D460" s="280">
        <f t="shared" si="7"/>
        <v>31408</v>
      </c>
      <c r="E460" s="280">
        <v>31408</v>
      </c>
      <c r="F460" s="290">
        <v>0</v>
      </c>
      <c r="G460" s="303" t="s">
        <v>1417</v>
      </c>
      <c r="H460" s="303"/>
      <c r="I460" s="264" t="s">
        <v>1220</v>
      </c>
      <c r="K460" s="284"/>
      <c r="L460" s="284"/>
    </row>
    <row r="461" spans="1:12">
      <c r="A461" s="313" t="s">
        <v>672</v>
      </c>
      <c r="B461" s="291">
        <v>496800</v>
      </c>
      <c r="C461" s="292"/>
      <c r="D461" s="280">
        <f t="shared" si="7"/>
        <v>496800</v>
      </c>
      <c r="E461" s="280">
        <v>523932</v>
      </c>
      <c r="F461" s="290">
        <v>0</v>
      </c>
      <c r="G461" s="303" t="s">
        <v>1407</v>
      </c>
      <c r="H461" s="303"/>
      <c r="I461" s="264" t="s">
        <v>1220</v>
      </c>
      <c r="K461" s="284"/>
      <c r="L461" s="284"/>
    </row>
    <row r="462" spans="1:12">
      <c r="A462" s="313" t="s">
        <v>785</v>
      </c>
      <c r="B462" s="291">
        <v>120000</v>
      </c>
      <c r="C462" s="292"/>
      <c r="D462" s="280">
        <f t="shared" si="7"/>
        <v>120000</v>
      </c>
      <c r="E462" s="280">
        <v>120000</v>
      </c>
      <c r="F462" s="290">
        <v>0</v>
      </c>
      <c r="G462" s="303" t="s">
        <v>1357</v>
      </c>
      <c r="H462" s="303"/>
      <c r="I462" s="264" t="s">
        <v>1220</v>
      </c>
      <c r="K462" s="284"/>
      <c r="L462" s="284"/>
    </row>
    <row r="463" spans="1:12">
      <c r="A463" s="794" t="s">
        <v>1666</v>
      </c>
      <c r="B463" s="292"/>
      <c r="C463" s="291">
        <v>46693</v>
      </c>
      <c r="D463" s="280">
        <f t="shared" si="7"/>
        <v>-46693</v>
      </c>
      <c r="E463" s="280">
        <v>-46693</v>
      </c>
      <c r="F463" s="290" t="s">
        <v>734</v>
      </c>
      <c r="G463" s="435" t="s">
        <v>1504</v>
      </c>
      <c r="H463" s="435"/>
      <c r="I463" s="264" t="s">
        <v>1220</v>
      </c>
      <c r="K463" s="284"/>
      <c r="L463" s="284"/>
    </row>
    <row r="464" spans="1:12">
      <c r="A464" s="794" t="s">
        <v>1666</v>
      </c>
      <c r="B464" s="292"/>
      <c r="C464" s="291">
        <v>151825</v>
      </c>
      <c r="D464" s="280">
        <f t="shared" si="7"/>
        <v>-151825</v>
      </c>
      <c r="E464" s="280">
        <v>-151825</v>
      </c>
      <c r="F464" s="290" t="s">
        <v>734</v>
      </c>
      <c r="G464" s="435" t="s">
        <v>1504</v>
      </c>
      <c r="H464" s="435"/>
      <c r="I464" s="264" t="s">
        <v>1220</v>
      </c>
      <c r="K464" s="284"/>
      <c r="L464" s="284"/>
    </row>
    <row r="465" spans="1:12">
      <c r="A465" s="794" t="s">
        <v>1666</v>
      </c>
      <c r="B465" s="292"/>
      <c r="C465" s="291">
        <v>100000</v>
      </c>
      <c r="D465" s="280">
        <f t="shared" si="7"/>
        <v>-100000</v>
      </c>
      <c r="E465" s="280">
        <v>-100000</v>
      </c>
      <c r="F465" s="290" t="s">
        <v>734</v>
      </c>
      <c r="G465" s="435" t="s">
        <v>1504</v>
      </c>
      <c r="H465" s="435"/>
      <c r="I465" s="264" t="s">
        <v>1220</v>
      </c>
      <c r="K465" s="284"/>
      <c r="L465" s="284"/>
    </row>
    <row r="466" spans="1:12">
      <c r="A466" s="794" t="s">
        <v>1666</v>
      </c>
      <c r="B466" s="291">
        <v>16150</v>
      </c>
      <c r="C466" s="292"/>
      <c r="D466" s="280">
        <f t="shared" si="7"/>
        <v>16150</v>
      </c>
      <c r="E466" s="280">
        <v>16150</v>
      </c>
      <c r="F466" s="290">
        <v>0</v>
      </c>
      <c r="G466" s="303" t="s">
        <v>1361</v>
      </c>
      <c r="H466" s="303"/>
      <c r="I466" s="264" t="s">
        <v>1220</v>
      </c>
      <c r="K466" s="284"/>
      <c r="L466" s="284"/>
    </row>
    <row r="467" spans="1:12">
      <c r="A467" s="794" t="s">
        <v>1666</v>
      </c>
      <c r="B467" s="292"/>
      <c r="C467" s="291">
        <v>15500</v>
      </c>
      <c r="D467" s="280">
        <f t="shared" si="7"/>
        <v>-15500</v>
      </c>
      <c r="E467" s="280">
        <v>-15500</v>
      </c>
      <c r="F467" s="290" t="s">
        <v>734</v>
      </c>
      <c r="G467" s="435" t="s">
        <v>1504</v>
      </c>
      <c r="H467" s="435"/>
      <c r="I467" s="264" t="s">
        <v>1220</v>
      </c>
      <c r="K467" s="284"/>
      <c r="L467" s="284"/>
    </row>
    <row r="468" spans="1:12">
      <c r="A468" s="794" t="s">
        <v>1666</v>
      </c>
      <c r="B468" s="292"/>
      <c r="C468" s="291">
        <v>151400</v>
      </c>
      <c r="D468" s="280">
        <f t="shared" si="7"/>
        <v>-151400</v>
      </c>
      <c r="E468" s="280">
        <v>-151400</v>
      </c>
      <c r="F468" s="290" t="s">
        <v>734</v>
      </c>
      <c r="G468" s="435" t="s">
        <v>1504</v>
      </c>
      <c r="H468" s="435"/>
      <c r="I468" s="264" t="s">
        <v>1220</v>
      </c>
      <c r="K468" s="284"/>
      <c r="L468" s="284"/>
    </row>
    <row r="469" spans="1:12">
      <c r="A469" s="794" t="s">
        <v>1666</v>
      </c>
      <c r="B469" s="292"/>
      <c r="C469" s="291">
        <v>16208</v>
      </c>
      <c r="D469" s="280">
        <f t="shared" si="7"/>
        <v>-16208</v>
      </c>
      <c r="E469" s="280">
        <v>-16208</v>
      </c>
      <c r="F469" s="290" t="s">
        <v>734</v>
      </c>
      <c r="G469" s="435" t="s">
        <v>1504</v>
      </c>
      <c r="H469" s="435"/>
      <c r="I469" s="264" t="s">
        <v>1220</v>
      </c>
      <c r="K469" s="284"/>
      <c r="L469" s="284"/>
    </row>
    <row r="470" spans="1:12">
      <c r="A470" s="794" t="s">
        <v>1666</v>
      </c>
      <c r="B470" s="291">
        <v>101496</v>
      </c>
      <c r="C470" s="292"/>
      <c r="D470" s="280">
        <f t="shared" si="7"/>
        <v>101496</v>
      </c>
      <c r="E470" s="280">
        <v>101496</v>
      </c>
      <c r="F470" s="290">
        <v>0</v>
      </c>
      <c r="G470" s="303" t="s">
        <v>1370</v>
      </c>
      <c r="H470" s="303"/>
      <c r="I470" s="264" t="s">
        <v>1220</v>
      </c>
      <c r="K470" s="284"/>
      <c r="L470" s="284"/>
    </row>
    <row r="471" spans="1:12">
      <c r="A471" s="794" t="s">
        <v>1666</v>
      </c>
      <c r="B471" s="292"/>
      <c r="C471" s="291">
        <v>437863</v>
      </c>
      <c r="D471" s="280">
        <f t="shared" si="7"/>
        <v>-437863</v>
      </c>
      <c r="E471" s="280">
        <v>-437863</v>
      </c>
      <c r="F471" s="290" t="s">
        <v>734</v>
      </c>
      <c r="G471" s="435" t="s">
        <v>1504</v>
      </c>
      <c r="H471" s="435"/>
      <c r="I471" s="264" t="s">
        <v>1220</v>
      </c>
      <c r="K471" s="284"/>
      <c r="L471" s="284"/>
    </row>
    <row r="472" spans="1:12">
      <c r="A472" s="794" t="s">
        <v>1666</v>
      </c>
      <c r="B472" s="292"/>
      <c r="C472" s="291">
        <v>8600</v>
      </c>
      <c r="D472" s="280">
        <f t="shared" si="7"/>
        <v>-8600</v>
      </c>
      <c r="E472" s="280">
        <v>-8600</v>
      </c>
      <c r="F472" s="290" t="s">
        <v>734</v>
      </c>
      <c r="G472" s="435" t="s">
        <v>1504</v>
      </c>
      <c r="H472" s="435"/>
      <c r="I472" s="264" t="s">
        <v>1220</v>
      </c>
      <c r="K472" s="284"/>
      <c r="L472" s="284"/>
    </row>
    <row r="473" spans="1:12">
      <c r="A473" s="794" t="s">
        <v>1666</v>
      </c>
      <c r="B473" s="292"/>
      <c r="C473" s="291">
        <v>191316</v>
      </c>
      <c r="D473" s="280">
        <f t="shared" si="7"/>
        <v>-191316</v>
      </c>
      <c r="E473" s="280">
        <v>-191316</v>
      </c>
      <c r="F473" s="290" t="s">
        <v>734</v>
      </c>
      <c r="G473" s="435" t="s">
        <v>1504</v>
      </c>
      <c r="H473" s="435"/>
      <c r="I473" s="264" t="s">
        <v>1220</v>
      </c>
      <c r="K473" s="284"/>
      <c r="L473" s="284"/>
    </row>
    <row r="474" spans="1:12">
      <c r="A474" s="794" t="s">
        <v>1666</v>
      </c>
      <c r="B474" s="292"/>
      <c r="C474" s="291">
        <v>284157</v>
      </c>
      <c r="D474" s="280">
        <f t="shared" si="7"/>
        <v>-284157</v>
      </c>
      <c r="E474" s="280">
        <v>-284157</v>
      </c>
      <c r="F474" s="290" t="s">
        <v>734</v>
      </c>
      <c r="G474" s="435" t="s">
        <v>1504</v>
      </c>
      <c r="H474" s="435"/>
      <c r="I474" s="264" t="s">
        <v>1220</v>
      </c>
      <c r="K474" s="284"/>
      <c r="L474" s="284"/>
    </row>
    <row r="475" spans="1:12">
      <c r="A475" s="794" t="s">
        <v>1666</v>
      </c>
      <c r="B475" s="291">
        <v>13650</v>
      </c>
      <c r="C475" s="292"/>
      <c r="D475" s="280">
        <f t="shared" si="7"/>
        <v>13650</v>
      </c>
      <c r="E475" s="280">
        <v>13650</v>
      </c>
      <c r="F475" s="290">
        <v>0</v>
      </c>
      <c r="G475" s="303" t="s">
        <v>1361</v>
      </c>
      <c r="H475" s="303"/>
      <c r="I475" s="264" t="s">
        <v>1220</v>
      </c>
      <c r="K475" s="284"/>
      <c r="L475" s="284"/>
    </row>
    <row r="476" spans="1:12">
      <c r="A476" s="794" t="s">
        <v>1666</v>
      </c>
      <c r="B476" s="292"/>
      <c r="C476" s="291">
        <v>347725</v>
      </c>
      <c r="D476" s="280">
        <f t="shared" si="7"/>
        <v>-347725</v>
      </c>
      <c r="E476" s="280">
        <v>-347725</v>
      </c>
      <c r="F476" s="290" t="s">
        <v>734</v>
      </c>
      <c r="G476" s="435" t="s">
        <v>1504</v>
      </c>
      <c r="H476" s="435"/>
      <c r="I476" s="264" t="s">
        <v>1220</v>
      </c>
      <c r="K476" s="284"/>
      <c r="L476" s="284"/>
    </row>
    <row r="477" spans="1:12">
      <c r="A477" s="794" t="s">
        <v>1666</v>
      </c>
      <c r="B477" s="291">
        <v>789552.87</v>
      </c>
      <c r="C477" s="292"/>
      <c r="D477" s="280">
        <f t="shared" si="7"/>
        <v>789552.87</v>
      </c>
      <c r="E477" s="280">
        <v>789553</v>
      </c>
      <c r="F477" s="290">
        <v>0</v>
      </c>
      <c r="G477" s="303" t="s">
        <v>1361</v>
      </c>
      <c r="H477" s="303"/>
      <c r="I477" s="264" t="s">
        <v>1220</v>
      </c>
      <c r="K477" s="284"/>
      <c r="L477" s="284"/>
    </row>
    <row r="478" spans="1:12">
      <c r="A478" s="794" t="s">
        <v>1666</v>
      </c>
      <c r="B478" s="291">
        <v>46480</v>
      </c>
      <c r="C478" s="292"/>
      <c r="D478" s="280">
        <f t="shared" si="7"/>
        <v>46480</v>
      </c>
      <c r="E478" s="280">
        <v>46480</v>
      </c>
      <c r="F478" s="290">
        <v>0</v>
      </c>
      <c r="G478" s="303" t="s">
        <v>1370</v>
      </c>
      <c r="H478" s="303"/>
      <c r="I478" s="264" t="s">
        <v>1220</v>
      </c>
      <c r="K478" s="284"/>
      <c r="L478" s="284"/>
    </row>
    <row r="479" spans="1:12">
      <c r="A479" s="313" t="s">
        <v>647</v>
      </c>
      <c r="B479" s="291">
        <v>275007</v>
      </c>
      <c r="C479" s="292"/>
      <c r="D479" s="280">
        <f t="shared" si="7"/>
        <v>275007</v>
      </c>
      <c r="E479" s="280">
        <v>275007</v>
      </c>
      <c r="F479" s="290">
        <v>0</v>
      </c>
      <c r="G479" s="303" t="s">
        <v>1402</v>
      </c>
      <c r="H479" s="303"/>
      <c r="I479" s="264" t="s">
        <v>1220</v>
      </c>
      <c r="K479" s="284"/>
      <c r="L479" s="284"/>
    </row>
    <row r="480" spans="1:12">
      <c r="A480" s="313" t="s">
        <v>648</v>
      </c>
      <c r="B480" s="291">
        <v>523154</v>
      </c>
      <c r="C480" s="292"/>
      <c r="D480" s="280">
        <f t="shared" si="7"/>
        <v>523154</v>
      </c>
      <c r="E480" s="280">
        <v>523154</v>
      </c>
      <c r="F480" s="290">
        <v>0</v>
      </c>
      <c r="G480" s="303" t="s">
        <v>1402</v>
      </c>
      <c r="H480" s="303"/>
      <c r="I480" s="264" t="s">
        <v>1220</v>
      </c>
      <c r="K480" s="284"/>
      <c r="L480" s="284"/>
    </row>
    <row r="481" spans="1:12">
      <c r="A481" s="313" t="s">
        <v>744</v>
      </c>
      <c r="B481" s="291">
        <v>329512</v>
      </c>
      <c r="C481" s="292"/>
      <c r="D481" s="280">
        <f t="shared" si="7"/>
        <v>329512</v>
      </c>
      <c r="E481" s="280">
        <v>329512</v>
      </c>
      <c r="F481" s="290">
        <v>0</v>
      </c>
      <c r="G481" s="303" t="s">
        <v>1417</v>
      </c>
      <c r="H481" s="303"/>
      <c r="I481" s="264" t="s">
        <v>1220</v>
      </c>
      <c r="K481" s="284"/>
      <c r="L481" s="284"/>
    </row>
    <row r="482" spans="1:12">
      <c r="A482" s="794" t="s">
        <v>1666</v>
      </c>
      <c r="B482" s="291">
        <v>26737.5</v>
      </c>
      <c r="C482" s="292"/>
      <c r="D482" s="280">
        <f t="shared" si="7"/>
        <v>26737.5</v>
      </c>
      <c r="E482" s="280">
        <v>26738</v>
      </c>
      <c r="F482" s="290">
        <v>0</v>
      </c>
      <c r="G482" s="303" t="s">
        <v>1361</v>
      </c>
      <c r="H482" s="303"/>
      <c r="I482" s="264" t="s">
        <v>1220</v>
      </c>
      <c r="K482" s="284"/>
      <c r="L482" s="284"/>
    </row>
    <row r="483" spans="1:12">
      <c r="A483" s="794" t="s">
        <v>1666</v>
      </c>
      <c r="B483" s="291">
        <v>16837.5</v>
      </c>
      <c r="C483" s="292"/>
      <c r="D483" s="280">
        <f t="shared" si="7"/>
        <v>16837.5</v>
      </c>
      <c r="E483" s="280">
        <v>16838</v>
      </c>
      <c r="F483" s="290">
        <v>0</v>
      </c>
      <c r="G483" s="303" t="s">
        <v>1361</v>
      </c>
      <c r="H483" s="303"/>
      <c r="I483" s="264" t="s">
        <v>1220</v>
      </c>
      <c r="K483" s="284"/>
      <c r="L483" s="284"/>
    </row>
    <row r="484" spans="1:12">
      <c r="A484" s="794" t="s">
        <v>1666</v>
      </c>
      <c r="B484" s="291">
        <v>11227</v>
      </c>
      <c r="C484" s="292"/>
      <c r="D484" s="280">
        <f t="shared" si="7"/>
        <v>11227</v>
      </c>
      <c r="E484" s="280">
        <v>11227</v>
      </c>
      <c r="F484" s="290">
        <v>0</v>
      </c>
      <c r="G484" s="303" t="s">
        <v>1361</v>
      </c>
      <c r="H484" s="303"/>
      <c r="I484" s="264" t="s">
        <v>1220</v>
      </c>
      <c r="K484" s="284"/>
      <c r="L484" s="284"/>
    </row>
    <row r="485" spans="1:12">
      <c r="A485" s="313" t="s">
        <v>388</v>
      </c>
      <c r="B485" s="291">
        <v>15000</v>
      </c>
      <c r="C485" s="292"/>
      <c r="D485" s="280">
        <f t="shared" si="7"/>
        <v>15000</v>
      </c>
      <c r="E485" s="280">
        <v>15000</v>
      </c>
      <c r="F485" s="290">
        <v>0</v>
      </c>
      <c r="G485" s="303" t="s">
        <v>1367</v>
      </c>
      <c r="H485" s="303"/>
      <c r="I485" s="264" t="s">
        <v>1220</v>
      </c>
      <c r="K485" s="284"/>
      <c r="L485" s="284"/>
    </row>
    <row r="486" spans="1:12">
      <c r="A486" s="794" t="s">
        <v>1666</v>
      </c>
      <c r="B486" s="292"/>
      <c r="C486" s="291">
        <v>97295</v>
      </c>
      <c r="D486" s="280">
        <f t="shared" si="7"/>
        <v>-97295</v>
      </c>
      <c r="E486" s="280">
        <v>-97295</v>
      </c>
      <c r="F486" s="290" t="s">
        <v>734</v>
      </c>
      <c r="G486" s="435" t="s">
        <v>1504</v>
      </c>
      <c r="H486" s="435"/>
      <c r="I486" s="264" t="s">
        <v>1220</v>
      </c>
      <c r="K486" s="284"/>
      <c r="L486" s="284"/>
    </row>
    <row r="487" spans="1:12">
      <c r="A487" s="794" t="s">
        <v>1666</v>
      </c>
      <c r="B487" s="292"/>
      <c r="C487" s="291">
        <v>55630</v>
      </c>
      <c r="D487" s="280">
        <f t="shared" si="7"/>
        <v>-55630</v>
      </c>
      <c r="E487" s="280">
        <v>-55630</v>
      </c>
      <c r="F487" s="290" t="s">
        <v>734</v>
      </c>
      <c r="G487" s="435" t="s">
        <v>1504</v>
      </c>
      <c r="H487" s="435"/>
      <c r="I487" s="264" t="s">
        <v>1220</v>
      </c>
      <c r="K487" s="284"/>
      <c r="L487" s="284"/>
    </row>
    <row r="488" spans="1:12">
      <c r="A488" s="794" t="s">
        <v>1666</v>
      </c>
      <c r="B488" s="292"/>
      <c r="C488" s="291">
        <v>244892</v>
      </c>
      <c r="D488" s="280">
        <f t="shared" si="7"/>
        <v>-244892</v>
      </c>
      <c r="E488" s="280">
        <v>-244892</v>
      </c>
      <c r="F488" s="290" t="s">
        <v>734</v>
      </c>
      <c r="G488" s="435" t="s">
        <v>1504</v>
      </c>
      <c r="H488" s="435"/>
      <c r="I488" s="264" t="s">
        <v>1220</v>
      </c>
      <c r="K488" s="284"/>
      <c r="L488" s="284"/>
    </row>
    <row r="489" spans="1:12">
      <c r="A489" s="794" t="s">
        <v>1666</v>
      </c>
      <c r="B489" s="292"/>
      <c r="C489" s="291">
        <v>297251</v>
      </c>
      <c r="D489" s="280">
        <f t="shared" si="7"/>
        <v>-297251</v>
      </c>
      <c r="E489" s="280">
        <v>-297251</v>
      </c>
      <c r="F489" s="290" t="s">
        <v>734</v>
      </c>
      <c r="G489" s="435" t="s">
        <v>1504</v>
      </c>
      <c r="H489" s="435"/>
      <c r="I489" s="264" t="s">
        <v>1220</v>
      </c>
      <c r="K489" s="284"/>
      <c r="L489" s="284"/>
    </row>
    <row r="490" spans="1:12">
      <c r="A490" s="794" t="s">
        <v>1666</v>
      </c>
      <c r="B490" s="292"/>
      <c r="C490" s="291">
        <v>424020</v>
      </c>
      <c r="D490" s="280">
        <f t="shared" si="7"/>
        <v>-424020</v>
      </c>
      <c r="E490" s="280">
        <v>-424020</v>
      </c>
      <c r="F490" s="290" t="s">
        <v>734</v>
      </c>
      <c r="G490" s="435" t="s">
        <v>1504</v>
      </c>
      <c r="H490" s="435"/>
      <c r="I490" s="264" t="s">
        <v>1220</v>
      </c>
      <c r="K490" s="284"/>
      <c r="L490" s="284"/>
    </row>
    <row r="491" spans="1:12">
      <c r="A491" s="794" t="s">
        <v>1666</v>
      </c>
      <c r="B491" s="291">
        <v>341109</v>
      </c>
      <c r="C491" s="292"/>
      <c r="D491" s="280">
        <f t="shared" si="7"/>
        <v>341109</v>
      </c>
      <c r="E491" s="280">
        <v>341109</v>
      </c>
      <c r="F491" s="290">
        <v>0</v>
      </c>
      <c r="G491" s="303" t="s">
        <v>1361</v>
      </c>
      <c r="H491" s="303"/>
      <c r="I491" s="264" t="s">
        <v>1220</v>
      </c>
      <c r="K491" s="284"/>
      <c r="L491" s="284"/>
    </row>
    <row r="492" spans="1:12">
      <c r="A492" s="794" t="s">
        <v>1666</v>
      </c>
      <c r="B492" s="291">
        <v>170000.1</v>
      </c>
      <c r="C492" s="292"/>
      <c r="D492" s="280">
        <f t="shared" si="7"/>
        <v>170000.1</v>
      </c>
      <c r="E492" s="280">
        <v>170000</v>
      </c>
      <c r="F492" s="290">
        <v>0</v>
      </c>
      <c r="G492" s="303" t="s">
        <v>1361</v>
      </c>
      <c r="H492" s="303"/>
      <c r="I492" s="264" t="s">
        <v>1220</v>
      </c>
      <c r="K492" s="284"/>
      <c r="L492" s="284"/>
    </row>
    <row r="493" spans="1:12">
      <c r="A493" s="794" t="s">
        <v>1666</v>
      </c>
      <c r="B493" s="292"/>
      <c r="C493" s="291">
        <v>224032</v>
      </c>
      <c r="D493" s="280">
        <f t="shared" si="7"/>
        <v>-224032</v>
      </c>
      <c r="E493" s="280">
        <v>-224032</v>
      </c>
      <c r="F493" s="290" t="s">
        <v>734</v>
      </c>
      <c r="G493" s="435" t="s">
        <v>1504</v>
      </c>
      <c r="H493" s="435"/>
      <c r="I493" s="264" t="s">
        <v>1220</v>
      </c>
      <c r="K493" s="284"/>
      <c r="L493" s="284"/>
    </row>
    <row r="494" spans="1:12">
      <c r="A494" s="794" t="s">
        <v>1666</v>
      </c>
      <c r="B494" s="292"/>
      <c r="C494" s="291">
        <v>235562</v>
      </c>
      <c r="D494" s="280">
        <f t="shared" si="7"/>
        <v>-235562</v>
      </c>
      <c r="E494" s="280">
        <v>-235562</v>
      </c>
      <c r="F494" s="290" t="s">
        <v>734</v>
      </c>
      <c r="G494" s="435" t="s">
        <v>1504</v>
      </c>
      <c r="H494" s="435"/>
      <c r="I494" s="264" t="s">
        <v>1220</v>
      </c>
      <c r="K494" s="284"/>
      <c r="L494" s="284"/>
    </row>
    <row r="495" spans="1:12">
      <c r="A495" s="794" t="s">
        <v>1666</v>
      </c>
      <c r="B495" s="291">
        <v>145952</v>
      </c>
      <c r="C495" s="292"/>
      <c r="D495" s="280">
        <f t="shared" si="7"/>
        <v>145952</v>
      </c>
      <c r="E495" s="280">
        <v>145952</v>
      </c>
      <c r="F495" s="290">
        <v>0</v>
      </c>
      <c r="G495" s="303" t="s">
        <v>1361</v>
      </c>
      <c r="H495" s="303"/>
      <c r="I495" s="264" t="s">
        <v>1220</v>
      </c>
      <c r="K495" s="284"/>
      <c r="L495" s="284"/>
    </row>
    <row r="496" spans="1:12">
      <c r="A496" s="794" t="s">
        <v>1666</v>
      </c>
      <c r="B496" s="292"/>
      <c r="C496" s="291">
        <v>7577</v>
      </c>
      <c r="D496" s="280">
        <f t="shared" si="7"/>
        <v>-7577</v>
      </c>
      <c r="E496" s="280">
        <v>-7577</v>
      </c>
      <c r="F496" s="290" t="s">
        <v>734</v>
      </c>
      <c r="G496" s="435" t="s">
        <v>1504</v>
      </c>
      <c r="H496" s="435"/>
      <c r="I496" s="264" t="s">
        <v>1220</v>
      </c>
      <c r="K496" s="284"/>
      <c r="L496" s="284"/>
    </row>
    <row r="497" spans="1:12">
      <c r="A497" s="794" t="s">
        <v>1666</v>
      </c>
      <c r="B497" s="292"/>
      <c r="C497" s="291">
        <v>170756</v>
      </c>
      <c r="D497" s="280">
        <f t="shared" si="7"/>
        <v>-170756</v>
      </c>
      <c r="E497" s="280">
        <v>-170756</v>
      </c>
      <c r="F497" s="290" t="s">
        <v>734</v>
      </c>
      <c r="G497" s="435" t="s">
        <v>1504</v>
      </c>
      <c r="H497" s="435"/>
      <c r="I497" s="264" t="s">
        <v>1220</v>
      </c>
      <c r="J497" t="s">
        <v>1297</v>
      </c>
      <c r="K497" s="284"/>
      <c r="L497" s="284"/>
    </row>
    <row r="498" spans="1:12">
      <c r="A498" s="794" t="s">
        <v>1666</v>
      </c>
      <c r="B498" s="292"/>
      <c r="C498" s="291">
        <v>61819</v>
      </c>
      <c r="D498" s="280">
        <f t="shared" si="7"/>
        <v>-61819</v>
      </c>
      <c r="E498" s="280">
        <v>-61819</v>
      </c>
      <c r="F498" s="290" t="s">
        <v>734</v>
      </c>
      <c r="G498" s="435" t="s">
        <v>1504</v>
      </c>
      <c r="H498" s="435"/>
      <c r="I498" s="264" t="s">
        <v>1220</v>
      </c>
      <c r="K498" s="284"/>
      <c r="L498" s="284"/>
    </row>
    <row r="499" spans="1:12">
      <c r="A499" s="794" t="s">
        <v>1666</v>
      </c>
      <c r="B499" s="291">
        <v>29900</v>
      </c>
      <c r="C499" s="292"/>
      <c r="D499" s="280">
        <f t="shared" si="7"/>
        <v>29900</v>
      </c>
      <c r="E499" s="280">
        <v>29900</v>
      </c>
      <c r="F499" s="290">
        <v>0</v>
      </c>
      <c r="G499" s="303" t="s">
        <v>1361</v>
      </c>
      <c r="H499" s="303"/>
      <c r="I499" s="264" t="s">
        <v>1220</v>
      </c>
      <c r="K499" s="284"/>
      <c r="L499" s="284"/>
    </row>
    <row r="500" spans="1:12">
      <c r="A500" s="313" t="s">
        <v>1108</v>
      </c>
      <c r="B500" s="291">
        <v>729000</v>
      </c>
      <c r="C500" s="292"/>
      <c r="D500" s="280">
        <f t="shared" si="7"/>
        <v>729000</v>
      </c>
      <c r="E500" s="280">
        <v>729000</v>
      </c>
      <c r="F500" s="290">
        <v>0</v>
      </c>
      <c r="G500" s="303" t="s">
        <v>1402</v>
      </c>
      <c r="H500" s="303"/>
      <c r="I500" s="264" t="s">
        <v>1220</v>
      </c>
      <c r="K500" s="284"/>
      <c r="L500" s="284"/>
    </row>
    <row r="501" spans="1:12">
      <c r="A501" s="794" t="s">
        <v>1666</v>
      </c>
      <c r="B501" s="292"/>
      <c r="C501" s="291">
        <v>77789</v>
      </c>
      <c r="D501" s="280">
        <f t="shared" si="7"/>
        <v>-77789</v>
      </c>
      <c r="E501" s="280">
        <v>-77789</v>
      </c>
      <c r="F501" s="290" t="s">
        <v>734</v>
      </c>
      <c r="G501" s="435" t="s">
        <v>1504</v>
      </c>
      <c r="H501" s="435"/>
      <c r="I501" s="264" t="s">
        <v>1220</v>
      </c>
      <c r="K501" s="284"/>
      <c r="L501" s="284"/>
    </row>
    <row r="502" spans="1:12">
      <c r="A502" s="794" t="s">
        <v>1666</v>
      </c>
      <c r="B502" s="292"/>
      <c r="C502" s="291">
        <v>669289</v>
      </c>
      <c r="D502" s="280">
        <f t="shared" si="7"/>
        <v>-669289</v>
      </c>
      <c r="E502" s="280">
        <v>-669289</v>
      </c>
      <c r="F502" s="290" t="s">
        <v>734</v>
      </c>
      <c r="G502" s="435" t="s">
        <v>1504</v>
      </c>
      <c r="H502" s="435"/>
      <c r="I502" s="264" t="s">
        <v>1220</v>
      </c>
      <c r="K502" s="284"/>
      <c r="L502" s="284"/>
    </row>
    <row r="503" spans="1:12">
      <c r="A503" s="794" t="s">
        <v>1666</v>
      </c>
      <c r="B503" s="292"/>
      <c r="C503" s="291">
        <v>193202.5</v>
      </c>
      <c r="D503" s="280">
        <f t="shared" si="7"/>
        <v>-193202.5</v>
      </c>
      <c r="E503" s="280">
        <v>-193203</v>
      </c>
      <c r="F503" s="290" t="s">
        <v>734</v>
      </c>
      <c r="G503" s="435" t="s">
        <v>1504</v>
      </c>
      <c r="H503" s="435"/>
      <c r="I503" s="264" t="s">
        <v>1220</v>
      </c>
      <c r="K503" s="284"/>
      <c r="L503" s="284"/>
    </row>
    <row r="504" spans="1:12">
      <c r="A504" s="794" t="s">
        <v>1666</v>
      </c>
      <c r="B504" s="292"/>
      <c r="C504" s="291">
        <v>211707</v>
      </c>
      <c r="D504" s="280">
        <f t="shared" si="7"/>
        <v>-211707</v>
      </c>
      <c r="E504" s="280">
        <v>-211707</v>
      </c>
      <c r="F504" s="290" t="s">
        <v>734</v>
      </c>
      <c r="G504" s="435" t="s">
        <v>1504</v>
      </c>
      <c r="H504" s="435"/>
      <c r="I504" s="264" t="s">
        <v>1220</v>
      </c>
      <c r="K504" s="284"/>
      <c r="L504" s="284"/>
    </row>
    <row r="505" spans="1:12">
      <c r="A505" s="313" t="s">
        <v>1109</v>
      </c>
      <c r="B505" s="291">
        <v>45000</v>
      </c>
      <c r="C505" s="292"/>
      <c r="D505" s="280">
        <f t="shared" si="7"/>
        <v>45000</v>
      </c>
      <c r="E505" s="280">
        <v>45000</v>
      </c>
      <c r="F505" s="290">
        <v>0</v>
      </c>
      <c r="G505" s="303" t="s">
        <v>1402</v>
      </c>
      <c r="H505" s="303"/>
      <c r="I505" s="264" t="s">
        <v>1220</v>
      </c>
      <c r="K505" s="284"/>
      <c r="L505" s="284"/>
    </row>
    <row r="506" spans="1:12">
      <c r="A506" s="794" t="s">
        <v>1666</v>
      </c>
      <c r="B506" s="291">
        <v>15450</v>
      </c>
      <c r="C506" s="292"/>
      <c r="D506" s="280">
        <f t="shared" si="7"/>
        <v>15450</v>
      </c>
      <c r="E506" s="280">
        <v>15450</v>
      </c>
      <c r="F506" s="290">
        <v>0</v>
      </c>
      <c r="G506" s="303" t="s">
        <v>1361</v>
      </c>
      <c r="H506" s="303"/>
      <c r="I506" s="264" t="s">
        <v>1220</v>
      </c>
      <c r="K506" s="284"/>
      <c r="L506" s="284"/>
    </row>
    <row r="507" spans="1:12">
      <c r="A507" s="313" t="s">
        <v>389</v>
      </c>
      <c r="B507" s="291">
        <v>35926</v>
      </c>
      <c r="C507" s="292"/>
      <c r="D507" s="280">
        <f t="shared" si="7"/>
        <v>35926</v>
      </c>
      <c r="E507" s="280">
        <v>35926</v>
      </c>
      <c r="F507" s="290">
        <v>0</v>
      </c>
      <c r="G507" s="303" t="s">
        <v>1367</v>
      </c>
      <c r="H507" s="303"/>
      <c r="I507" s="264" t="s">
        <v>1220</v>
      </c>
      <c r="K507" s="284"/>
      <c r="L507" s="284"/>
    </row>
    <row r="508" spans="1:12">
      <c r="A508" s="313" t="s">
        <v>576</v>
      </c>
      <c r="B508" s="291">
        <v>1208666.9099999999</v>
      </c>
      <c r="C508" s="292"/>
      <c r="D508" s="280">
        <f t="shared" si="7"/>
        <v>1208666.9099999999</v>
      </c>
      <c r="E508" s="280">
        <v>1208667</v>
      </c>
      <c r="F508" s="290">
        <v>0</v>
      </c>
      <c r="G508" s="303" t="s">
        <v>1367</v>
      </c>
      <c r="H508" s="303"/>
      <c r="I508" s="264" t="s">
        <v>1220</v>
      </c>
      <c r="K508" s="284"/>
      <c r="L508" s="284"/>
    </row>
    <row r="509" spans="1:12">
      <c r="A509" s="794" t="s">
        <v>1666</v>
      </c>
      <c r="B509" s="291">
        <v>20</v>
      </c>
      <c r="C509" s="292"/>
      <c r="D509" s="280">
        <f t="shared" si="7"/>
        <v>20</v>
      </c>
      <c r="E509" s="280">
        <v>20</v>
      </c>
      <c r="F509" s="290">
        <v>0</v>
      </c>
      <c r="G509" s="303" t="s">
        <v>1361</v>
      </c>
      <c r="H509" s="303"/>
      <c r="I509" s="264" t="s">
        <v>1220</v>
      </c>
      <c r="K509" s="284"/>
      <c r="L509" s="284"/>
    </row>
    <row r="510" spans="1:12">
      <c r="A510" s="794" t="s">
        <v>1666</v>
      </c>
      <c r="B510" s="291">
        <v>29500</v>
      </c>
      <c r="C510" s="292"/>
      <c r="D510" s="280">
        <f t="shared" si="7"/>
        <v>29500</v>
      </c>
      <c r="E510" s="280">
        <v>29500</v>
      </c>
      <c r="F510" s="290">
        <v>0</v>
      </c>
      <c r="G510" s="303" t="s">
        <v>1370</v>
      </c>
      <c r="H510" s="303"/>
      <c r="I510" s="264" t="s">
        <v>1220</v>
      </c>
      <c r="K510" s="284"/>
      <c r="L510" s="284"/>
    </row>
    <row r="511" spans="1:12">
      <c r="A511" s="794" t="s">
        <v>1666</v>
      </c>
      <c r="B511" s="291">
        <v>2671</v>
      </c>
      <c r="C511" s="292"/>
      <c r="D511" s="280">
        <f t="shared" si="7"/>
        <v>2671</v>
      </c>
      <c r="E511" s="280">
        <v>2671</v>
      </c>
      <c r="F511" s="290">
        <v>0</v>
      </c>
      <c r="G511" s="303" t="s">
        <v>1361</v>
      </c>
      <c r="H511" s="303"/>
      <c r="I511" s="264" t="s">
        <v>1220</v>
      </c>
      <c r="K511" s="284"/>
      <c r="L511" s="284"/>
    </row>
    <row r="512" spans="1:12">
      <c r="A512" s="794" t="s">
        <v>1666</v>
      </c>
      <c r="B512" s="292"/>
      <c r="C512" s="291">
        <v>4112.3100000000004</v>
      </c>
      <c r="D512" s="280">
        <f t="shared" si="7"/>
        <v>-4112.3100000000004</v>
      </c>
      <c r="E512" s="280">
        <v>-4112</v>
      </c>
      <c r="F512" s="290" t="s">
        <v>896</v>
      </c>
      <c r="G512" s="435" t="s">
        <v>1504</v>
      </c>
      <c r="H512" s="435"/>
      <c r="I512" s="264" t="s">
        <v>1220</v>
      </c>
      <c r="K512" s="284"/>
      <c r="L512" s="284"/>
    </row>
    <row r="513" spans="1:12">
      <c r="A513" s="313" t="s">
        <v>481</v>
      </c>
      <c r="B513" s="291">
        <v>104809.38</v>
      </c>
      <c r="C513" s="292"/>
      <c r="D513" s="280">
        <f t="shared" si="7"/>
        <v>104809.38</v>
      </c>
      <c r="E513" s="280">
        <v>104809</v>
      </c>
      <c r="F513" s="290">
        <v>0</v>
      </c>
      <c r="G513" s="303" t="s">
        <v>818</v>
      </c>
      <c r="H513" s="303"/>
      <c r="I513" s="264" t="s">
        <v>1220</v>
      </c>
      <c r="K513" s="284"/>
      <c r="L513" s="284"/>
    </row>
    <row r="514" spans="1:12">
      <c r="A514" s="794" t="s">
        <v>1666</v>
      </c>
      <c r="B514" s="291">
        <v>7449.63</v>
      </c>
      <c r="C514" s="292"/>
      <c r="D514" s="280">
        <f t="shared" si="7"/>
        <v>7449.63</v>
      </c>
      <c r="E514" s="280">
        <v>7450</v>
      </c>
      <c r="F514" s="290">
        <v>0</v>
      </c>
      <c r="G514" s="303" t="s">
        <v>1370</v>
      </c>
      <c r="H514" s="303"/>
      <c r="I514" s="264" t="s">
        <v>1220</v>
      </c>
      <c r="K514" s="284"/>
      <c r="L514" s="284"/>
    </row>
    <row r="515" spans="1:12">
      <c r="A515" s="313" t="s">
        <v>503</v>
      </c>
      <c r="B515" s="291">
        <v>13238</v>
      </c>
      <c r="C515" s="292"/>
      <c r="D515" s="280">
        <f t="shared" si="7"/>
        <v>13238</v>
      </c>
      <c r="E515" s="280">
        <v>13238</v>
      </c>
      <c r="F515" s="290">
        <v>0</v>
      </c>
      <c r="G515" s="303" t="s">
        <v>818</v>
      </c>
      <c r="H515" s="303"/>
      <c r="I515" s="264" t="s">
        <v>1220</v>
      </c>
      <c r="K515" s="284"/>
      <c r="L515" s="284"/>
    </row>
    <row r="516" spans="1:12">
      <c r="A516" s="794" t="s">
        <v>1666</v>
      </c>
      <c r="B516" s="291">
        <v>27838</v>
      </c>
      <c r="C516" s="292"/>
      <c r="D516" s="280">
        <f t="shared" si="7"/>
        <v>27838</v>
      </c>
      <c r="E516" s="280">
        <v>27838</v>
      </c>
      <c r="F516" s="290">
        <v>0</v>
      </c>
      <c r="G516" s="303" t="s">
        <v>1361</v>
      </c>
      <c r="H516" s="303"/>
      <c r="I516" s="264" t="s">
        <v>1220</v>
      </c>
      <c r="K516" s="284"/>
      <c r="L516" s="284"/>
    </row>
    <row r="517" spans="1:12">
      <c r="A517" s="794" t="s">
        <v>1666</v>
      </c>
      <c r="B517" s="291">
        <v>13599</v>
      </c>
      <c r="C517" s="292"/>
      <c r="D517" s="280">
        <f t="shared" si="7"/>
        <v>13599</v>
      </c>
      <c r="E517" s="280">
        <v>13599</v>
      </c>
      <c r="F517" s="290">
        <v>0</v>
      </c>
      <c r="G517" s="303" t="s">
        <v>1361</v>
      </c>
      <c r="H517" s="303"/>
      <c r="I517" s="264" t="s">
        <v>1220</v>
      </c>
      <c r="K517" s="284"/>
      <c r="L517" s="284"/>
    </row>
    <row r="518" spans="1:12">
      <c r="A518" s="794" t="s">
        <v>1666</v>
      </c>
      <c r="B518" s="291">
        <v>1460</v>
      </c>
      <c r="C518" s="292"/>
      <c r="D518" s="280">
        <f t="shared" si="7"/>
        <v>1460</v>
      </c>
      <c r="E518" s="280">
        <v>1460</v>
      </c>
      <c r="F518" s="290">
        <v>0</v>
      </c>
      <c r="G518" s="303" t="s">
        <v>1361</v>
      </c>
      <c r="H518" s="303"/>
      <c r="I518" s="264" t="s">
        <v>1220</v>
      </c>
      <c r="K518" s="284"/>
      <c r="L518" s="284"/>
    </row>
    <row r="519" spans="1:12">
      <c r="A519" s="794" t="s">
        <v>1666</v>
      </c>
      <c r="B519" s="291">
        <v>260</v>
      </c>
      <c r="C519" s="292"/>
      <c r="D519" s="280">
        <f t="shared" si="7"/>
        <v>260</v>
      </c>
      <c r="E519" s="280">
        <v>260</v>
      </c>
      <c r="F519" s="290">
        <v>0</v>
      </c>
      <c r="G519" s="303" t="s">
        <v>1361</v>
      </c>
      <c r="H519" s="303"/>
      <c r="I519" s="264" t="s">
        <v>1220</v>
      </c>
      <c r="K519" s="284"/>
      <c r="L519" s="284"/>
    </row>
    <row r="520" spans="1:12">
      <c r="A520" s="794" t="s">
        <v>1666</v>
      </c>
      <c r="B520" s="292"/>
      <c r="C520" s="291">
        <v>260</v>
      </c>
      <c r="D520" s="280">
        <f t="shared" si="7"/>
        <v>-260</v>
      </c>
      <c r="E520" s="280">
        <v>-260</v>
      </c>
      <c r="F520" s="290">
        <v>0</v>
      </c>
      <c r="G520" s="303" t="s">
        <v>1382</v>
      </c>
      <c r="H520" s="303"/>
      <c r="I520" s="264" t="s">
        <v>1220</v>
      </c>
      <c r="K520" s="284"/>
      <c r="L520" s="284"/>
    </row>
    <row r="521" spans="1:12">
      <c r="A521" s="794" t="s">
        <v>1666</v>
      </c>
      <c r="B521" s="291">
        <v>1820</v>
      </c>
      <c r="C521" s="292"/>
      <c r="D521" s="280">
        <f t="shared" ref="D521:D584" si="8">B521-C521</f>
        <v>1820</v>
      </c>
      <c r="E521" s="280">
        <v>1820</v>
      </c>
      <c r="F521" s="290">
        <v>0</v>
      </c>
      <c r="G521" s="303" t="s">
        <v>1361</v>
      </c>
      <c r="H521" s="303"/>
      <c r="I521" s="264" t="s">
        <v>1220</v>
      </c>
      <c r="K521" s="284"/>
      <c r="L521" s="284"/>
    </row>
    <row r="522" spans="1:12">
      <c r="A522" s="794" t="s">
        <v>1666</v>
      </c>
      <c r="B522" s="291">
        <v>240</v>
      </c>
      <c r="C522" s="292"/>
      <c r="D522" s="280">
        <f t="shared" si="8"/>
        <v>240</v>
      </c>
      <c r="E522" s="280">
        <v>240</v>
      </c>
      <c r="F522" s="290">
        <v>0</v>
      </c>
      <c r="G522" s="303" t="s">
        <v>1361</v>
      </c>
      <c r="H522" s="303"/>
      <c r="I522" s="264" t="s">
        <v>1220</v>
      </c>
      <c r="K522" s="284"/>
      <c r="L522" s="284"/>
    </row>
    <row r="523" spans="1:12">
      <c r="A523" s="794" t="s">
        <v>1666</v>
      </c>
      <c r="B523" s="291">
        <v>746</v>
      </c>
      <c r="C523" s="292"/>
      <c r="D523" s="280">
        <f t="shared" si="8"/>
        <v>746</v>
      </c>
      <c r="E523" s="280">
        <v>746</v>
      </c>
      <c r="F523" s="290">
        <v>0</v>
      </c>
      <c r="G523" s="303" t="s">
        <v>1361</v>
      </c>
      <c r="H523" s="303"/>
      <c r="I523" s="264" t="s">
        <v>1220</v>
      </c>
      <c r="K523" s="284"/>
      <c r="L523" s="284"/>
    </row>
    <row r="524" spans="1:12">
      <c r="A524" s="313" t="s">
        <v>707</v>
      </c>
      <c r="B524" s="291">
        <v>74718</v>
      </c>
      <c r="C524" s="292"/>
      <c r="D524" s="280">
        <f t="shared" si="8"/>
        <v>74718</v>
      </c>
      <c r="E524" s="280">
        <v>74718</v>
      </c>
      <c r="F524" s="290">
        <v>0</v>
      </c>
      <c r="G524" s="303" t="s">
        <v>1396</v>
      </c>
      <c r="H524" s="303"/>
      <c r="I524" s="264" t="s">
        <v>1220</v>
      </c>
      <c r="K524" s="284"/>
      <c r="L524" s="284"/>
    </row>
    <row r="525" spans="1:12">
      <c r="A525" s="313" t="s">
        <v>703</v>
      </c>
      <c r="B525" s="291">
        <v>3336851</v>
      </c>
      <c r="C525" s="292"/>
      <c r="D525" s="280">
        <f t="shared" si="8"/>
        <v>3336851</v>
      </c>
      <c r="E525" s="280">
        <v>3336851</v>
      </c>
      <c r="F525" s="290">
        <v>0</v>
      </c>
      <c r="G525" s="303" t="s">
        <v>1393</v>
      </c>
      <c r="H525" s="303"/>
      <c r="I525" s="264" t="s">
        <v>1220</v>
      </c>
      <c r="K525" s="284"/>
      <c r="L525" s="284"/>
    </row>
    <row r="526" spans="1:12">
      <c r="A526" s="313" t="s">
        <v>423</v>
      </c>
      <c r="B526" s="291">
        <v>17900</v>
      </c>
      <c r="C526" s="292"/>
      <c r="D526" s="280">
        <f t="shared" si="8"/>
        <v>17900</v>
      </c>
      <c r="E526" s="280">
        <v>17900</v>
      </c>
      <c r="F526" s="290">
        <v>0</v>
      </c>
      <c r="G526" s="303" t="s">
        <v>818</v>
      </c>
      <c r="H526" s="303"/>
      <c r="I526" s="264" t="s">
        <v>1220</v>
      </c>
      <c r="K526" s="284"/>
      <c r="L526" s="284"/>
    </row>
    <row r="527" spans="1:12">
      <c r="A527" s="794" t="s">
        <v>1666</v>
      </c>
      <c r="B527" s="292"/>
      <c r="C527" s="291">
        <v>920</v>
      </c>
      <c r="D527" s="280">
        <f t="shared" si="8"/>
        <v>-920</v>
      </c>
      <c r="E527" s="280">
        <v>-920</v>
      </c>
      <c r="F527" s="290">
        <v>0</v>
      </c>
      <c r="G527" s="303" t="s">
        <v>1382</v>
      </c>
      <c r="H527" s="303"/>
      <c r="I527" s="264" t="s">
        <v>1220</v>
      </c>
      <c r="K527" s="284"/>
      <c r="L527" s="284"/>
    </row>
    <row r="528" spans="1:12">
      <c r="A528" s="313" t="s">
        <v>504</v>
      </c>
      <c r="B528" s="291">
        <v>4275</v>
      </c>
      <c r="C528" s="292"/>
      <c r="D528" s="280">
        <f t="shared" si="8"/>
        <v>4275</v>
      </c>
      <c r="E528" s="280">
        <v>4275</v>
      </c>
      <c r="F528" s="290">
        <v>0</v>
      </c>
      <c r="G528" s="303" t="s">
        <v>818</v>
      </c>
      <c r="H528" s="303"/>
      <c r="I528" s="264" t="s">
        <v>1220</v>
      </c>
      <c r="K528" s="284"/>
      <c r="L528" s="284"/>
    </row>
    <row r="529" spans="1:12">
      <c r="A529" s="794" t="s">
        <v>1666</v>
      </c>
      <c r="B529" s="291">
        <v>177172</v>
      </c>
      <c r="C529" s="292"/>
      <c r="D529" s="280">
        <f t="shared" si="8"/>
        <v>177172</v>
      </c>
      <c r="E529" s="280">
        <v>177172</v>
      </c>
      <c r="F529" s="290">
        <v>0</v>
      </c>
      <c r="G529" s="303" t="s">
        <v>1361</v>
      </c>
      <c r="H529" s="303"/>
      <c r="I529" s="264" t="s">
        <v>1220</v>
      </c>
      <c r="K529" s="284"/>
      <c r="L529" s="284"/>
    </row>
    <row r="530" spans="1:12">
      <c r="A530" s="794" t="s">
        <v>1666</v>
      </c>
      <c r="B530" s="291">
        <v>67627</v>
      </c>
      <c r="C530" s="292"/>
      <c r="D530" s="280">
        <f t="shared" si="8"/>
        <v>67627</v>
      </c>
      <c r="E530" s="280">
        <v>67627</v>
      </c>
      <c r="F530" s="290">
        <v>0</v>
      </c>
      <c r="G530" s="303" t="s">
        <v>1361</v>
      </c>
      <c r="H530" s="303"/>
      <c r="I530" s="264" t="s">
        <v>1220</v>
      </c>
      <c r="K530" s="284"/>
      <c r="L530" s="284"/>
    </row>
    <row r="531" spans="1:12">
      <c r="A531" s="794" t="s">
        <v>1666</v>
      </c>
      <c r="B531" s="291">
        <v>31435.200000000001</v>
      </c>
      <c r="C531" s="292"/>
      <c r="D531" s="280">
        <f t="shared" si="8"/>
        <v>31435.200000000001</v>
      </c>
      <c r="E531" s="280">
        <v>31435</v>
      </c>
      <c r="F531" s="290">
        <v>0</v>
      </c>
      <c r="G531" s="303" t="s">
        <v>1370</v>
      </c>
      <c r="H531" s="303"/>
      <c r="I531" s="264" t="s">
        <v>1220</v>
      </c>
      <c r="K531" s="284"/>
      <c r="L531" s="284"/>
    </row>
    <row r="532" spans="1:12">
      <c r="A532" s="794" t="s">
        <v>1666</v>
      </c>
      <c r="B532" s="291">
        <v>58771</v>
      </c>
      <c r="C532" s="292"/>
      <c r="D532" s="280">
        <f t="shared" si="8"/>
        <v>58771</v>
      </c>
      <c r="E532" s="280">
        <v>58771</v>
      </c>
      <c r="F532" s="290">
        <v>0</v>
      </c>
      <c r="G532" s="303" t="s">
        <v>1370</v>
      </c>
      <c r="H532" s="303"/>
      <c r="I532" s="264" t="s">
        <v>1220</v>
      </c>
      <c r="K532" s="284"/>
      <c r="L532" s="284"/>
    </row>
    <row r="533" spans="1:12" ht="24">
      <c r="A533" s="313" t="s">
        <v>784</v>
      </c>
      <c r="B533" s="291">
        <v>90910.3</v>
      </c>
      <c r="C533" s="292"/>
      <c r="D533" s="280">
        <f t="shared" si="8"/>
        <v>90910.3</v>
      </c>
      <c r="E533" s="280">
        <v>90910</v>
      </c>
      <c r="F533" s="290">
        <v>0</v>
      </c>
      <c r="G533" s="303" t="s">
        <v>1369</v>
      </c>
      <c r="H533" s="303"/>
      <c r="I533" s="264" t="s">
        <v>1220</v>
      </c>
      <c r="K533" s="284"/>
      <c r="L533" s="284"/>
    </row>
    <row r="534" spans="1:12">
      <c r="A534" s="794" t="s">
        <v>1666</v>
      </c>
      <c r="B534" s="291">
        <v>18000</v>
      </c>
      <c r="C534" s="292"/>
      <c r="D534" s="280">
        <f t="shared" si="8"/>
        <v>18000</v>
      </c>
      <c r="E534" s="280">
        <v>18000</v>
      </c>
      <c r="F534" s="290">
        <v>0</v>
      </c>
      <c r="G534" s="303" t="s">
        <v>1361</v>
      </c>
      <c r="H534" s="303"/>
      <c r="I534" s="264" t="s">
        <v>1220</v>
      </c>
      <c r="K534" s="284"/>
      <c r="L534" s="284"/>
    </row>
    <row r="535" spans="1:12">
      <c r="A535" s="794" t="s">
        <v>1666</v>
      </c>
      <c r="B535" s="292"/>
      <c r="C535" s="291">
        <v>38594.6</v>
      </c>
      <c r="D535" s="280">
        <f t="shared" si="8"/>
        <v>-38594.6</v>
      </c>
      <c r="E535" s="280">
        <v>-38595</v>
      </c>
      <c r="F535" s="290" t="s">
        <v>734</v>
      </c>
      <c r="G535" s="435" t="s">
        <v>1504</v>
      </c>
      <c r="H535" s="435"/>
      <c r="I535" s="264" t="s">
        <v>1220</v>
      </c>
      <c r="K535" s="284"/>
      <c r="L535" s="284"/>
    </row>
    <row r="536" spans="1:12">
      <c r="A536" s="794" t="s">
        <v>1666</v>
      </c>
      <c r="B536" s="291">
        <v>410750</v>
      </c>
      <c r="C536" s="292"/>
      <c r="D536" s="280">
        <f t="shared" si="8"/>
        <v>410750</v>
      </c>
      <c r="E536" s="280">
        <v>410750</v>
      </c>
      <c r="F536" s="290">
        <v>0</v>
      </c>
      <c r="G536" s="303" t="s">
        <v>1361</v>
      </c>
      <c r="H536" s="303"/>
      <c r="I536" s="264" t="s">
        <v>1220</v>
      </c>
      <c r="K536" s="284"/>
      <c r="L536" s="284"/>
    </row>
    <row r="537" spans="1:12">
      <c r="A537" s="794" t="s">
        <v>1666</v>
      </c>
      <c r="B537" s="291">
        <v>134462</v>
      </c>
      <c r="C537" s="292"/>
      <c r="D537" s="280">
        <f t="shared" si="8"/>
        <v>134462</v>
      </c>
      <c r="E537" s="280">
        <v>134462</v>
      </c>
      <c r="F537" s="290">
        <v>0</v>
      </c>
      <c r="G537" s="303" t="s">
        <v>1361</v>
      </c>
      <c r="H537" s="303"/>
      <c r="I537" s="264" t="s">
        <v>1220</v>
      </c>
      <c r="K537" s="284"/>
      <c r="L537" s="284"/>
    </row>
    <row r="538" spans="1:12">
      <c r="A538" s="313" t="s">
        <v>1676</v>
      </c>
      <c r="B538" s="291">
        <v>4526015.38</v>
      </c>
      <c r="C538" s="292"/>
      <c r="D538" s="280">
        <f t="shared" si="8"/>
        <v>4526015.38</v>
      </c>
      <c r="E538" s="280">
        <v>4526015</v>
      </c>
      <c r="F538" s="290">
        <v>0</v>
      </c>
      <c r="G538" s="303" t="s">
        <v>1363</v>
      </c>
      <c r="H538" s="303"/>
      <c r="I538" s="264" t="s">
        <v>1220</v>
      </c>
      <c r="K538" s="284"/>
      <c r="L538" s="284"/>
    </row>
    <row r="539" spans="1:12">
      <c r="A539" s="313" t="s">
        <v>724</v>
      </c>
      <c r="B539" s="291">
        <v>779771.76</v>
      </c>
      <c r="C539" s="292"/>
      <c r="D539" s="280">
        <f t="shared" si="8"/>
        <v>779771.76</v>
      </c>
      <c r="E539" s="280">
        <v>779772</v>
      </c>
      <c r="F539" s="290">
        <v>0</v>
      </c>
      <c r="G539" s="303" t="s">
        <v>1406</v>
      </c>
      <c r="H539" s="303"/>
      <c r="I539" s="264" t="s">
        <v>1220</v>
      </c>
      <c r="K539" s="284"/>
      <c r="L539" s="284"/>
    </row>
    <row r="540" spans="1:12">
      <c r="A540" s="313" t="s">
        <v>1008</v>
      </c>
      <c r="B540" s="292"/>
      <c r="C540" s="291">
        <v>127346.58</v>
      </c>
      <c r="D540" s="280">
        <f t="shared" si="8"/>
        <v>-127346.58</v>
      </c>
      <c r="E540" s="280">
        <v>0</v>
      </c>
      <c r="F540" s="290">
        <v>0</v>
      </c>
      <c r="G540" s="303" t="s">
        <v>1381</v>
      </c>
      <c r="H540" s="303"/>
      <c r="I540" s="264" t="s">
        <v>1220</v>
      </c>
      <c r="K540" s="284"/>
      <c r="L540" s="284"/>
    </row>
    <row r="541" spans="1:12">
      <c r="A541" s="313" t="s">
        <v>750</v>
      </c>
      <c r="B541" s="291">
        <v>38923</v>
      </c>
      <c r="C541" s="292"/>
      <c r="D541" s="280">
        <f t="shared" si="8"/>
        <v>38923</v>
      </c>
      <c r="E541" s="280">
        <v>38923</v>
      </c>
      <c r="F541" s="290">
        <v>0</v>
      </c>
      <c r="G541" s="303" t="s">
        <v>1580</v>
      </c>
      <c r="H541" s="303" t="s">
        <v>1577</v>
      </c>
      <c r="I541" s="264" t="s">
        <v>1220</v>
      </c>
      <c r="K541" s="284"/>
      <c r="L541" s="284"/>
    </row>
    <row r="542" spans="1:12">
      <c r="A542" s="313" t="s">
        <v>683</v>
      </c>
      <c r="B542" s="291">
        <v>143808</v>
      </c>
      <c r="C542" s="292"/>
      <c r="D542" s="280">
        <f t="shared" si="8"/>
        <v>143808</v>
      </c>
      <c r="E542" s="280">
        <v>143808</v>
      </c>
      <c r="F542" s="290">
        <v>0</v>
      </c>
      <c r="G542" s="303" t="s">
        <v>1580</v>
      </c>
      <c r="H542" s="303" t="s">
        <v>1577</v>
      </c>
      <c r="I542" s="264" t="s">
        <v>1220</v>
      </c>
      <c r="K542" s="284"/>
      <c r="L542" s="284"/>
    </row>
    <row r="543" spans="1:12">
      <c r="A543" s="313" t="s">
        <v>684</v>
      </c>
      <c r="B543" s="291">
        <v>4334955</v>
      </c>
      <c r="C543" s="292"/>
      <c r="D543" s="280">
        <f t="shared" si="8"/>
        <v>4334955</v>
      </c>
      <c r="E543" s="280">
        <v>4334955</v>
      </c>
      <c r="F543" s="290">
        <v>0</v>
      </c>
      <c r="G543" s="303" t="s">
        <v>1580</v>
      </c>
      <c r="H543" s="303" t="s">
        <v>1577</v>
      </c>
      <c r="I543" s="264" t="s">
        <v>1220</v>
      </c>
      <c r="K543" s="284"/>
      <c r="L543" s="284"/>
    </row>
    <row r="544" spans="1:12">
      <c r="A544" s="313" t="s">
        <v>658</v>
      </c>
      <c r="B544" s="292"/>
      <c r="C544" s="291">
        <v>2389</v>
      </c>
      <c r="D544" s="280">
        <f t="shared" si="8"/>
        <v>-2389</v>
      </c>
      <c r="E544" s="280">
        <v>-2389</v>
      </c>
      <c r="F544" s="290">
        <v>0</v>
      </c>
      <c r="G544" s="303" t="s">
        <v>1388</v>
      </c>
      <c r="H544" s="303"/>
      <c r="I544" s="264" t="s">
        <v>1220</v>
      </c>
      <c r="K544" s="284"/>
      <c r="L544" s="284"/>
    </row>
    <row r="545" spans="1:12">
      <c r="A545" s="313" t="s">
        <v>685</v>
      </c>
      <c r="B545" s="291">
        <v>480439.71</v>
      </c>
      <c r="C545" s="292"/>
      <c r="D545" s="280">
        <f t="shared" si="8"/>
        <v>480439.71</v>
      </c>
      <c r="E545" s="280">
        <v>353093</v>
      </c>
      <c r="F545" s="290">
        <v>0</v>
      </c>
      <c r="G545" s="303" t="s">
        <v>1580</v>
      </c>
      <c r="H545" s="303" t="s">
        <v>1577</v>
      </c>
      <c r="I545" s="264" t="s">
        <v>1220</v>
      </c>
      <c r="K545" s="284"/>
      <c r="L545" s="284"/>
    </row>
    <row r="546" spans="1:12">
      <c r="A546" s="313" t="s">
        <v>668</v>
      </c>
      <c r="B546" s="292"/>
      <c r="C546" s="291">
        <v>1160420.71</v>
      </c>
      <c r="D546" s="280">
        <f t="shared" si="8"/>
        <v>-1160420.71</v>
      </c>
      <c r="E546" s="280">
        <v>-1160421</v>
      </c>
      <c r="F546" s="290">
        <v>0</v>
      </c>
      <c r="G546" s="303" t="s">
        <v>1388</v>
      </c>
      <c r="H546" s="303"/>
      <c r="I546" s="264" t="s">
        <v>1220</v>
      </c>
      <c r="K546" s="284"/>
      <c r="L546" s="284"/>
    </row>
    <row r="547" spans="1:12">
      <c r="A547" s="313" t="s">
        <v>1110</v>
      </c>
      <c r="B547" s="291">
        <v>9922</v>
      </c>
      <c r="C547" s="292"/>
      <c r="D547" s="280">
        <f t="shared" si="8"/>
        <v>9922</v>
      </c>
      <c r="E547" s="280">
        <v>9922</v>
      </c>
      <c r="F547" s="290">
        <v>0</v>
      </c>
      <c r="G547" s="303" t="s">
        <v>1408</v>
      </c>
      <c r="H547" s="303"/>
      <c r="I547" s="264" t="s">
        <v>1220</v>
      </c>
      <c r="K547" s="284"/>
      <c r="L547" s="284"/>
    </row>
    <row r="548" spans="1:12">
      <c r="A548" s="313" t="s">
        <v>1311</v>
      </c>
      <c r="B548" s="291">
        <v>1130330</v>
      </c>
      <c r="C548" s="292"/>
      <c r="D548" s="280">
        <f t="shared" si="8"/>
        <v>1130330</v>
      </c>
      <c r="E548" s="280">
        <v>1130330</v>
      </c>
      <c r="F548" s="290">
        <v>0</v>
      </c>
      <c r="G548" s="303" t="s">
        <v>1580</v>
      </c>
      <c r="H548" s="303" t="s">
        <v>1577</v>
      </c>
      <c r="I548" s="264" t="s">
        <v>1220</v>
      </c>
      <c r="K548" s="284"/>
      <c r="L548" s="284"/>
    </row>
    <row r="549" spans="1:12">
      <c r="A549" s="313" t="s">
        <v>687</v>
      </c>
      <c r="B549" s="291">
        <v>71793</v>
      </c>
      <c r="C549" s="292"/>
      <c r="D549" s="280">
        <f t="shared" si="8"/>
        <v>71793</v>
      </c>
      <c r="E549" s="280">
        <v>71793</v>
      </c>
      <c r="F549" s="290">
        <v>0</v>
      </c>
      <c r="G549" s="303" t="s">
        <v>1408</v>
      </c>
      <c r="H549" s="303"/>
      <c r="I549" s="264" t="s">
        <v>1220</v>
      </c>
      <c r="K549" s="284"/>
      <c r="L549" s="284"/>
    </row>
    <row r="550" spans="1:12">
      <c r="A550" s="313" t="s">
        <v>725</v>
      </c>
      <c r="B550" s="291">
        <v>4883874</v>
      </c>
      <c r="C550" s="292"/>
      <c r="D550" s="280">
        <f t="shared" si="8"/>
        <v>4883874</v>
      </c>
      <c r="E550" s="280">
        <v>4005406</v>
      </c>
      <c r="F550" s="290">
        <v>0</v>
      </c>
      <c r="G550" s="303" t="s">
        <v>1580</v>
      </c>
      <c r="H550" s="303" t="s">
        <v>1577</v>
      </c>
      <c r="I550" s="264" t="s">
        <v>1220</v>
      </c>
      <c r="K550" s="284"/>
      <c r="L550" s="284"/>
    </row>
    <row r="551" spans="1:12">
      <c r="A551" s="313" t="s">
        <v>749</v>
      </c>
      <c r="B551" s="291">
        <v>714186.53</v>
      </c>
      <c r="C551" s="292"/>
      <c r="D551" s="280">
        <f t="shared" si="8"/>
        <v>714186.53</v>
      </c>
      <c r="E551" s="280">
        <v>714187</v>
      </c>
      <c r="F551" s="290">
        <v>0</v>
      </c>
      <c r="G551" s="303" t="s">
        <v>1580</v>
      </c>
      <c r="H551" s="303" t="s">
        <v>1577</v>
      </c>
      <c r="I551" s="264" t="s">
        <v>1220</v>
      </c>
      <c r="K551" s="284"/>
      <c r="L551" s="284"/>
    </row>
    <row r="552" spans="1:12">
      <c r="A552" s="313" t="s">
        <v>686</v>
      </c>
      <c r="B552" s="291">
        <v>107282</v>
      </c>
      <c r="C552" s="292"/>
      <c r="D552" s="280">
        <f t="shared" si="8"/>
        <v>107282</v>
      </c>
      <c r="E552" s="280">
        <v>107282</v>
      </c>
      <c r="F552" s="290">
        <v>0</v>
      </c>
      <c r="G552" s="303" t="s">
        <v>1580</v>
      </c>
      <c r="H552" s="303" t="s">
        <v>1577</v>
      </c>
      <c r="I552" s="264" t="s">
        <v>1220</v>
      </c>
      <c r="K552" s="284"/>
      <c r="L552" s="284"/>
    </row>
    <row r="553" spans="1:12">
      <c r="A553" s="313" t="s">
        <v>1111</v>
      </c>
      <c r="B553" s="291">
        <v>97090</v>
      </c>
      <c r="C553" s="292"/>
      <c r="D553" s="280">
        <f t="shared" si="8"/>
        <v>97090</v>
      </c>
      <c r="E553" s="280">
        <v>97090</v>
      </c>
      <c r="F553" s="290">
        <v>0</v>
      </c>
      <c r="G553" s="303" t="s">
        <v>1408</v>
      </c>
      <c r="H553" s="303"/>
      <c r="I553" s="264" t="s">
        <v>1220</v>
      </c>
      <c r="K553" s="284"/>
      <c r="L553" s="284"/>
    </row>
    <row r="554" spans="1:12">
      <c r="A554" s="313" t="s">
        <v>663</v>
      </c>
      <c r="B554" s="292"/>
      <c r="C554" s="291">
        <v>25000</v>
      </c>
      <c r="D554" s="280">
        <f t="shared" si="8"/>
        <v>-25000</v>
      </c>
      <c r="E554" s="280">
        <v>-25000</v>
      </c>
      <c r="F554" s="290">
        <v>0</v>
      </c>
      <c r="G554" s="303" t="s">
        <v>1389</v>
      </c>
      <c r="H554" s="303"/>
      <c r="I554" s="264" t="s">
        <v>1220</v>
      </c>
      <c r="K554" s="284"/>
      <c r="L554" s="284"/>
    </row>
    <row r="555" spans="1:12">
      <c r="A555" s="313" t="s">
        <v>726</v>
      </c>
      <c r="B555" s="291">
        <v>34201</v>
      </c>
      <c r="C555" s="292"/>
      <c r="D555" s="280">
        <f t="shared" si="8"/>
        <v>34201</v>
      </c>
      <c r="E555" s="280">
        <v>34201</v>
      </c>
      <c r="F555" s="290">
        <v>0</v>
      </c>
      <c r="G555" s="303" t="s">
        <v>1412</v>
      </c>
      <c r="H555" s="303"/>
      <c r="I555" s="264" t="s">
        <v>1220</v>
      </c>
      <c r="K555" s="284"/>
      <c r="L555" s="284"/>
    </row>
    <row r="556" spans="1:12">
      <c r="A556" s="313" t="s">
        <v>659</v>
      </c>
      <c r="B556" s="292"/>
      <c r="C556" s="291">
        <v>785</v>
      </c>
      <c r="D556" s="280">
        <f t="shared" si="8"/>
        <v>-785</v>
      </c>
      <c r="E556" s="280">
        <v>-785</v>
      </c>
      <c r="F556" s="290">
        <v>0</v>
      </c>
      <c r="G556" s="303" t="s">
        <v>1388</v>
      </c>
      <c r="H556" s="303"/>
      <c r="I556" s="264" t="s">
        <v>1220</v>
      </c>
      <c r="K556" s="284"/>
      <c r="L556" s="284"/>
    </row>
    <row r="557" spans="1:12">
      <c r="A557" s="313" t="s">
        <v>662</v>
      </c>
      <c r="B557" s="292"/>
      <c r="C557" s="291">
        <v>1502102</v>
      </c>
      <c r="D557" s="280">
        <f t="shared" si="8"/>
        <v>-1502102</v>
      </c>
      <c r="E557" s="280">
        <v>-1502102</v>
      </c>
      <c r="F557" s="290">
        <v>0</v>
      </c>
      <c r="G557" s="303" t="s">
        <v>1388</v>
      </c>
      <c r="H557" s="303"/>
      <c r="I557" s="264" t="s">
        <v>1220</v>
      </c>
      <c r="K557" s="284"/>
      <c r="L557" s="284"/>
    </row>
    <row r="558" spans="1:12">
      <c r="A558" s="275" t="s">
        <v>660</v>
      </c>
      <c r="B558" s="292"/>
      <c r="C558" s="291">
        <v>497446</v>
      </c>
      <c r="D558" s="280">
        <f t="shared" si="8"/>
        <v>-497446</v>
      </c>
      <c r="E558" s="280">
        <v>-497446</v>
      </c>
      <c r="F558" s="290">
        <v>0</v>
      </c>
      <c r="G558" s="303" t="s">
        <v>1388</v>
      </c>
      <c r="H558" s="303"/>
      <c r="I558" s="264" t="s">
        <v>1220</v>
      </c>
      <c r="K558" s="284"/>
      <c r="L558" s="284"/>
    </row>
    <row r="559" spans="1:12">
      <c r="A559" s="313" t="s">
        <v>661</v>
      </c>
      <c r="B559" s="292"/>
      <c r="C559" s="291">
        <v>782</v>
      </c>
      <c r="D559" s="280">
        <f t="shared" si="8"/>
        <v>-782</v>
      </c>
      <c r="E559" s="280">
        <v>-782</v>
      </c>
      <c r="F559" s="290">
        <v>0</v>
      </c>
      <c r="G559" s="303" t="s">
        <v>1388</v>
      </c>
      <c r="H559" s="303"/>
      <c r="I559" s="264" t="s">
        <v>1220</v>
      </c>
      <c r="K559" s="284"/>
      <c r="L559" s="284"/>
    </row>
    <row r="560" spans="1:12">
      <c r="A560" s="313" t="s">
        <v>1320</v>
      </c>
      <c r="B560" s="292"/>
      <c r="C560" s="291">
        <v>1796.35</v>
      </c>
      <c r="D560" s="280">
        <f t="shared" si="8"/>
        <v>-1796.35</v>
      </c>
      <c r="E560" s="280">
        <v>-1796</v>
      </c>
      <c r="F560" s="290">
        <v>0</v>
      </c>
      <c r="G560" s="303" t="s">
        <v>1388</v>
      </c>
      <c r="H560" s="303"/>
      <c r="I560" s="264" t="s">
        <v>1220</v>
      </c>
      <c r="K560" s="284"/>
      <c r="L560" s="284"/>
    </row>
    <row r="561" spans="1:12">
      <c r="A561" s="313" t="s">
        <v>759</v>
      </c>
      <c r="B561" s="291">
        <v>3000000</v>
      </c>
      <c r="C561" s="292"/>
      <c r="D561" s="280">
        <f t="shared" si="8"/>
        <v>3000000</v>
      </c>
      <c r="E561" s="280">
        <v>3000000</v>
      </c>
      <c r="F561" s="290">
        <v>0</v>
      </c>
      <c r="G561" s="303" t="s">
        <v>1662</v>
      </c>
      <c r="H561" s="303"/>
      <c r="I561" s="264" t="s">
        <v>1220</v>
      </c>
      <c r="K561" s="284"/>
      <c r="L561" s="284"/>
    </row>
    <row r="562" spans="1:12">
      <c r="A562" s="313" t="s">
        <v>1112</v>
      </c>
      <c r="B562" s="291">
        <v>1310599</v>
      </c>
      <c r="C562" s="292"/>
      <c r="D562" s="280">
        <f t="shared" si="8"/>
        <v>1310599</v>
      </c>
      <c r="E562" s="280">
        <v>927400</v>
      </c>
      <c r="F562" s="290">
        <v>0</v>
      </c>
      <c r="G562" s="303" t="s">
        <v>1399</v>
      </c>
      <c r="H562" s="303"/>
      <c r="I562" s="264" t="s">
        <v>1220</v>
      </c>
      <c r="K562" s="284"/>
      <c r="L562" s="284"/>
    </row>
    <row r="563" spans="1:12">
      <c r="A563" s="313" t="s">
        <v>1113</v>
      </c>
      <c r="B563" s="291">
        <v>2069801</v>
      </c>
      <c r="C563" s="292"/>
      <c r="D563" s="280">
        <f t="shared" si="8"/>
        <v>2069801</v>
      </c>
      <c r="E563" s="280">
        <v>2069801</v>
      </c>
      <c r="F563" s="290">
        <v>0</v>
      </c>
      <c r="G563" s="303" t="s">
        <v>1399</v>
      </c>
      <c r="H563" s="303"/>
      <c r="I563" s="264" t="s">
        <v>1220</v>
      </c>
      <c r="K563" s="284"/>
      <c r="L563" s="284"/>
    </row>
    <row r="564" spans="1:12">
      <c r="A564" s="794" t="s">
        <v>1666</v>
      </c>
      <c r="B564" s="292"/>
      <c r="C564" s="291">
        <v>291543</v>
      </c>
      <c r="D564" s="280">
        <f t="shared" si="8"/>
        <v>-291543</v>
      </c>
      <c r="E564" s="280">
        <v>-291543</v>
      </c>
      <c r="F564" s="290" t="s">
        <v>734</v>
      </c>
      <c r="G564" s="435" t="s">
        <v>1504</v>
      </c>
      <c r="H564" s="435"/>
      <c r="I564" s="264" t="s">
        <v>1220</v>
      </c>
      <c r="K564" s="284"/>
      <c r="L564" s="284"/>
    </row>
    <row r="565" spans="1:12">
      <c r="A565" s="794" t="s">
        <v>1666</v>
      </c>
      <c r="B565" s="291">
        <v>382011.5</v>
      </c>
      <c r="C565" s="292"/>
      <c r="D565" s="280">
        <f t="shared" si="8"/>
        <v>382011.5</v>
      </c>
      <c r="E565" s="280">
        <v>382012</v>
      </c>
      <c r="F565" s="290">
        <v>0</v>
      </c>
      <c r="G565" s="303" t="s">
        <v>1361</v>
      </c>
      <c r="H565" s="303"/>
      <c r="I565" s="264" t="s">
        <v>1220</v>
      </c>
      <c r="K565" s="284"/>
      <c r="L565" s="284"/>
    </row>
    <row r="566" spans="1:12">
      <c r="A566" s="794" t="s">
        <v>1666</v>
      </c>
      <c r="B566" s="291">
        <v>16449</v>
      </c>
      <c r="C566" s="292"/>
      <c r="D566" s="280">
        <f t="shared" si="8"/>
        <v>16449</v>
      </c>
      <c r="E566" s="280">
        <v>16449</v>
      </c>
      <c r="F566" s="290">
        <v>0</v>
      </c>
      <c r="G566" s="303" t="s">
        <v>1361</v>
      </c>
      <c r="H566" s="303"/>
      <c r="I566" s="264" t="s">
        <v>1220</v>
      </c>
      <c r="K566" s="284"/>
      <c r="L566" s="284"/>
    </row>
    <row r="567" spans="1:12">
      <c r="A567" s="794" t="s">
        <v>1666</v>
      </c>
      <c r="B567" s="292"/>
      <c r="C567" s="291">
        <v>22000</v>
      </c>
      <c r="D567" s="280">
        <f t="shared" si="8"/>
        <v>-22000</v>
      </c>
      <c r="E567" s="280">
        <v>-22000</v>
      </c>
      <c r="F567" s="290" t="s">
        <v>734</v>
      </c>
      <c r="G567" s="435" t="s">
        <v>1504</v>
      </c>
      <c r="H567" s="435"/>
      <c r="I567" s="264" t="s">
        <v>1220</v>
      </c>
      <c r="K567" s="284"/>
      <c r="L567" s="284"/>
    </row>
    <row r="568" spans="1:12">
      <c r="A568" s="794" t="s">
        <v>1666</v>
      </c>
      <c r="B568" s="291">
        <v>383955</v>
      </c>
      <c r="C568" s="292"/>
      <c r="D568" s="280">
        <f t="shared" si="8"/>
        <v>383955</v>
      </c>
      <c r="E568" s="280">
        <v>383955</v>
      </c>
      <c r="F568" s="290">
        <v>0</v>
      </c>
      <c r="G568" s="303" t="s">
        <v>1361</v>
      </c>
      <c r="H568" s="303"/>
      <c r="I568" s="264" t="s">
        <v>1220</v>
      </c>
      <c r="K568" s="284"/>
      <c r="L568" s="284"/>
    </row>
    <row r="569" spans="1:12">
      <c r="A569" s="794" t="s">
        <v>1666</v>
      </c>
      <c r="B569" s="291">
        <v>164557.20000000001</v>
      </c>
      <c r="C569" s="292"/>
      <c r="D569" s="280">
        <f t="shared" si="8"/>
        <v>164557.20000000001</v>
      </c>
      <c r="E569" s="280">
        <v>164557</v>
      </c>
      <c r="F569" s="290">
        <v>0</v>
      </c>
      <c r="G569" s="303" t="s">
        <v>1361</v>
      </c>
      <c r="H569" s="303"/>
      <c r="I569" s="264" t="s">
        <v>1220</v>
      </c>
      <c r="K569" s="284"/>
      <c r="L569" s="284"/>
    </row>
    <row r="570" spans="1:12">
      <c r="A570" s="794" t="s">
        <v>1666</v>
      </c>
      <c r="B570" s="291">
        <v>1337850.25</v>
      </c>
      <c r="C570" s="292"/>
      <c r="D570" s="280">
        <f t="shared" si="8"/>
        <v>1337850.25</v>
      </c>
      <c r="E570" s="280">
        <v>1337850</v>
      </c>
      <c r="F570" s="290">
        <v>0</v>
      </c>
      <c r="G570" s="303" t="s">
        <v>1361</v>
      </c>
      <c r="H570" s="303"/>
      <c r="I570" s="264" t="s">
        <v>1220</v>
      </c>
      <c r="K570" s="284"/>
      <c r="L570" s="284"/>
    </row>
    <row r="571" spans="1:12">
      <c r="A571" s="794" t="s">
        <v>1666</v>
      </c>
      <c r="B571" s="291">
        <v>387807.4</v>
      </c>
      <c r="C571" s="292"/>
      <c r="D571" s="280">
        <f t="shared" si="8"/>
        <v>387807.4</v>
      </c>
      <c r="E571" s="280">
        <v>387807</v>
      </c>
      <c r="F571" s="290">
        <v>0</v>
      </c>
      <c r="G571" s="303" t="s">
        <v>1361</v>
      </c>
      <c r="H571" s="303"/>
      <c r="I571" s="264" t="s">
        <v>1220</v>
      </c>
      <c r="K571" s="284"/>
      <c r="L571" s="284"/>
    </row>
    <row r="572" spans="1:12">
      <c r="A572" s="794" t="s">
        <v>1666</v>
      </c>
      <c r="B572" s="291">
        <v>412042</v>
      </c>
      <c r="C572" s="292"/>
      <c r="D572" s="280">
        <f t="shared" si="8"/>
        <v>412042</v>
      </c>
      <c r="E572" s="280">
        <v>412042</v>
      </c>
      <c r="F572" s="290">
        <v>0</v>
      </c>
      <c r="G572" s="303" t="s">
        <v>1361</v>
      </c>
      <c r="H572" s="303"/>
      <c r="I572" s="264" t="s">
        <v>1220</v>
      </c>
      <c r="K572" s="284"/>
      <c r="L572" s="284"/>
    </row>
    <row r="573" spans="1:12">
      <c r="A573" s="794" t="s">
        <v>1666</v>
      </c>
      <c r="B573" s="291">
        <v>24385</v>
      </c>
      <c r="C573" s="292"/>
      <c r="D573" s="280">
        <f t="shared" si="8"/>
        <v>24385</v>
      </c>
      <c r="E573" s="280">
        <v>24385</v>
      </c>
      <c r="F573" s="290">
        <v>0</v>
      </c>
      <c r="G573" s="303" t="s">
        <v>1361</v>
      </c>
      <c r="H573" s="303"/>
      <c r="I573" s="264" t="s">
        <v>1220</v>
      </c>
      <c r="K573" s="284"/>
      <c r="L573" s="284"/>
    </row>
    <row r="574" spans="1:12">
      <c r="A574" s="794" t="s">
        <v>1666</v>
      </c>
      <c r="B574" s="292"/>
      <c r="C574" s="291">
        <v>670889</v>
      </c>
      <c r="D574" s="280">
        <f t="shared" si="8"/>
        <v>-670889</v>
      </c>
      <c r="E574" s="280">
        <v>-670889</v>
      </c>
      <c r="F574" s="290" t="s">
        <v>734</v>
      </c>
      <c r="G574" s="435" t="s">
        <v>1504</v>
      </c>
      <c r="H574" s="435"/>
      <c r="I574" s="264" t="s">
        <v>1220</v>
      </c>
      <c r="K574" s="284"/>
      <c r="L574" s="284"/>
    </row>
    <row r="575" spans="1:12">
      <c r="A575" s="794" t="s">
        <v>1666</v>
      </c>
      <c r="B575" s="292"/>
      <c r="C575" s="291">
        <v>150000</v>
      </c>
      <c r="D575" s="280">
        <f t="shared" si="8"/>
        <v>-150000</v>
      </c>
      <c r="E575" s="280">
        <v>-150000</v>
      </c>
      <c r="F575" s="290" t="s">
        <v>734</v>
      </c>
      <c r="G575" s="435" t="s">
        <v>1504</v>
      </c>
      <c r="H575" s="435"/>
      <c r="I575" s="264" t="s">
        <v>1220</v>
      </c>
      <c r="K575" s="284"/>
      <c r="L575" s="284"/>
    </row>
    <row r="576" spans="1:12">
      <c r="A576" s="794" t="s">
        <v>1666</v>
      </c>
      <c r="B576" s="292"/>
      <c r="C576" s="291">
        <v>20381</v>
      </c>
      <c r="D576" s="280">
        <f t="shared" si="8"/>
        <v>-20381</v>
      </c>
      <c r="E576" s="280">
        <v>-20381</v>
      </c>
      <c r="F576" s="290" t="s">
        <v>734</v>
      </c>
      <c r="G576" s="435" t="s">
        <v>1504</v>
      </c>
      <c r="H576" s="435"/>
      <c r="I576" s="264" t="s">
        <v>1220</v>
      </c>
      <c r="K576" s="284"/>
      <c r="L576" s="284"/>
    </row>
    <row r="577" spans="1:12">
      <c r="A577" s="794" t="s">
        <v>1666</v>
      </c>
      <c r="B577" s="292"/>
      <c r="C577" s="291">
        <v>30285</v>
      </c>
      <c r="D577" s="280">
        <f t="shared" si="8"/>
        <v>-30285</v>
      </c>
      <c r="E577" s="280">
        <v>-30285</v>
      </c>
      <c r="F577" s="290" t="s">
        <v>734</v>
      </c>
      <c r="G577" s="435" t="s">
        <v>1504</v>
      </c>
      <c r="H577" s="435"/>
      <c r="I577" s="264" t="s">
        <v>1220</v>
      </c>
      <c r="K577" s="284"/>
      <c r="L577" s="284"/>
    </row>
    <row r="578" spans="1:12">
      <c r="A578" s="794" t="s">
        <v>1666</v>
      </c>
      <c r="B578" s="292"/>
      <c r="C578" s="291">
        <v>5171038.5999999996</v>
      </c>
      <c r="D578" s="280">
        <f t="shared" si="8"/>
        <v>-5171038.5999999996</v>
      </c>
      <c r="E578" s="280">
        <v>-5171039</v>
      </c>
      <c r="F578" s="290" t="s">
        <v>734</v>
      </c>
      <c r="G578" s="435" t="s">
        <v>1504</v>
      </c>
      <c r="H578" s="435"/>
      <c r="I578" s="264" t="s">
        <v>1220</v>
      </c>
      <c r="K578" s="284"/>
      <c r="L578" s="284"/>
    </row>
    <row r="579" spans="1:12">
      <c r="A579" s="794" t="s">
        <v>1666</v>
      </c>
      <c r="B579" s="292"/>
      <c r="C579" s="291">
        <v>261765</v>
      </c>
      <c r="D579" s="280">
        <f t="shared" si="8"/>
        <v>-261765</v>
      </c>
      <c r="E579" s="280">
        <v>-261765</v>
      </c>
      <c r="F579" s="290" t="s">
        <v>734</v>
      </c>
      <c r="G579" s="435" t="s">
        <v>1504</v>
      </c>
      <c r="H579" s="435"/>
      <c r="I579" s="264" t="s">
        <v>1220</v>
      </c>
      <c r="K579" s="284"/>
      <c r="L579" s="284"/>
    </row>
    <row r="580" spans="1:12">
      <c r="A580" s="794" t="s">
        <v>1666</v>
      </c>
      <c r="B580" s="291">
        <v>3250</v>
      </c>
      <c r="C580" s="292"/>
      <c r="D580" s="280">
        <f t="shared" si="8"/>
        <v>3250</v>
      </c>
      <c r="E580" s="280">
        <v>3250</v>
      </c>
      <c r="F580" s="290">
        <v>0</v>
      </c>
      <c r="G580" s="303" t="s">
        <v>1370</v>
      </c>
      <c r="H580" s="303"/>
      <c r="I580" s="264" t="s">
        <v>1220</v>
      </c>
      <c r="K580" s="284"/>
      <c r="L580" s="284"/>
    </row>
    <row r="581" spans="1:12">
      <c r="A581" s="794" t="s">
        <v>1666</v>
      </c>
      <c r="B581" s="292"/>
      <c r="C581" s="291">
        <v>94470</v>
      </c>
      <c r="D581" s="280">
        <f t="shared" si="8"/>
        <v>-94470</v>
      </c>
      <c r="E581" s="280">
        <v>-94470</v>
      </c>
      <c r="F581" s="290" t="s">
        <v>734</v>
      </c>
      <c r="G581" s="435" t="s">
        <v>1504</v>
      </c>
      <c r="H581" s="435"/>
      <c r="I581" s="264" t="s">
        <v>1220</v>
      </c>
      <c r="K581" s="284"/>
      <c r="L581" s="284"/>
    </row>
    <row r="582" spans="1:12">
      <c r="A582" s="794" t="s">
        <v>1666</v>
      </c>
      <c r="B582" s="292"/>
      <c r="C582" s="291">
        <v>223175</v>
      </c>
      <c r="D582" s="280">
        <f t="shared" si="8"/>
        <v>-223175</v>
      </c>
      <c r="E582" s="280">
        <v>-223175</v>
      </c>
      <c r="F582" s="290" t="s">
        <v>734</v>
      </c>
      <c r="G582" s="435" t="s">
        <v>1504</v>
      </c>
      <c r="H582" s="435"/>
      <c r="I582" s="264" t="s">
        <v>1220</v>
      </c>
      <c r="K582" s="284"/>
      <c r="L582" s="284"/>
    </row>
    <row r="583" spans="1:12">
      <c r="A583" s="794" t="s">
        <v>1666</v>
      </c>
      <c r="B583" s="292"/>
      <c r="C583" s="291">
        <v>69381</v>
      </c>
      <c r="D583" s="280">
        <f t="shared" si="8"/>
        <v>-69381</v>
      </c>
      <c r="E583" s="280">
        <v>-69381</v>
      </c>
      <c r="F583" s="290" t="s">
        <v>734</v>
      </c>
      <c r="G583" s="435" t="s">
        <v>1504</v>
      </c>
      <c r="H583" s="435"/>
      <c r="I583" s="264" t="s">
        <v>1220</v>
      </c>
      <c r="K583" s="284"/>
      <c r="L583" s="284"/>
    </row>
    <row r="584" spans="1:12">
      <c r="A584" s="794" t="s">
        <v>1666</v>
      </c>
      <c r="B584" s="292"/>
      <c r="C584" s="291">
        <v>25927</v>
      </c>
      <c r="D584" s="280">
        <f t="shared" si="8"/>
        <v>-25927</v>
      </c>
      <c r="E584" s="280">
        <v>-25927</v>
      </c>
      <c r="F584" s="290" t="s">
        <v>734</v>
      </c>
      <c r="G584" s="435" t="s">
        <v>1504</v>
      </c>
      <c r="H584" s="435"/>
      <c r="I584" s="264" t="s">
        <v>1220</v>
      </c>
      <c r="J584" t="s">
        <v>1294</v>
      </c>
      <c r="K584" s="284"/>
      <c r="L584" s="284"/>
    </row>
    <row r="585" spans="1:12">
      <c r="A585" s="794" t="s">
        <v>1666</v>
      </c>
      <c r="B585" s="292"/>
      <c r="C585" s="291">
        <v>78116.899999999994</v>
      </c>
      <c r="D585" s="280">
        <f t="shared" ref="D585:D648" si="9">B585-C585</f>
        <v>-78116.899999999994</v>
      </c>
      <c r="E585" s="280">
        <v>-78117</v>
      </c>
      <c r="F585" s="290" t="s">
        <v>734</v>
      </c>
      <c r="G585" s="435" t="s">
        <v>1504</v>
      </c>
      <c r="H585" s="435"/>
      <c r="I585" s="264" t="s">
        <v>1220</v>
      </c>
      <c r="K585" s="284"/>
      <c r="L585" s="284"/>
    </row>
    <row r="586" spans="1:12">
      <c r="A586" s="794" t="s">
        <v>1666</v>
      </c>
      <c r="B586" s="292"/>
      <c r="C586" s="291">
        <v>10000</v>
      </c>
      <c r="D586" s="280">
        <f t="shared" si="9"/>
        <v>-10000</v>
      </c>
      <c r="E586" s="280">
        <v>-10000</v>
      </c>
      <c r="F586" s="290" t="s">
        <v>734</v>
      </c>
      <c r="G586" s="435" t="s">
        <v>1504</v>
      </c>
      <c r="H586" s="435"/>
      <c r="I586" s="264" t="s">
        <v>1220</v>
      </c>
      <c r="K586" s="284"/>
      <c r="L586" s="284"/>
    </row>
    <row r="587" spans="1:12">
      <c r="A587" s="794" t="s">
        <v>1666</v>
      </c>
      <c r="B587" s="291">
        <v>5520.08</v>
      </c>
      <c r="C587" s="292"/>
      <c r="D587" s="280">
        <f t="shared" si="9"/>
        <v>5520.08</v>
      </c>
      <c r="E587" s="280">
        <v>5520</v>
      </c>
      <c r="F587" s="290">
        <v>0</v>
      </c>
      <c r="G587" s="303" t="s">
        <v>1361</v>
      </c>
      <c r="H587" s="303"/>
      <c r="I587" s="264" t="s">
        <v>1220</v>
      </c>
      <c r="K587" s="284"/>
      <c r="L587" s="284"/>
    </row>
    <row r="588" spans="1:12">
      <c r="A588" s="794" t="s">
        <v>1666</v>
      </c>
      <c r="B588" s="292"/>
      <c r="C588" s="291">
        <v>8137</v>
      </c>
      <c r="D588" s="280">
        <f t="shared" si="9"/>
        <v>-8137</v>
      </c>
      <c r="E588" s="280">
        <v>-8137</v>
      </c>
      <c r="F588" s="290" t="s">
        <v>734</v>
      </c>
      <c r="G588" s="435" t="s">
        <v>1504</v>
      </c>
      <c r="H588" s="435"/>
      <c r="I588" s="264" t="s">
        <v>1220</v>
      </c>
      <c r="K588" s="284"/>
      <c r="L588" s="284"/>
    </row>
    <row r="589" spans="1:12">
      <c r="A589" s="794" t="s">
        <v>1666</v>
      </c>
      <c r="B589" s="292"/>
      <c r="C589" s="291">
        <v>203374</v>
      </c>
      <c r="D589" s="280">
        <f t="shared" si="9"/>
        <v>-203374</v>
      </c>
      <c r="E589" s="280">
        <v>-203374</v>
      </c>
      <c r="F589" s="290" t="s">
        <v>734</v>
      </c>
      <c r="G589" s="435" t="s">
        <v>1504</v>
      </c>
      <c r="H589" s="435"/>
      <c r="I589" s="264" t="s">
        <v>1220</v>
      </c>
      <c r="K589" s="284"/>
      <c r="L589" s="284"/>
    </row>
    <row r="590" spans="1:12">
      <c r="A590" s="794" t="s">
        <v>1666</v>
      </c>
      <c r="B590" s="292"/>
      <c r="C590" s="291">
        <v>155700</v>
      </c>
      <c r="D590" s="280">
        <f t="shared" si="9"/>
        <v>-155700</v>
      </c>
      <c r="E590" s="280">
        <v>-155700</v>
      </c>
      <c r="F590" s="290" t="s">
        <v>734</v>
      </c>
      <c r="G590" s="435" t="s">
        <v>1504</v>
      </c>
      <c r="H590" s="435"/>
      <c r="I590" s="264" t="s">
        <v>1220</v>
      </c>
      <c r="K590" s="284"/>
      <c r="L590" s="284"/>
    </row>
    <row r="591" spans="1:12">
      <c r="A591" s="794" t="s">
        <v>1666</v>
      </c>
      <c r="B591" s="292"/>
      <c r="C591" s="291">
        <v>195073</v>
      </c>
      <c r="D591" s="280">
        <f t="shared" si="9"/>
        <v>-195073</v>
      </c>
      <c r="E591" s="280">
        <v>-195073</v>
      </c>
      <c r="F591" s="290" t="s">
        <v>734</v>
      </c>
      <c r="G591" s="435" t="s">
        <v>1504</v>
      </c>
      <c r="H591" s="435"/>
      <c r="I591" s="264" t="s">
        <v>1220</v>
      </c>
      <c r="K591" s="284"/>
      <c r="L591" s="284"/>
    </row>
    <row r="592" spans="1:12">
      <c r="A592" s="794" t="s">
        <v>1666</v>
      </c>
      <c r="B592" s="292"/>
      <c r="C592" s="291">
        <v>102768</v>
      </c>
      <c r="D592" s="280">
        <f t="shared" si="9"/>
        <v>-102768</v>
      </c>
      <c r="E592" s="280">
        <v>-102768</v>
      </c>
      <c r="F592" s="290" t="s">
        <v>734</v>
      </c>
      <c r="G592" s="435" t="s">
        <v>1504</v>
      </c>
      <c r="H592" s="435"/>
      <c r="I592" s="264" t="s">
        <v>1220</v>
      </c>
      <c r="K592" s="284"/>
      <c r="L592" s="284"/>
    </row>
    <row r="593" spans="1:12">
      <c r="A593" s="794" t="s">
        <v>1666</v>
      </c>
      <c r="B593" s="292"/>
      <c r="C593" s="291">
        <v>266550</v>
      </c>
      <c r="D593" s="280">
        <f t="shared" si="9"/>
        <v>-266550</v>
      </c>
      <c r="E593" s="280">
        <v>-266550</v>
      </c>
      <c r="F593" s="290" t="s">
        <v>734</v>
      </c>
      <c r="G593" s="435" t="s">
        <v>1504</v>
      </c>
      <c r="H593" s="435"/>
      <c r="I593" s="264" t="s">
        <v>1220</v>
      </c>
      <c r="K593" s="284"/>
      <c r="L593" s="284"/>
    </row>
    <row r="594" spans="1:12">
      <c r="A594" s="794" t="s">
        <v>1666</v>
      </c>
      <c r="B594" s="292"/>
      <c r="C594" s="291">
        <v>60750</v>
      </c>
      <c r="D594" s="280">
        <f t="shared" si="9"/>
        <v>-60750</v>
      </c>
      <c r="E594" s="280">
        <v>-60750</v>
      </c>
      <c r="F594" s="290" t="s">
        <v>734</v>
      </c>
      <c r="G594" s="435" t="s">
        <v>1504</v>
      </c>
      <c r="H594" s="435"/>
      <c r="I594" s="264" t="s">
        <v>1220</v>
      </c>
      <c r="K594" s="284"/>
      <c r="L594" s="284"/>
    </row>
    <row r="595" spans="1:12">
      <c r="A595" s="794" t="s">
        <v>1666</v>
      </c>
      <c r="B595" s="291">
        <v>92789</v>
      </c>
      <c r="C595" s="292"/>
      <c r="D595" s="280">
        <f t="shared" si="9"/>
        <v>92789</v>
      </c>
      <c r="E595" s="280">
        <v>92789</v>
      </c>
      <c r="F595" s="290">
        <v>0</v>
      </c>
      <c r="G595" s="303" t="s">
        <v>1361</v>
      </c>
      <c r="H595" s="303"/>
      <c r="I595" s="264" t="s">
        <v>1220</v>
      </c>
      <c r="K595" s="284"/>
      <c r="L595" s="284"/>
    </row>
    <row r="596" spans="1:12">
      <c r="A596" s="794" t="s">
        <v>1666</v>
      </c>
      <c r="B596" s="291">
        <v>942405</v>
      </c>
      <c r="C596" s="292"/>
      <c r="D596" s="280">
        <f t="shared" si="9"/>
        <v>942405</v>
      </c>
      <c r="E596" s="280">
        <v>942405</v>
      </c>
      <c r="F596" s="290">
        <v>0</v>
      </c>
      <c r="G596" s="303" t="s">
        <v>1361</v>
      </c>
      <c r="H596" s="303"/>
      <c r="I596" s="264" t="s">
        <v>1220</v>
      </c>
      <c r="K596" s="284"/>
      <c r="L596" s="284"/>
    </row>
    <row r="597" spans="1:12">
      <c r="A597" s="794" t="s">
        <v>1666</v>
      </c>
      <c r="B597" s="291">
        <v>25000</v>
      </c>
      <c r="C597" s="292"/>
      <c r="D597" s="280">
        <f t="shared" si="9"/>
        <v>25000</v>
      </c>
      <c r="E597" s="280">
        <v>25000</v>
      </c>
      <c r="F597" s="290">
        <v>0</v>
      </c>
      <c r="G597" s="303" t="s">
        <v>1370</v>
      </c>
      <c r="H597" s="303"/>
      <c r="I597" s="264" t="s">
        <v>1220</v>
      </c>
      <c r="K597" s="284"/>
      <c r="L597" s="284"/>
    </row>
    <row r="598" spans="1:12">
      <c r="A598" s="794" t="s">
        <v>1666</v>
      </c>
      <c r="B598" s="291">
        <v>9667</v>
      </c>
      <c r="C598" s="292"/>
      <c r="D598" s="280">
        <f t="shared" si="9"/>
        <v>9667</v>
      </c>
      <c r="E598" s="280">
        <v>9667</v>
      </c>
      <c r="F598" s="290">
        <v>0</v>
      </c>
      <c r="G598" s="303" t="s">
        <v>1361</v>
      </c>
      <c r="H598" s="303"/>
      <c r="I598" s="264" t="s">
        <v>1220</v>
      </c>
      <c r="K598" s="284"/>
      <c r="L598" s="284"/>
    </row>
    <row r="599" spans="1:12">
      <c r="A599" s="794" t="s">
        <v>1666</v>
      </c>
      <c r="B599" s="292"/>
      <c r="C599" s="291">
        <v>139087</v>
      </c>
      <c r="D599" s="280">
        <f t="shared" si="9"/>
        <v>-139087</v>
      </c>
      <c r="E599" s="280">
        <v>-139087</v>
      </c>
      <c r="F599" s="290" t="s">
        <v>734</v>
      </c>
      <c r="G599" s="435" t="s">
        <v>1504</v>
      </c>
      <c r="H599" s="435"/>
      <c r="I599" s="264" t="s">
        <v>1220</v>
      </c>
      <c r="K599" s="284"/>
      <c r="L599" s="284"/>
    </row>
    <row r="600" spans="1:12">
      <c r="A600" s="794" t="s">
        <v>1666</v>
      </c>
      <c r="B600" s="292"/>
      <c r="C600" s="291">
        <v>1668050.6</v>
      </c>
      <c r="D600" s="280">
        <f t="shared" si="9"/>
        <v>-1668050.6</v>
      </c>
      <c r="E600" s="280">
        <v>-1668051</v>
      </c>
      <c r="F600" s="290" t="s">
        <v>734</v>
      </c>
      <c r="G600" s="435" t="s">
        <v>1504</v>
      </c>
      <c r="H600" s="435"/>
      <c r="I600" s="264" t="s">
        <v>1220</v>
      </c>
      <c r="K600" s="284"/>
      <c r="L600" s="284"/>
    </row>
    <row r="601" spans="1:12">
      <c r="A601" s="794" t="s">
        <v>1666</v>
      </c>
      <c r="B601" s="292"/>
      <c r="C601" s="291">
        <v>1435560</v>
      </c>
      <c r="D601" s="280">
        <f t="shared" si="9"/>
        <v>-1435560</v>
      </c>
      <c r="E601" s="280">
        <v>-1435560</v>
      </c>
      <c r="F601" s="290" t="s">
        <v>734</v>
      </c>
      <c r="G601" s="435" t="s">
        <v>1504</v>
      </c>
      <c r="H601" s="435"/>
      <c r="I601" s="264" t="s">
        <v>1220</v>
      </c>
      <c r="K601" s="284"/>
      <c r="L601" s="284"/>
    </row>
    <row r="602" spans="1:12">
      <c r="A602" s="794" t="s">
        <v>1666</v>
      </c>
      <c r="B602" s="291">
        <v>80000</v>
      </c>
      <c r="C602" s="292"/>
      <c r="D602" s="280">
        <f t="shared" si="9"/>
        <v>80000</v>
      </c>
      <c r="E602" s="280">
        <v>80000</v>
      </c>
      <c r="F602" s="290">
        <v>0</v>
      </c>
      <c r="G602" s="303" t="s">
        <v>1361</v>
      </c>
      <c r="H602" s="303"/>
      <c r="I602" s="264" t="s">
        <v>1220</v>
      </c>
      <c r="K602" s="284"/>
      <c r="L602" s="284"/>
    </row>
    <row r="603" spans="1:12">
      <c r="A603" s="794" t="s">
        <v>1666</v>
      </c>
      <c r="B603" s="291">
        <v>9804</v>
      </c>
      <c r="C603" s="292"/>
      <c r="D603" s="280">
        <f t="shared" si="9"/>
        <v>9804</v>
      </c>
      <c r="E603" s="280">
        <v>9804</v>
      </c>
      <c r="F603" s="290">
        <v>0</v>
      </c>
      <c r="G603" s="303" t="s">
        <v>1361</v>
      </c>
      <c r="H603" s="303"/>
      <c r="I603" s="264" t="s">
        <v>1220</v>
      </c>
      <c r="K603" s="284"/>
      <c r="L603" s="284"/>
    </row>
    <row r="604" spans="1:12">
      <c r="A604" s="794" t="s">
        <v>1666</v>
      </c>
      <c r="B604" s="291">
        <v>62500</v>
      </c>
      <c r="C604" s="292"/>
      <c r="D604" s="280">
        <f t="shared" si="9"/>
        <v>62500</v>
      </c>
      <c r="E604" s="280">
        <v>62500</v>
      </c>
      <c r="F604" s="290">
        <v>0</v>
      </c>
      <c r="G604" s="303" t="s">
        <v>1361</v>
      </c>
      <c r="H604" s="303"/>
      <c r="I604" s="264" t="s">
        <v>1220</v>
      </c>
      <c r="K604" s="284"/>
      <c r="L604" s="284"/>
    </row>
    <row r="605" spans="1:12">
      <c r="A605" s="794" t="s">
        <v>1666</v>
      </c>
      <c r="B605" s="291">
        <v>12500</v>
      </c>
      <c r="C605" s="292"/>
      <c r="D605" s="280">
        <f t="shared" si="9"/>
        <v>12500</v>
      </c>
      <c r="E605" s="280">
        <v>12500</v>
      </c>
      <c r="F605" s="290">
        <v>0</v>
      </c>
      <c r="G605" s="303" t="s">
        <v>1361</v>
      </c>
      <c r="H605" s="303"/>
      <c r="I605" s="264" t="s">
        <v>1220</v>
      </c>
      <c r="K605" s="284"/>
      <c r="L605" s="284"/>
    </row>
    <row r="606" spans="1:12">
      <c r="A606" s="313" t="s">
        <v>390</v>
      </c>
      <c r="B606" s="291">
        <v>9232.5</v>
      </c>
      <c r="C606" s="292"/>
      <c r="D606" s="280">
        <f t="shared" si="9"/>
        <v>9232.5</v>
      </c>
      <c r="E606" s="280">
        <v>9233</v>
      </c>
      <c r="F606" s="290">
        <v>0</v>
      </c>
      <c r="G606" s="303" t="s">
        <v>1367</v>
      </c>
      <c r="H606" s="303"/>
      <c r="I606" s="264" t="s">
        <v>1220</v>
      </c>
      <c r="K606" s="284"/>
      <c r="L606" s="284"/>
    </row>
    <row r="607" spans="1:12">
      <c r="A607" s="794" t="s">
        <v>1666</v>
      </c>
      <c r="B607" s="291">
        <v>3215</v>
      </c>
      <c r="C607" s="292"/>
      <c r="D607" s="280">
        <f t="shared" si="9"/>
        <v>3215</v>
      </c>
      <c r="E607" s="280">
        <v>3215</v>
      </c>
      <c r="F607" s="290">
        <v>0</v>
      </c>
      <c r="G607" s="303" t="s">
        <v>1361</v>
      </c>
      <c r="H607" s="303"/>
      <c r="I607" s="264" t="s">
        <v>1220</v>
      </c>
      <c r="K607" s="284"/>
      <c r="L607" s="284"/>
    </row>
    <row r="608" spans="1:12">
      <c r="A608" s="794" t="s">
        <v>1666</v>
      </c>
      <c r="B608" s="291">
        <v>3102</v>
      </c>
      <c r="C608" s="292"/>
      <c r="D608" s="280">
        <f t="shared" si="9"/>
        <v>3102</v>
      </c>
      <c r="E608" s="280">
        <v>3102</v>
      </c>
      <c r="F608" s="290">
        <v>0</v>
      </c>
      <c r="G608" s="303" t="s">
        <v>1370</v>
      </c>
      <c r="H608" s="303"/>
      <c r="I608" s="264" t="s">
        <v>1220</v>
      </c>
      <c r="K608" s="284"/>
      <c r="L608" s="284"/>
    </row>
    <row r="609" spans="1:12" s="651" customFormat="1">
      <c r="A609" s="278" t="s">
        <v>569</v>
      </c>
      <c r="B609" s="646">
        <v>685000</v>
      </c>
      <c r="C609" s="647"/>
      <c r="D609" s="648">
        <f t="shared" si="9"/>
        <v>685000</v>
      </c>
      <c r="E609" s="280">
        <v>0</v>
      </c>
      <c r="F609" s="649">
        <v>0</v>
      </c>
      <c r="G609" s="650" t="s">
        <v>1357</v>
      </c>
      <c r="H609" s="650"/>
      <c r="I609" s="651" t="s">
        <v>1220</v>
      </c>
      <c r="K609" s="284"/>
      <c r="L609" s="284"/>
    </row>
    <row r="610" spans="1:12">
      <c r="A610" s="794" t="s">
        <v>1666</v>
      </c>
      <c r="B610" s="292"/>
      <c r="C610" s="291">
        <v>4575</v>
      </c>
      <c r="D610" s="280">
        <f t="shared" si="9"/>
        <v>-4575</v>
      </c>
      <c r="E610" s="280">
        <v>-4575</v>
      </c>
      <c r="F610" s="290" t="s">
        <v>896</v>
      </c>
      <c r="G610" s="435" t="s">
        <v>1504</v>
      </c>
      <c r="H610" s="435"/>
      <c r="I610" s="264" t="s">
        <v>1220</v>
      </c>
      <c r="K610" s="284"/>
      <c r="L610" s="284"/>
    </row>
    <row r="611" spans="1:12">
      <c r="A611" s="794" t="s">
        <v>1666</v>
      </c>
      <c r="B611" s="292"/>
      <c r="C611" s="291">
        <v>10000</v>
      </c>
      <c r="D611" s="280">
        <f t="shared" si="9"/>
        <v>-10000</v>
      </c>
      <c r="E611" s="280">
        <v>-10000</v>
      </c>
      <c r="F611" s="290" t="s">
        <v>734</v>
      </c>
      <c r="G611" s="435" t="s">
        <v>1504</v>
      </c>
      <c r="H611" s="435"/>
      <c r="I611" s="264" t="s">
        <v>1220</v>
      </c>
      <c r="K611" s="284"/>
      <c r="L611" s="284"/>
    </row>
    <row r="612" spans="1:12">
      <c r="A612" s="313" t="s">
        <v>391</v>
      </c>
      <c r="B612" s="291">
        <v>19090</v>
      </c>
      <c r="C612" s="292"/>
      <c r="D612" s="280">
        <f t="shared" si="9"/>
        <v>19090</v>
      </c>
      <c r="E612" s="280">
        <v>19090</v>
      </c>
      <c r="F612" s="290">
        <v>0</v>
      </c>
      <c r="G612" s="303" t="s">
        <v>1367</v>
      </c>
      <c r="H612" s="303"/>
      <c r="I612" s="264" t="s">
        <v>1220</v>
      </c>
      <c r="K612" s="284"/>
      <c r="L612" s="284"/>
    </row>
    <row r="613" spans="1:12">
      <c r="A613" s="794" t="s">
        <v>1666</v>
      </c>
      <c r="B613" s="291">
        <v>1350</v>
      </c>
      <c r="C613" s="292"/>
      <c r="D613" s="280">
        <f t="shared" si="9"/>
        <v>1350</v>
      </c>
      <c r="E613" s="280">
        <v>1350</v>
      </c>
      <c r="F613" s="290">
        <v>0</v>
      </c>
      <c r="G613" s="303" t="s">
        <v>1361</v>
      </c>
      <c r="H613" s="303"/>
      <c r="I613" s="264" t="s">
        <v>1220</v>
      </c>
      <c r="K613" s="284"/>
      <c r="L613" s="284"/>
    </row>
    <row r="614" spans="1:12">
      <c r="A614" s="794" t="s">
        <v>1666</v>
      </c>
      <c r="B614" s="291">
        <v>9510</v>
      </c>
      <c r="C614" s="292"/>
      <c r="D614" s="280">
        <f t="shared" si="9"/>
        <v>9510</v>
      </c>
      <c r="E614" s="280">
        <v>9510</v>
      </c>
      <c r="F614" s="290">
        <v>0</v>
      </c>
      <c r="G614" s="303" t="s">
        <v>1361</v>
      </c>
      <c r="H614" s="303"/>
      <c r="I614" s="264" t="s">
        <v>1220</v>
      </c>
      <c r="K614" s="284"/>
      <c r="L614" s="284"/>
    </row>
    <row r="615" spans="1:12">
      <c r="A615" s="794" t="s">
        <v>1666</v>
      </c>
      <c r="B615" s="291">
        <v>84000</v>
      </c>
      <c r="C615" s="292"/>
      <c r="D615" s="280">
        <f t="shared" si="9"/>
        <v>84000</v>
      </c>
      <c r="E615" s="280">
        <v>84000</v>
      </c>
      <c r="F615" s="290">
        <v>0</v>
      </c>
      <c r="G615" s="303" t="s">
        <v>1370</v>
      </c>
      <c r="H615" s="303"/>
      <c r="I615" s="264" t="s">
        <v>1220</v>
      </c>
      <c r="K615" s="284"/>
      <c r="L615" s="284"/>
    </row>
    <row r="616" spans="1:12">
      <c r="A616" s="794" t="s">
        <v>1666</v>
      </c>
      <c r="B616" s="292"/>
      <c r="C616" s="291">
        <v>48450</v>
      </c>
      <c r="D616" s="280">
        <f t="shared" si="9"/>
        <v>-48450</v>
      </c>
      <c r="E616" s="280">
        <v>-48450</v>
      </c>
      <c r="F616" s="290" t="s">
        <v>734</v>
      </c>
      <c r="G616" s="435" t="s">
        <v>1504</v>
      </c>
      <c r="H616" s="435"/>
      <c r="I616" s="264" t="s">
        <v>1220</v>
      </c>
      <c r="K616" s="284"/>
      <c r="L616" s="284"/>
    </row>
    <row r="617" spans="1:12">
      <c r="A617" s="794" t="s">
        <v>1666</v>
      </c>
      <c r="B617" s="292"/>
      <c r="C617" s="291">
        <v>301124</v>
      </c>
      <c r="D617" s="280">
        <f t="shared" si="9"/>
        <v>-301124</v>
      </c>
      <c r="E617" s="280">
        <v>-301124</v>
      </c>
      <c r="F617" s="290" t="s">
        <v>734</v>
      </c>
      <c r="G617" s="435" t="s">
        <v>1504</v>
      </c>
      <c r="H617" s="435"/>
      <c r="I617" s="264" t="s">
        <v>1220</v>
      </c>
      <c r="K617" s="284"/>
      <c r="L617" s="284"/>
    </row>
    <row r="618" spans="1:12">
      <c r="A618" s="794" t="s">
        <v>1666</v>
      </c>
      <c r="B618" s="292"/>
      <c r="C618" s="291">
        <v>31765</v>
      </c>
      <c r="D618" s="280">
        <f t="shared" si="9"/>
        <v>-31765</v>
      </c>
      <c r="E618" s="280">
        <v>-31765</v>
      </c>
      <c r="F618" s="290" t="s">
        <v>734</v>
      </c>
      <c r="G618" s="435" t="s">
        <v>1504</v>
      </c>
      <c r="H618" s="435"/>
      <c r="I618" s="264" t="s">
        <v>1220</v>
      </c>
      <c r="K618" s="284"/>
      <c r="L618" s="284"/>
    </row>
    <row r="619" spans="1:12">
      <c r="A619" s="794" t="s">
        <v>1666</v>
      </c>
      <c r="B619" s="291">
        <v>48593</v>
      </c>
      <c r="C619" s="292"/>
      <c r="D619" s="280">
        <f t="shared" si="9"/>
        <v>48593</v>
      </c>
      <c r="E619" s="280">
        <v>48593</v>
      </c>
      <c r="F619" s="290">
        <v>0</v>
      </c>
      <c r="G619" s="303" t="s">
        <v>1361</v>
      </c>
      <c r="H619" s="303"/>
      <c r="I619" s="264" t="s">
        <v>1220</v>
      </c>
      <c r="K619" s="284"/>
      <c r="L619" s="284"/>
    </row>
    <row r="620" spans="1:12">
      <c r="A620" s="794" t="s">
        <v>1666</v>
      </c>
      <c r="B620" s="292"/>
      <c r="C620" s="291">
        <v>8804</v>
      </c>
      <c r="D620" s="280">
        <f t="shared" si="9"/>
        <v>-8804</v>
      </c>
      <c r="E620" s="280">
        <v>-8804</v>
      </c>
      <c r="F620" s="290" t="s">
        <v>734</v>
      </c>
      <c r="G620" s="435" t="s">
        <v>1504</v>
      </c>
      <c r="H620" s="435"/>
      <c r="I620" s="264" t="s">
        <v>1220</v>
      </c>
      <c r="K620" s="284"/>
      <c r="L620" s="284"/>
    </row>
    <row r="621" spans="1:12">
      <c r="A621" s="794" t="s">
        <v>1666</v>
      </c>
      <c r="B621" s="291">
        <v>12775</v>
      </c>
      <c r="C621" s="292"/>
      <c r="D621" s="280">
        <f t="shared" si="9"/>
        <v>12775</v>
      </c>
      <c r="E621" s="280">
        <v>12775</v>
      </c>
      <c r="F621" s="290">
        <v>0</v>
      </c>
      <c r="G621" s="303" t="s">
        <v>1361</v>
      </c>
      <c r="H621" s="303"/>
      <c r="I621" s="264" t="s">
        <v>1220</v>
      </c>
      <c r="K621" s="284"/>
      <c r="L621" s="284"/>
    </row>
    <row r="622" spans="1:12">
      <c r="A622" s="794" t="s">
        <v>1666</v>
      </c>
      <c r="B622" s="292"/>
      <c r="C622" s="291">
        <v>325300</v>
      </c>
      <c r="D622" s="280">
        <f t="shared" si="9"/>
        <v>-325300</v>
      </c>
      <c r="E622" s="280">
        <v>-325300</v>
      </c>
      <c r="F622" s="290" t="s">
        <v>734</v>
      </c>
      <c r="G622" s="435" t="s">
        <v>1504</v>
      </c>
      <c r="H622" s="435"/>
      <c r="I622" s="264" t="s">
        <v>1220</v>
      </c>
      <c r="K622" s="284"/>
      <c r="L622" s="284"/>
    </row>
    <row r="623" spans="1:12" ht="24">
      <c r="A623" s="313" t="s">
        <v>410</v>
      </c>
      <c r="B623" s="292"/>
      <c r="C623" s="291">
        <v>5400</v>
      </c>
      <c r="D623" s="280">
        <f t="shared" si="9"/>
        <v>-5400</v>
      </c>
      <c r="E623" s="280">
        <v>-5400</v>
      </c>
      <c r="F623" s="290">
        <v>0</v>
      </c>
      <c r="G623" s="303" t="s">
        <v>1383</v>
      </c>
      <c r="H623" s="303"/>
      <c r="I623" s="264" t="s">
        <v>1220</v>
      </c>
      <c r="K623" s="284"/>
      <c r="L623" s="284"/>
    </row>
    <row r="624" spans="1:12">
      <c r="A624" s="313" t="s">
        <v>570</v>
      </c>
      <c r="B624" s="291">
        <v>25000</v>
      </c>
      <c r="C624" s="292"/>
      <c r="D624" s="280">
        <f t="shared" si="9"/>
        <v>25000</v>
      </c>
      <c r="E624" s="280">
        <v>25000</v>
      </c>
      <c r="F624" s="290">
        <v>0</v>
      </c>
      <c r="G624" s="303" t="s">
        <v>1357</v>
      </c>
      <c r="H624" s="303"/>
      <c r="I624" s="264" t="s">
        <v>1220</v>
      </c>
      <c r="K624" s="284"/>
      <c r="L624" s="284"/>
    </row>
    <row r="625" spans="1:12">
      <c r="A625" s="794" t="s">
        <v>1666</v>
      </c>
      <c r="B625" s="291">
        <v>134305</v>
      </c>
      <c r="C625" s="292"/>
      <c r="D625" s="280">
        <f t="shared" si="9"/>
        <v>134305</v>
      </c>
      <c r="E625" s="280">
        <v>134305</v>
      </c>
      <c r="F625" s="290">
        <v>0</v>
      </c>
      <c r="G625" s="303" t="s">
        <v>1361</v>
      </c>
      <c r="H625" s="303"/>
      <c r="I625" s="264" t="s">
        <v>1220</v>
      </c>
      <c r="K625" s="284"/>
      <c r="L625" s="284"/>
    </row>
    <row r="626" spans="1:12">
      <c r="A626" s="313" t="s">
        <v>392</v>
      </c>
      <c r="B626" s="291">
        <v>99999.61</v>
      </c>
      <c r="C626" s="292"/>
      <c r="D626" s="280">
        <f t="shared" si="9"/>
        <v>99999.61</v>
      </c>
      <c r="E626" s="280">
        <v>100000</v>
      </c>
      <c r="F626" s="290" t="s">
        <v>134</v>
      </c>
      <c r="G626" s="303" t="s">
        <v>1367</v>
      </c>
      <c r="H626" s="303"/>
      <c r="I626" s="264" t="s">
        <v>1220</v>
      </c>
      <c r="K626" s="284"/>
      <c r="L626" s="284"/>
    </row>
    <row r="627" spans="1:12" ht="24">
      <c r="A627" s="313" t="s">
        <v>246</v>
      </c>
      <c r="B627" s="292"/>
      <c r="C627" s="291">
        <v>100000</v>
      </c>
      <c r="D627" s="280">
        <f t="shared" si="9"/>
        <v>-100000</v>
      </c>
      <c r="E627" s="280">
        <v>-100000</v>
      </c>
      <c r="F627" s="290">
        <v>0</v>
      </c>
      <c r="G627" s="303" t="s">
        <v>1378</v>
      </c>
      <c r="H627" s="303"/>
      <c r="I627" s="264" t="s">
        <v>1220</v>
      </c>
      <c r="K627" s="284"/>
      <c r="L627" s="284"/>
    </row>
    <row r="628" spans="1:12">
      <c r="A628" s="794" t="s">
        <v>1666</v>
      </c>
      <c r="B628" s="291">
        <v>23306</v>
      </c>
      <c r="C628" s="292"/>
      <c r="D628" s="280">
        <f t="shared" si="9"/>
        <v>23306</v>
      </c>
      <c r="E628" s="280">
        <v>23306</v>
      </c>
      <c r="F628" s="290">
        <v>0</v>
      </c>
      <c r="G628" s="303" t="s">
        <v>1370</v>
      </c>
      <c r="H628" s="303"/>
      <c r="I628" s="264" t="s">
        <v>1220</v>
      </c>
      <c r="K628" s="284"/>
      <c r="L628" s="284"/>
    </row>
    <row r="629" spans="1:12">
      <c r="A629" s="794" t="s">
        <v>1666</v>
      </c>
      <c r="B629" s="291">
        <v>7794</v>
      </c>
      <c r="C629" s="292"/>
      <c r="D629" s="280">
        <f t="shared" si="9"/>
        <v>7794</v>
      </c>
      <c r="E629" s="280">
        <v>7794</v>
      </c>
      <c r="F629" s="290">
        <v>0</v>
      </c>
      <c r="G629" s="303" t="s">
        <v>1370</v>
      </c>
      <c r="H629" s="303"/>
      <c r="I629" s="264" t="s">
        <v>1220</v>
      </c>
      <c r="K629" s="284"/>
      <c r="L629" s="284"/>
    </row>
    <row r="630" spans="1:12">
      <c r="A630" s="794" t="s">
        <v>1666</v>
      </c>
      <c r="B630" s="292"/>
      <c r="C630" s="291">
        <v>282380</v>
      </c>
      <c r="D630" s="280">
        <f t="shared" si="9"/>
        <v>-282380</v>
      </c>
      <c r="E630" s="280">
        <v>-282380</v>
      </c>
      <c r="F630" s="290" t="s">
        <v>734</v>
      </c>
      <c r="G630" s="435" t="s">
        <v>1504</v>
      </c>
      <c r="H630" s="435"/>
      <c r="I630" s="264" t="s">
        <v>1220</v>
      </c>
      <c r="K630" s="284"/>
      <c r="L630" s="284"/>
    </row>
    <row r="631" spans="1:12">
      <c r="A631" s="794" t="s">
        <v>1666</v>
      </c>
      <c r="B631" s="292"/>
      <c r="C631" s="291">
        <v>107100</v>
      </c>
      <c r="D631" s="280">
        <f t="shared" si="9"/>
        <v>-107100</v>
      </c>
      <c r="E631" s="280">
        <v>-107100</v>
      </c>
      <c r="F631" s="290" t="s">
        <v>734</v>
      </c>
      <c r="G631" s="435" t="s">
        <v>1504</v>
      </c>
      <c r="H631" s="435"/>
      <c r="I631" s="264" t="s">
        <v>1220</v>
      </c>
      <c r="K631" s="284"/>
      <c r="L631" s="284"/>
    </row>
    <row r="632" spans="1:12">
      <c r="A632" s="794" t="s">
        <v>1666</v>
      </c>
      <c r="B632" s="292"/>
      <c r="C632" s="291">
        <v>184093</v>
      </c>
      <c r="D632" s="280">
        <f t="shared" si="9"/>
        <v>-184093</v>
      </c>
      <c r="E632" s="280">
        <v>-184093</v>
      </c>
      <c r="F632" s="290" t="s">
        <v>734</v>
      </c>
      <c r="G632" s="435" t="s">
        <v>1504</v>
      </c>
      <c r="H632" s="435"/>
      <c r="I632" s="264" t="s">
        <v>1220</v>
      </c>
      <c r="K632" s="284"/>
      <c r="L632" s="284"/>
    </row>
    <row r="633" spans="1:12">
      <c r="A633" s="794" t="s">
        <v>1666</v>
      </c>
      <c r="B633" s="292"/>
      <c r="C633" s="291">
        <v>112379</v>
      </c>
      <c r="D633" s="280">
        <f t="shared" si="9"/>
        <v>-112379</v>
      </c>
      <c r="E633" s="280">
        <v>-112379</v>
      </c>
      <c r="F633" s="290" t="s">
        <v>734</v>
      </c>
      <c r="G633" s="435" t="s">
        <v>1504</v>
      </c>
      <c r="H633" s="435"/>
      <c r="I633" s="264" t="s">
        <v>1220</v>
      </c>
      <c r="K633" s="284"/>
      <c r="L633" s="284"/>
    </row>
    <row r="634" spans="1:12">
      <c r="A634" s="794" t="s">
        <v>1666</v>
      </c>
      <c r="B634" s="291">
        <v>37120</v>
      </c>
      <c r="C634" s="292"/>
      <c r="D634" s="280">
        <f t="shared" si="9"/>
        <v>37120</v>
      </c>
      <c r="E634" s="280">
        <v>37120</v>
      </c>
      <c r="F634" s="290">
        <v>0</v>
      </c>
      <c r="G634" s="303" t="s">
        <v>1361</v>
      </c>
      <c r="H634" s="303"/>
      <c r="I634" s="264" t="s">
        <v>1220</v>
      </c>
      <c r="K634" s="284"/>
      <c r="L634" s="284"/>
    </row>
    <row r="635" spans="1:12">
      <c r="A635" s="794" t="s">
        <v>1666</v>
      </c>
      <c r="B635" s="291">
        <v>12187.5</v>
      </c>
      <c r="C635" s="292"/>
      <c r="D635" s="280">
        <f t="shared" si="9"/>
        <v>12187.5</v>
      </c>
      <c r="E635" s="280">
        <v>12188</v>
      </c>
      <c r="F635" s="290">
        <v>0</v>
      </c>
      <c r="G635" s="303" t="s">
        <v>1361</v>
      </c>
      <c r="H635" s="303"/>
      <c r="I635" s="264" t="s">
        <v>1220</v>
      </c>
      <c r="K635" s="284"/>
      <c r="L635" s="284"/>
    </row>
    <row r="636" spans="1:12">
      <c r="A636" s="794" t="s">
        <v>1666</v>
      </c>
      <c r="B636" s="291">
        <v>2473934</v>
      </c>
      <c r="C636" s="292"/>
      <c r="D636" s="280">
        <f t="shared" si="9"/>
        <v>2473934</v>
      </c>
      <c r="E636" s="280">
        <v>2473934</v>
      </c>
      <c r="F636" s="290">
        <v>0</v>
      </c>
      <c r="G636" s="303" t="s">
        <v>1361</v>
      </c>
      <c r="H636" s="303"/>
      <c r="I636" s="264" t="s">
        <v>1220</v>
      </c>
      <c r="K636" s="284"/>
      <c r="L636" s="284"/>
    </row>
    <row r="637" spans="1:12">
      <c r="A637" s="794" t="s">
        <v>1666</v>
      </c>
      <c r="B637" s="291">
        <v>14000000</v>
      </c>
      <c r="C637" s="292"/>
      <c r="D637" s="280">
        <f t="shared" si="9"/>
        <v>14000000</v>
      </c>
      <c r="E637" s="280">
        <v>14000000</v>
      </c>
      <c r="F637" s="290">
        <v>0</v>
      </c>
      <c r="G637" s="303" t="s">
        <v>1361</v>
      </c>
      <c r="H637" s="303"/>
      <c r="I637" s="264" t="s">
        <v>1220</v>
      </c>
      <c r="K637" s="284"/>
      <c r="L637" s="284"/>
    </row>
    <row r="638" spans="1:12">
      <c r="A638" s="794" t="s">
        <v>1666</v>
      </c>
      <c r="B638" s="291">
        <v>1320893</v>
      </c>
      <c r="C638" s="292"/>
      <c r="D638" s="280">
        <f t="shared" si="9"/>
        <v>1320893</v>
      </c>
      <c r="E638" s="280">
        <v>1320893</v>
      </c>
      <c r="F638" s="290">
        <v>0</v>
      </c>
      <c r="G638" s="303" t="s">
        <v>1361</v>
      </c>
      <c r="H638" s="303"/>
      <c r="I638" s="264" t="s">
        <v>1220</v>
      </c>
      <c r="K638" s="284"/>
      <c r="L638" s="284"/>
    </row>
    <row r="639" spans="1:12">
      <c r="A639" s="794" t="s">
        <v>1666</v>
      </c>
      <c r="B639" s="291">
        <v>47500</v>
      </c>
      <c r="C639" s="292"/>
      <c r="D639" s="280">
        <f t="shared" si="9"/>
        <v>47500</v>
      </c>
      <c r="E639" s="280">
        <v>47500</v>
      </c>
      <c r="F639" s="290">
        <v>0</v>
      </c>
      <c r="G639" s="303" t="s">
        <v>1370</v>
      </c>
      <c r="H639" s="303"/>
      <c r="I639" s="264" t="s">
        <v>1220</v>
      </c>
      <c r="K639" s="284"/>
      <c r="L639" s="284"/>
    </row>
    <row r="640" spans="1:12">
      <c r="A640" s="794" t="s">
        <v>1666</v>
      </c>
      <c r="B640" s="291">
        <v>13874</v>
      </c>
      <c r="C640" s="292"/>
      <c r="D640" s="280">
        <f t="shared" si="9"/>
        <v>13874</v>
      </c>
      <c r="E640" s="280">
        <v>13874</v>
      </c>
      <c r="F640" s="290">
        <v>0</v>
      </c>
      <c r="G640" s="303" t="s">
        <v>1370</v>
      </c>
      <c r="H640" s="303"/>
      <c r="I640" s="264" t="s">
        <v>1220</v>
      </c>
      <c r="K640" s="284"/>
      <c r="L640" s="284"/>
    </row>
    <row r="641" spans="1:12" s="651" customFormat="1">
      <c r="A641" s="278" t="s">
        <v>571</v>
      </c>
      <c r="B641" s="646">
        <v>685000</v>
      </c>
      <c r="C641" s="647"/>
      <c r="D641" s="648">
        <f t="shared" si="9"/>
        <v>685000</v>
      </c>
      <c r="E641" s="280">
        <v>0</v>
      </c>
      <c r="F641" s="649">
        <v>0</v>
      </c>
      <c r="G641" s="650" t="s">
        <v>1357</v>
      </c>
      <c r="H641" s="650"/>
      <c r="I641" s="651" t="s">
        <v>1220</v>
      </c>
      <c r="K641" s="284"/>
      <c r="L641" s="284"/>
    </row>
    <row r="642" spans="1:12" s="651" customFormat="1">
      <c r="A642" s="278" t="s">
        <v>467</v>
      </c>
      <c r="B642" s="646">
        <v>1499050</v>
      </c>
      <c r="C642" s="647"/>
      <c r="D642" s="648">
        <f t="shared" si="9"/>
        <v>1499050</v>
      </c>
      <c r="E642" s="648">
        <v>0</v>
      </c>
      <c r="F642" s="649">
        <v>0</v>
      </c>
      <c r="G642" s="650" t="s">
        <v>818</v>
      </c>
      <c r="H642" s="650"/>
      <c r="I642" s="651" t="s">
        <v>1220</v>
      </c>
      <c r="J642" s="651" t="s">
        <v>1293</v>
      </c>
      <c r="K642" s="284"/>
      <c r="L642" s="284"/>
    </row>
    <row r="643" spans="1:12">
      <c r="A643" s="794" t="s">
        <v>1666</v>
      </c>
      <c r="B643" s="291">
        <v>5459.14</v>
      </c>
      <c r="C643" s="292"/>
      <c r="D643" s="280">
        <f t="shared" si="9"/>
        <v>5459.14</v>
      </c>
      <c r="E643" s="280">
        <v>5459</v>
      </c>
      <c r="F643" s="290">
        <v>0</v>
      </c>
      <c r="G643" s="303" t="s">
        <v>1361</v>
      </c>
      <c r="H643" s="303"/>
      <c r="I643" s="264" t="s">
        <v>1220</v>
      </c>
      <c r="K643" s="284"/>
      <c r="L643" s="284"/>
    </row>
    <row r="644" spans="1:12">
      <c r="A644" s="794" t="s">
        <v>1666</v>
      </c>
      <c r="B644" s="291">
        <v>146250</v>
      </c>
      <c r="C644" s="292"/>
      <c r="D644" s="280">
        <f t="shared" si="9"/>
        <v>146250</v>
      </c>
      <c r="E644" s="280">
        <v>146250</v>
      </c>
      <c r="F644" s="290">
        <v>0</v>
      </c>
      <c r="G644" s="303" t="s">
        <v>1361</v>
      </c>
      <c r="H644" s="303"/>
      <c r="I644" s="264" t="s">
        <v>1220</v>
      </c>
      <c r="K644" s="284"/>
      <c r="L644" s="284"/>
    </row>
    <row r="645" spans="1:12">
      <c r="A645" s="794" t="s">
        <v>1666</v>
      </c>
      <c r="B645" s="292"/>
      <c r="C645" s="291">
        <v>44236</v>
      </c>
      <c r="D645" s="280">
        <f t="shared" si="9"/>
        <v>-44236</v>
      </c>
      <c r="E645" s="280">
        <v>-44236</v>
      </c>
      <c r="F645" s="290" t="s">
        <v>734</v>
      </c>
      <c r="G645" s="435" t="s">
        <v>1504</v>
      </c>
      <c r="H645" s="435"/>
      <c r="I645" s="264" t="s">
        <v>1220</v>
      </c>
      <c r="K645" s="284"/>
      <c r="L645" s="284"/>
    </row>
    <row r="646" spans="1:12">
      <c r="A646" s="313" t="s">
        <v>1687</v>
      </c>
      <c r="B646" s="291">
        <v>5000000</v>
      </c>
      <c r="C646" s="292"/>
      <c r="D646" s="280">
        <f t="shared" si="9"/>
        <v>5000000</v>
      </c>
      <c r="E646" s="280">
        <v>5000000</v>
      </c>
      <c r="F646" s="290">
        <v>0</v>
      </c>
      <c r="G646" s="303" t="s">
        <v>1366</v>
      </c>
      <c r="H646" s="303"/>
      <c r="I646" s="264" t="s">
        <v>1220</v>
      </c>
      <c r="K646" s="284"/>
      <c r="L646" s="284"/>
    </row>
    <row r="647" spans="1:12">
      <c r="A647" s="313" t="s">
        <v>1677</v>
      </c>
      <c r="B647" s="291">
        <v>548872.30000000005</v>
      </c>
      <c r="C647" s="292"/>
      <c r="D647" s="280">
        <f t="shared" si="9"/>
        <v>548872.30000000005</v>
      </c>
      <c r="E647" s="280">
        <v>548872</v>
      </c>
      <c r="F647" s="290">
        <v>0</v>
      </c>
      <c r="G647" s="303" t="s">
        <v>1363</v>
      </c>
      <c r="H647" s="303"/>
      <c r="I647" s="264" t="s">
        <v>1220</v>
      </c>
      <c r="K647" s="284"/>
      <c r="L647" s="284"/>
    </row>
    <row r="648" spans="1:12">
      <c r="A648" s="313" t="s">
        <v>1678</v>
      </c>
      <c r="B648" s="291">
        <v>2</v>
      </c>
      <c r="C648" s="292"/>
      <c r="D648" s="280">
        <f t="shared" si="9"/>
        <v>2</v>
      </c>
      <c r="E648" s="280">
        <v>2</v>
      </c>
      <c r="F648" s="290">
        <v>0</v>
      </c>
      <c r="G648" s="303" t="s">
        <v>1363</v>
      </c>
      <c r="H648" s="303"/>
      <c r="I648" s="264" t="s">
        <v>1220</v>
      </c>
      <c r="K648" s="284"/>
      <c r="L648" s="284"/>
    </row>
    <row r="649" spans="1:12">
      <c r="A649" s="313" t="s">
        <v>1679</v>
      </c>
      <c r="B649" s="292"/>
      <c r="C649" s="291">
        <v>484118</v>
      </c>
      <c r="D649" s="280">
        <f t="shared" ref="D649:D712" si="10">B649-C649</f>
        <v>-484118</v>
      </c>
      <c r="E649" s="280">
        <v>-273074</v>
      </c>
      <c r="F649" s="290">
        <v>0</v>
      </c>
      <c r="G649" s="323" t="s">
        <v>1373</v>
      </c>
      <c r="H649" s="323"/>
      <c r="I649" s="264" t="s">
        <v>1220</v>
      </c>
      <c r="K649" s="284"/>
      <c r="L649" s="284"/>
    </row>
    <row r="650" spans="1:12">
      <c r="A650" s="313" t="s">
        <v>783</v>
      </c>
      <c r="B650" s="291">
        <v>7800</v>
      </c>
      <c r="C650" s="292"/>
      <c r="D650" s="280">
        <f t="shared" si="10"/>
        <v>7800</v>
      </c>
      <c r="E650" s="280">
        <v>7800</v>
      </c>
      <c r="F650" s="290">
        <v>0</v>
      </c>
      <c r="G650" s="303" t="s">
        <v>818</v>
      </c>
      <c r="H650" s="303"/>
      <c r="I650" s="264" t="s">
        <v>1220</v>
      </c>
      <c r="K650" s="284"/>
      <c r="L650" s="284"/>
    </row>
    <row r="651" spans="1:12">
      <c r="A651" s="794" t="s">
        <v>1666</v>
      </c>
      <c r="B651" s="291">
        <v>12005.9</v>
      </c>
      <c r="C651" s="292"/>
      <c r="D651" s="280">
        <f t="shared" si="10"/>
        <v>12005.9</v>
      </c>
      <c r="E651" s="280">
        <v>12006</v>
      </c>
      <c r="F651" s="290">
        <v>0</v>
      </c>
      <c r="G651" s="303" t="s">
        <v>1361</v>
      </c>
      <c r="H651" s="303"/>
      <c r="I651" s="264" t="s">
        <v>1220</v>
      </c>
      <c r="K651" s="284"/>
      <c r="L651" s="284"/>
    </row>
    <row r="652" spans="1:12">
      <c r="A652" s="313" t="s">
        <v>383</v>
      </c>
      <c r="B652" s="291">
        <v>2000</v>
      </c>
      <c r="C652" s="292"/>
      <c r="D652" s="280">
        <f t="shared" si="10"/>
        <v>2000</v>
      </c>
      <c r="E652" s="280">
        <v>2000</v>
      </c>
      <c r="F652" s="290">
        <v>0</v>
      </c>
      <c r="G652" s="303" t="s">
        <v>1367</v>
      </c>
      <c r="H652" s="303"/>
      <c r="I652" s="264" t="s">
        <v>1220</v>
      </c>
      <c r="K652" s="284"/>
      <c r="L652" s="284"/>
    </row>
    <row r="653" spans="1:12">
      <c r="A653" s="794" t="s">
        <v>1666</v>
      </c>
      <c r="B653" s="291">
        <v>18604</v>
      </c>
      <c r="C653" s="292"/>
      <c r="D653" s="280">
        <f t="shared" si="10"/>
        <v>18604</v>
      </c>
      <c r="E653" s="280">
        <v>18604</v>
      </c>
      <c r="F653" s="290">
        <v>0</v>
      </c>
      <c r="G653" s="303" t="s">
        <v>1370</v>
      </c>
      <c r="H653" s="303"/>
      <c r="I653" s="264" t="s">
        <v>1220</v>
      </c>
      <c r="K653" s="284"/>
      <c r="L653" s="284"/>
    </row>
    <row r="654" spans="1:12">
      <c r="A654" s="313" t="s">
        <v>1116</v>
      </c>
      <c r="B654" s="291">
        <v>450</v>
      </c>
      <c r="C654" s="292"/>
      <c r="D654" s="280">
        <f t="shared" si="10"/>
        <v>450</v>
      </c>
      <c r="E654" s="280">
        <v>450</v>
      </c>
      <c r="F654" s="290" t="s">
        <v>134</v>
      </c>
      <c r="G654" s="303" t="s">
        <v>1367</v>
      </c>
      <c r="H654" s="303"/>
      <c r="I654" s="264" t="s">
        <v>1220</v>
      </c>
      <c r="K654" s="284"/>
      <c r="L654" s="284"/>
    </row>
    <row r="655" spans="1:12">
      <c r="A655" s="794" t="s">
        <v>1666</v>
      </c>
      <c r="B655" s="292"/>
      <c r="C655" s="291">
        <v>150000</v>
      </c>
      <c r="D655" s="280">
        <f t="shared" si="10"/>
        <v>-150000</v>
      </c>
      <c r="E655" s="280">
        <v>-150000</v>
      </c>
      <c r="F655" s="290" t="s">
        <v>734</v>
      </c>
      <c r="G655" s="435" t="s">
        <v>1504</v>
      </c>
      <c r="H655" s="435"/>
      <c r="I655" s="264" t="s">
        <v>1220</v>
      </c>
      <c r="K655" s="284"/>
      <c r="L655" s="284"/>
    </row>
    <row r="656" spans="1:12">
      <c r="A656" s="794" t="s">
        <v>1666</v>
      </c>
      <c r="B656" s="291">
        <v>93706</v>
      </c>
      <c r="C656" s="292"/>
      <c r="D656" s="280">
        <f t="shared" si="10"/>
        <v>93706</v>
      </c>
      <c r="E656" s="280">
        <v>93706</v>
      </c>
      <c r="F656" s="290">
        <v>0</v>
      </c>
      <c r="G656" s="303" t="s">
        <v>1361</v>
      </c>
      <c r="H656" s="303"/>
      <c r="I656" s="264" t="s">
        <v>1220</v>
      </c>
      <c r="K656" s="284"/>
      <c r="L656" s="284"/>
    </row>
    <row r="657" spans="1:12">
      <c r="A657" s="794" t="s">
        <v>1666</v>
      </c>
      <c r="B657" s="292"/>
      <c r="C657" s="291">
        <v>635102</v>
      </c>
      <c r="D657" s="280">
        <f t="shared" si="10"/>
        <v>-635102</v>
      </c>
      <c r="E657" s="280">
        <v>-635102</v>
      </c>
      <c r="F657" s="290" t="s">
        <v>734</v>
      </c>
      <c r="G657" s="435" t="s">
        <v>1504</v>
      </c>
      <c r="H657" s="435"/>
      <c r="I657" s="264" t="s">
        <v>1220</v>
      </c>
      <c r="K657" s="284"/>
      <c r="L657" s="284"/>
    </row>
    <row r="658" spans="1:12">
      <c r="A658" s="794" t="s">
        <v>1666</v>
      </c>
      <c r="B658" s="292"/>
      <c r="C658" s="291">
        <v>1215</v>
      </c>
      <c r="D658" s="280">
        <f t="shared" si="10"/>
        <v>-1215</v>
      </c>
      <c r="E658" s="280">
        <v>-1215</v>
      </c>
      <c r="F658" s="290" t="s">
        <v>734</v>
      </c>
      <c r="G658" s="435" t="s">
        <v>1504</v>
      </c>
      <c r="H658" s="435"/>
      <c r="I658" s="264" t="s">
        <v>1220</v>
      </c>
      <c r="K658" s="284"/>
      <c r="L658" s="284"/>
    </row>
    <row r="659" spans="1:12">
      <c r="A659" s="794" t="s">
        <v>1666</v>
      </c>
      <c r="B659" s="291">
        <v>3017</v>
      </c>
      <c r="C659" s="292"/>
      <c r="D659" s="280">
        <f t="shared" si="10"/>
        <v>3017</v>
      </c>
      <c r="E659" s="280">
        <v>3017</v>
      </c>
      <c r="F659" s="290">
        <v>0</v>
      </c>
      <c r="G659" s="303" t="s">
        <v>1361</v>
      </c>
      <c r="H659" s="303"/>
      <c r="I659" s="264" t="s">
        <v>1220</v>
      </c>
      <c r="K659" s="284"/>
      <c r="L659" s="284"/>
    </row>
    <row r="660" spans="1:12">
      <c r="A660" s="313" t="s">
        <v>649</v>
      </c>
      <c r="B660" s="291">
        <v>518607</v>
      </c>
      <c r="C660" s="292"/>
      <c r="D660" s="280">
        <f t="shared" si="10"/>
        <v>518607</v>
      </c>
      <c r="E660" s="280">
        <v>518607</v>
      </c>
      <c r="F660" s="290">
        <v>0</v>
      </c>
      <c r="G660" s="303" t="s">
        <v>1402</v>
      </c>
      <c r="H660" s="303"/>
      <c r="I660" s="264" t="s">
        <v>1220</v>
      </c>
      <c r="K660" s="284"/>
      <c r="L660" s="284"/>
    </row>
    <row r="661" spans="1:12">
      <c r="A661" s="313" t="s">
        <v>1321</v>
      </c>
      <c r="B661" s="291">
        <v>89608</v>
      </c>
      <c r="C661" s="292"/>
      <c r="D661" s="280">
        <f t="shared" si="10"/>
        <v>89608</v>
      </c>
      <c r="E661" s="280">
        <v>89608</v>
      </c>
      <c r="F661" s="290">
        <v>0</v>
      </c>
      <c r="G661" s="303" t="s">
        <v>1402</v>
      </c>
      <c r="H661" s="303"/>
      <c r="I661" s="264" t="s">
        <v>1220</v>
      </c>
      <c r="K661" s="284"/>
      <c r="L661" s="284"/>
    </row>
    <row r="662" spans="1:12">
      <c r="A662" s="313" t="s">
        <v>1117</v>
      </c>
      <c r="B662" s="291">
        <v>3449800</v>
      </c>
      <c r="C662" s="292"/>
      <c r="D662" s="280">
        <f t="shared" si="10"/>
        <v>3449800</v>
      </c>
      <c r="E662" s="280">
        <v>3449800</v>
      </c>
      <c r="F662" s="290">
        <v>0</v>
      </c>
      <c r="G662" s="303" t="s">
        <v>1402</v>
      </c>
      <c r="H662" s="303"/>
      <c r="I662" s="264" t="s">
        <v>1220</v>
      </c>
      <c r="K662" s="284"/>
      <c r="L662" s="284"/>
    </row>
    <row r="663" spans="1:12">
      <c r="A663" s="313" t="s">
        <v>1322</v>
      </c>
      <c r="B663" s="291">
        <v>226752</v>
      </c>
      <c r="C663" s="292"/>
      <c r="D663" s="280">
        <f t="shared" si="10"/>
        <v>226752</v>
      </c>
      <c r="E663" s="280">
        <v>226752</v>
      </c>
      <c r="F663" s="290">
        <v>0</v>
      </c>
      <c r="G663" s="303" t="s">
        <v>1402</v>
      </c>
      <c r="H663" s="303"/>
      <c r="I663" s="264" t="s">
        <v>1220</v>
      </c>
      <c r="K663" s="284"/>
      <c r="L663" s="284"/>
    </row>
    <row r="664" spans="1:12">
      <c r="A664" s="313" t="s">
        <v>641</v>
      </c>
      <c r="B664" s="291">
        <v>1210936</v>
      </c>
      <c r="C664" s="292"/>
      <c r="D664" s="280">
        <f t="shared" si="10"/>
        <v>1210936</v>
      </c>
      <c r="E664" s="280">
        <v>1210936</v>
      </c>
      <c r="F664" s="290">
        <v>0</v>
      </c>
      <c r="G664" s="303" t="s">
        <v>1417</v>
      </c>
      <c r="H664" s="303"/>
      <c r="I664" s="264" t="s">
        <v>1220</v>
      </c>
      <c r="K664" s="284"/>
      <c r="L664" s="284"/>
    </row>
    <row r="665" spans="1:12">
      <c r="A665" s="313" t="s">
        <v>1118</v>
      </c>
      <c r="B665" s="291">
        <v>22100</v>
      </c>
      <c r="C665" s="292"/>
      <c r="D665" s="280">
        <f t="shared" si="10"/>
        <v>22100</v>
      </c>
      <c r="E665" s="280">
        <v>22100</v>
      </c>
      <c r="F665" s="290">
        <v>0</v>
      </c>
      <c r="G665" s="303" t="s">
        <v>1417</v>
      </c>
      <c r="H665" s="303"/>
      <c r="I665" s="264" t="s">
        <v>1220</v>
      </c>
      <c r="K665" s="284"/>
      <c r="L665" s="284"/>
    </row>
    <row r="666" spans="1:12">
      <c r="A666" s="794" t="s">
        <v>1666</v>
      </c>
      <c r="B666" s="291">
        <v>112050</v>
      </c>
      <c r="C666" s="292"/>
      <c r="D666" s="280">
        <f t="shared" si="10"/>
        <v>112050</v>
      </c>
      <c r="E666" s="280">
        <v>112050</v>
      </c>
      <c r="F666" s="290">
        <v>0</v>
      </c>
      <c r="G666" s="303" t="s">
        <v>1361</v>
      </c>
      <c r="H666" s="303"/>
      <c r="I666" s="264" t="s">
        <v>1220</v>
      </c>
      <c r="K666" s="284"/>
      <c r="L666" s="284"/>
    </row>
    <row r="667" spans="1:12">
      <c r="A667" s="794" t="s">
        <v>1666</v>
      </c>
      <c r="B667" s="292"/>
      <c r="C667" s="291">
        <v>277135.5</v>
      </c>
      <c r="D667" s="280">
        <f t="shared" si="10"/>
        <v>-277135.5</v>
      </c>
      <c r="E667" s="280">
        <v>-277136</v>
      </c>
      <c r="F667" s="290" t="s">
        <v>734</v>
      </c>
      <c r="G667" s="435" t="s">
        <v>1504</v>
      </c>
      <c r="H667" s="435"/>
      <c r="I667" s="264" t="s">
        <v>1220</v>
      </c>
      <c r="K667" s="284"/>
      <c r="L667" s="284"/>
    </row>
    <row r="668" spans="1:12">
      <c r="A668" s="794" t="s">
        <v>1666</v>
      </c>
      <c r="B668" s="291">
        <v>381500</v>
      </c>
      <c r="C668" s="292"/>
      <c r="D668" s="280">
        <f t="shared" si="10"/>
        <v>381500</v>
      </c>
      <c r="E668" s="280">
        <v>381500</v>
      </c>
      <c r="F668" s="290">
        <v>0</v>
      </c>
      <c r="G668" s="303" t="s">
        <v>1361</v>
      </c>
      <c r="H668" s="303"/>
      <c r="I668" s="264" t="s">
        <v>1220</v>
      </c>
      <c r="K668" s="284"/>
      <c r="L668" s="284"/>
    </row>
    <row r="669" spans="1:12">
      <c r="A669" s="794" t="s">
        <v>1666</v>
      </c>
      <c r="B669" s="292"/>
      <c r="C669" s="291">
        <v>93455</v>
      </c>
      <c r="D669" s="280">
        <f t="shared" si="10"/>
        <v>-93455</v>
      </c>
      <c r="E669" s="280">
        <v>-93455</v>
      </c>
      <c r="F669" s="290" t="s">
        <v>734</v>
      </c>
      <c r="G669" s="435" t="s">
        <v>1504</v>
      </c>
      <c r="H669" s="435"/>
      <c r="I669" s="264" t="s">
        <v>1220</v>
      </c>
      <c r="K669" s="284"/>
      <c r="L669" s="284"/>
    </row>
    <row r="670" spans="1:12">
      <c r="A670" s="794" t="s">
        <v>1666</v>
      </c>
      <c r="B670" s="292"/>
      <c r="C670" s="291">
        <v>5330</v>
      </c>
      <c r="D670" s="280">
        <f t="shared" si="10"/>
        <v>-5330</v>
      </c>
      <c r="E670" s="280">
        <v>-5330</v>
      </c>
      <c r="F670" s="290" t="s">
        <v>734</v>
      </c>
      <c r="G670" s="435" t="s">
        <v>1504</v>
      </c>
      <c r="H670" s="435"/>
      <c r="I670" s="264" t="s">
        <v>1220</v>
      </c>
      <c r="K670" s="284"/>
      <c r="L670" s="284"/>
    </row>
    <row r="671" spans="1:12">
      <c r="A671" s="313" t="s">
        <v>471</v>
      </c>
      <c r="B671" s="291">
        <v>1997609</v>
      </c>
      <c r="C671" s="292"/>
      <c r="D671" s="280">
        <f t="shared" si="10"/>
        <v>1997609</v>
      </c>
      <c r="E671" s="280">
        <v>1997609</v>
      </c>
      <c r="F671" s="290">
        <v>0</v>
      </c>
      <c r="G671" s="303" t="s">
        <v>818</v>
      </c>
      <c r="H671" s="303"/>
      <c r="I671" s="264" t="s">
        <v>1220</v>
      </c>
      <c r="K671" s="284"/>
      <c r="L671" s="284"/>
    </row>
    <row r="672" spans="1:12">
      <c r="A672" s="313" t="s">
        <v>472</v>
      </c>
      <c r="B672" s="291">
        <v>775000</v>
      </c>
      <c r="C672" s="292"/>
      <c r="D672" s="280">
        <f t="shared" si="10"/>
        <v>775000</v>
      </c>
      <c r="E672" s="280">
        <v>775000</v>
      </c>
      <c r="F672" s="290">
        <v>0</v>
      </c>
      <c r="G672" s="303" t="s">
        <v>818</v>
      </c>
      <c r="H672" s="303"/>
      <c r="I672" s="264" t="s">
        <v>1220</v>
      </c>
      <c r="K672" s="284"/>
      <c r="L672" s="284"/>
    </row>
    <row r="673" spans="1:12">
      <c r="A673" s="313" t="s">
        <v>450</v>
      </c>
      <c r="B673" s="291">
        <v>143280</v>
      </c>
      <c r="C673" s="292"/>
      <c r="D673" s="280">
        <f t="shared" si="10"/>
        <v>143280</v>
      </c>
      <c r="E673" s="280">
        <v>143280</v>
      </c>
      <c r="F673" s="290">
        <v>0</v>
      </c>
      <c r="G673" s="303" t="s">
        <v>818</v>
      </c>
      <c r="H673" s="303"/>
      <c r="I673" s="264" t="s">
        <v>1220</v>
      </c>
      <c r="K673" s="284"/>
      <c r="L673" s="284"/>
    </row>
    <row r="674" spans="1:12">
      <c r="A674" s="313" t="s">
        <v>451</v>
      </c>
      <c r="B674" s="291">
        <v>28476</v>
      </c>
      <c r="C674" s="292"/>
      <c r="D674" s="280">
        <f t="shared" si="10"/>
        <v>28476</v>
      </c>
      <c r="E674" s="280">
        <v>28476</v>
      </c>
      <c r="F674" s="290">
        <v>0</v>
      </c>
      <c r="G674" s="303" t="s">
        <v>818</v>
      </c>
      <c r="H674" s="303"/>
      <c r="I674" s="264" t="s">
        <v>1220</v>
      </c>
      <c r="K674" s="284"/>
      <c r="L674" s="284"/>
    </row>
    <row r="675" spans="1:12">
      <c r="A675" s="313" t="s">
        <v>452</v>
      </c>
      <c r="B675" s="291">
        <v>101657</v>
      </c>
      <c r="C675" s="292"/>
      <c r="D675" s="280">
        <f t="shared" si="10"/>
        <v>101657</v>
      </c>
      <c r="E675" s="280">
        <v>101657</v>
      </c>
      <c r="F675" s="290">
        <v>0</v>
      </c>
      <c r="G675" s="303" t="s">
        <v>818</v>
      </c>
      <c r="H675" s="303"/>
      <c r="I675" s="264" t="s">
        <v>1220</v>
      </c>
      <c r="K675" s="284"/>
      <c r="L675" s="284"/>
    </row>
    <row r="676" spans="1:12">
      <c r="A676" s="313" t="s">
        <v>424</v>
      </c>
      <c r="B676" s="291">
        <v>35145</v>
      </c>
      <c r="C676" s="292"/>
      <c r="D676" s="280">
        <f t="shared" si="10"/>
        <v>35145</v>
      </c>
      <c r="E676" s="280">
        <v>35145</v>
      </c>
      <c r="F676" s="290">
        <v>0</v>
      </c>
      <c r="G676" s="303" t="s">
        <v>818</v>
      </c>
      <c r="H676" s="303"/>
      <c r="I676" s="264" t="s">
        <v>1220</v>
      </c>
      <c r="K676" s="284"/>
      <c r="L676" s="284"/>
    </row>
    <row r="677" spans="1:12">
      <c r="A677" s="313" t="s">
        <v>453</v>
      </c>
      <c r="B677" s="291">
        <v>23114.29</v>
      </c>
      <c r="C677" s="292"/>
      <c r="D677" s="280">
        <f t="shared" si="10"/>
        <v>23114.29</v>
      </c>
      <c r="E677" s="280">
        <v>23114</v>
      </c>
      <c r="F677" s="290">
        <v>0</v>
      </c>
      <c r="G677" s="303" t="s">
        <v>818</v>
      </c>
      <c r="H677" s="303"/>
      <c r="I677" s="264" t="s">
        <v>1220</v>
      </c>
      <c r="K677" s="284"/>
      <c r="L677" s="284"/>
    </row>
    <row r="678" spans="1:12">
      <c r="A678" s="313" t="s">
        <v>425</v>
      </c>
      <c r="B678" s="291">
        <v>65000</v>
      </c>
      <c r="C678" s="292"/>
      <c r="D678" s="280">
        <f t="shared" si="10"/>
        <v>65000</v>
      </c>
      <c r="E678" s="280">
        <v>65000</v>
      </c>
      <c r="F678" s="290">
        <v>0</v>
      </c>
      <c r="G678" s="303" t="s">
        <v>818</v>
      </c>
      <c r="H678" s="303"/>
      <c r="I678" s="264" t="s">
        <v>1220</v>
      </c>
      <c r="K678" s="284"/>
      <c r="L678" s="284"/>
    </row>
    <row r="679" spans="1:12">
      <c r="A679" s="313" t="s">
        <v>426</v>
      </c>
      <c r="B679" s="291">
        <v>35145</v>
      </c>
      <c r="C679" s="292"/>
      <c r="D679" s="280">
        <f t="shared" si="10"/>
        <v>35145</v>
      </c>
      <c r="E679" s="280">
        <v>35145</v>
      </c>
      <c r="F679" s="290">
        <v>0</v>
      </c>
      <c r="G679" s="303" t="s">
        <v>818</v>
      </c>
      <c r="H679" s="303"/>
      <c r="I679" s="264" t="s">
        <v>1220</v>
      </c>
      <c r="K679" s="284"/>
      <c r="L679" s="284"/>
    </row>
    <row r="680" spans="1:12">
      <c r="A680" s="313" t="s">
        <v>427</v>
      </c>
      <c r="B680" s="291">
        <v>44700</v>
      </c>
      <c r="C680" s="292"/>
      <c r="D680" s="280">
        <f t="shared" si="10"/>
        <v>44700</v>
      </c>
      <c r="E680" s="280">
        <v>44700</v>
      </c>
      <c r="F680" s="290">
        <v>0</v>
      </c>
      <c r="G680" s="303" t="s">
        <v>818</v>
      </c>
      <c r="H680" s="303"/>
      <c r="I680" s="264" t="s">
        <v>1220</v>
      </c>
      <c r="K680" s="284"/>
      <c r="L680" s="284"/>
    </row>
    <row r="681" spans="1:12">
      <c r="A681" s="313" t="s">
        <v>454</v>
      </c>
      <c r="B681" s="291">
        <v>46000</v>
      </c>
      <c r="C681" s="292"/>
      <c r="D681" s="280">
        <f t="shared" si="10"/>
        <v>46000</v>
      </c>
      <c r="E681" s="280">
        <v>46000</v>
      </c>
      <c r="F681" s="290">
        <v>0</v>
      </c>
      <c r="G681" s="303" t="s">
        <v>818</v>
      </c>
      <c r="H681" s="303"/>
      <c r="I681" s="264" t="s">
        <v>1220</v>
      </c>
      <c r="K681" s="284"/>
      <c r="L681" s="284"/>
    </row>
    <row r="682" spans="1:12">
      <c r="A682" s="313" t="s">
        <v>428</v>
      </c>
      <c r="B682" s="291">
        <v>35145</v>
      </c>
      <c r="C682" s="292"/>
      <c r="D682" s="280">
        <f t="shared" si="10"/>
        <v>35145</v>
      </c>
      <c r="E682" s="280">
        <v>35145</v>
      </c>
      <c r="F682" s="290">
        <v>0</v>
      </c>
      <c r="G682" s="303" t="s">
        <v>818</v>
      </c>
      <c r="H682" s="303"/>
      <c r="I682" s="264" t="s">
        <v>1220</v>
      </c>
      <c r="K682" s="284"/>
      <c r="L682" s="284"/>
    </row>
    <row r="683" spans="1:12">
      <c r="A683" s="313" t="s">
        <v>429</v>
      </c>
      <c r="B683" s="291">
        <v>82250</v>
      </c>
      <c r="C683" s="292"/>
      <c r="D683" s="280">
        <f t="shared" si="10"/>
        <v>82250</v>
      </c>
      <c r="E683" s="280">
        <v>82250</v>
      </c>
      <c r="F683" s="290">
        <v>0</v>
      </c>
      <c r="G683" s="303" t="s">
        <v>818</v>
      </c>
      <c r="H683" s="303"/>
      <c r="I683" s="264" t="s">
        <v>1220</v>
      </c>
      <c r="K683" s="284"/>
      <c r="L683" s="284"/>
    </row>
    <row r="684" spans="1:12">
      <c r="A684" s="313" t="s">
        <v>455</v>
      </c>
      <c r="B684" s="291">
        <v>28151</v>
      </c>
      <c r="C684" s="292"/>
      <c r="D684" s="280">
        <f t="shared" si="10"/>
        <v>28151</v>
      </c>
      <c r="E684" s="280">
        <v>28151</v>
      </c>
      <c r="F684" s="290">
        <v>0</v>
      </c>
      <c r="G684" s="303" t="s">
        <v>818</v>
      </c>
      <c r="H684" s="303"/>
      <c r="I684" s="264" t="s">
        <v>1220</v>
      </c>
      <c r="K684" s="284"/>
      <c r="L684" s="284"/>
    </row>
    <row r="685" spans="1:12">
      <c r="A685" s="313" t="s">
        <v>430</v>
      </c>
      <c r="B685" s="291">
        <v>96141.52</v>
      </c>
      <c r="C685" s="292"/>
      <c r="D685" s="280">
        <f t="shared" si="10"/>
        <v>96141.52</v>
      </c>
      <c r="E685" s="280">
        <v>96142</v>
      </c>
      <c r="F685" s="290">
        <v>0</v>
      </c>
      <c r="G685" s="303" t="s">
        <v>818</v>
      </c>
      <c r="H685" s="303"/>
      <c r="I685" s="264" t="s">
        <v>1220</v>
      </c>
      <c r="K685" s="284"/>
      <c r="L685" s="284"/>
    </row>
    <row r="686" spans="1:12">
      <c r="A686" s="313" t="s">
        <v>456</v>
      </c>
      <c r="B686" s="291">
        <v>35000</v>
      </c>
      <c r="C686" s="292"/>
      <c r="D686" s="280">
        <f t="shared" si="10"/>
        <v>35000</v>
      </c>
      <c r="E686" s="280">
        <v>35000</v>
      </c>
      <c r="F686" s="290">
        <v>0</v>
      </c>
      <c r="G686" s="303" t="s">
        <v>818</v>
      </c>
      <c r="H686" s="303"/>
      <c r="I686" s="264" t="s">
        <v>1220</v>
      </c>
      <c r="K686" s="284"/>
      <c r="L686" s="284"/>
    </row>
    <row r="687" spans="1:12">
      <c r="A687" s="313" t="s">
        <v>457</v>
      </c>
      <c r="B687" s="291">
        <v>47873</v>
      </c>
      <c r="C687" s="292"/>
      <c r="D687" s="280">
        <f t="shared" si="10"/>
        <v>47873</v>
      </c>
      <c r="E687" s="280">
        <v>47873</v>
      </c>
      <c r="F687" s="290">
        <v>0</v>
      </c>
      <c r="G687" s="303" t="s">
        <v>818</v>
      </c>
      <c r="H687" s="303"/>
      <c r="I687" s="264" t="s">
        <v>1220</v>
      </c>
      <c r="K687" s="284"/>
      <c r="L687" s="284"/>
    </row>
    <row r="688" spans="1:12">
      <c r="A688" s="313" t="s">
        <v>431</v>
      </c>
      <c r="B688" s="291">
        <v>33250</v>
      </c>
      <c r="C688" s="292"/>
      <c r="D688" s="280">
        <f t="shared" si="10"/>
        <v>33250</v>
      </c>
      <c r="E688" s="280">
        <v>33250</v>
      </c>
      <c r="F688" s="290">
        <v>0</v>
      </c>
      <c r="G688" s="303" t="s">
        <v>818</v>
      </c>
      <c r="H688" s="303"/>
      <c r="I688" s="264" t="s">
        <v>1220</v>
      </c>
      <c r="K688" s="284"/>
      <c r="L688" s="284"/>
    </row>
    <row r="689" spans="1:12">
      <c r="A689" s="313" t="s">
        <v>432</v>
      </c>
      <c r="B689" s="291">
        <v>75249</v>
      </c>
      <c r="C689" s="292"/>
      <c r="D689" s="280">
        <f t="shared" si="10"/>
        <v>75249</v>
      </c>
      <c r="E689" s="280">
        <v>75249</v>
      </c>
      <c r="F689" s="290">
        <v>0</v>
      </c>
      <c r="G689" s="303" t="s">
        <v>818</v>
      </c>
      <c r="H689" s="303"/>
      <c r="I689" s="264" t="s">
        <v>1220</v>
      </c>
      <c r="K689" s="284"/>
      <c r="L689" s="284"/>
    </row>
    <row r="690" spans="1:12">
      <c r="A690" s="794" t="s">
        <v>1666</v>
      </c>
      <c r="B690" s="291">
        <v>838285.2</v>
      </c>
      <c r="C690" s="292"/>
      <c r="D690" s="280">
        <f t="shared" si="10"/>
        <v>838285.2</v>
      </c>
      <c r="E690" s="280">
        <v>838285</v>
      </c>
      <c r="F690" s="290">
        <v>0</v>
      </c>
      <c r="G690" s="303" t="s">
        <v>1361</v>
      </c>
      <c r="H690" s="303"/>
      <c r="I690" s="264" t="s">
        <v>1220</v>
      </c>
      <c r="K690" s="284"/>
      <c r="L690" s="284"/>
    </row>
    <row r="691" spans="1:12">
      <c r="A691" s="794" t="s">
        <v>1666</v>
      </c>
      <c r="B691" s="292"/>
      <c r="C691" s="291">
        <v>271720</v>
      </c>
      <c r="D691" s="280">
        <f t="shared" si="10"/>
        <v>-271720</v>
      </c>
      <c r="E691" s="280">
        <v>-271720</v>
      </c>
      <c r="F691" s="290" t="s">
        <v>734</v>
      </c>
      <c r="G691" s="435" t="s">
        <v>1504</v>
      </c>
      <c r="H691" s="435"/>
      <c r="I691" s="264" t="s">
        <v>1220</v>
      </c>
      <c r="K691" s="284"/>
      <c r="L691" s="284"/>
    </row>
    <row r="692" spans="1:12">
      <c r="A692" s="794" t="s">
        <v>1666</v>
      </c>
      <c r="B692" s="292"/>
      <c r="C692" s="291">
        <v>17608</v>
      </c>
      <c r="D692" s="280">
        <f t="shared" si="10"/>
        <v>-17608</v>
      </c>
      <c r="E692" s="280">
        <v>-17608</v>
      </c>
      <c r="F692" s="290" t="s">
        <v>734</v>
      </c>
      <c r="G692" s="435" t="s">
        <v>1504</v>
      </c>
      <c r="H692" s="435"/>
      <c r="I692" s="264" t="s">
        <v>1220</v>
      </c>
      <c r="K692" s="284"/>
      <c r="L692" s="284"/>
    </row>
    <row r="693" spans="1:12">
      <c r="A693" s="794" t="s">
        <v>1666</v>
      </c>
      <c r="B693" s="292"/>
      <c r="C693" s="291">
        <v>32126</v>
      </c>
      <c r="D693" s="280">
        <f t="shared" si="10"/>
        <v>-32126</v>
      </c>
      <c r="E693" s="280">
        <v>-32126</v>
      </c>
      <c r="F693" s="290" t="s">
        <v>734</v>
      </c>
      <c r="G693" s="435" t="s">
        <v>1504</v>
      </c>
      <c r="H693" s="435"/>
      <c r="I693" s="264" t="s">
        <v>1220</v>
      </c>
      <c r="K693" s="284"/>
      <c r="L693" s="284"/>
    </row>
    <row r="694" spans="1:12">
      <c r="A694" s="313" t="s">
        <v>473</v>
      </c>
      <c r="B694" s="291">
        <v>1451050</v>
      </c>
      <c r="C694" s="292"/>
      <c r="D694" s="280">
        <f t="shared" si="10"/>
        <v>1451050</v>
      </c>
      <c r="E694" s="280">
        <v>1451050</v>
      </c>
      <c r="F694" s="290">
        <v>0</v>
      </c>
      <c r="G694" s="303" t="s">
        <v>818</v>
      </c>
      <c r="H694" s="303"/>
      <c r="I694" s="264" t="s">
        <v>1220</v>
      </c>
      <c r="K694" s="284"/>
      <c r="L694" s="284"/>
    </row>
    <row r="695" spans="1:12">
      <c r="A695" s="313" t="s">
        <v>688</v>
      </c>
      <c r="B695" s="291">
        <v>235569</v>
      </c>
      <c r="C695" s="292"/>
      <c r="D695" s="280">
        <f t="shared" si="10"/>
        <v>235569</v>
      </c>
      <c r="E695" s="280">
        <v>235569</v>
      </c>
      <c r="F695" s="290">
        <v>0</v>
      </c>
      <c r="G695" s="303" t="s">
        <v>1411</v>
      </c>
      <c r="H695" s="303"/>
      <c r="I695" s="264" t="s">
        <v>1220</v>
      </c>
      <c r="K695" s="284"/>
      <c r="L695" s="284"/>
    </row>
    <row r="696" spans="1:12">
      <c r="A696" s="313" t="s">
        <v>741</v>
      </c>
      <c r="B696" s="291">
        <v>2264.87</v>
      </c>
      <c r="C696" s="292"/>
      <c r="D696" s="280">
        <f t="shared" si="10"/>
        <v>2264.87</v>
      </c>
      <c r="E696" s="280">
        <v>2265</v>
      </c>
      <c r="F696" s="290">
        <v>0</v>
      </c>
      <c r="G696" s="303" t="s">
        <v>1417</v>
      </c>
      <c r="H696" s="303"/>
      <c r="I696" s="264" t="s">
        <v>1220</v>
      </c>
      <c r="K696" s="284"/>
      <c r="L696" s="284"/>
    </row>
    <row r="697" spans="1:12">
      <c r="A697" s="313" t="s">
        <v>482</v>
      </c>
      <c r="B697" s="291">
        <v>23490</v>
      </c>
      <c r="C697" s="292"/>
      <c r="D697" s="280">
        <f t="shared" si="10"/>
        <v>23490</v>
      </c>
      <c r="E697" s="280">
        <v>23490</v>
      </c>
      <c r="F697" s="290">
        <v>0</v>
      </c>
      <c r="G697" s="303" t="s">
        <v>818</v>
      </c>
      <c r="H697" s="303"/>
      <c r="I697" s="264" t="s">
        <v>1220</v>
      </c>
      <c r="K697" s="284"/>
      <c r="L697" s="284"/>
    </row>
    <row r="698" spans="1:12">
      <c r="A698" s="313" t="s">
        <v>557</v>
      </c>
      <c r="B698" s="291">
        <v>35000</v>
      </c>
      <c r="C698" s="292"/>
      <c r="D698" s="280">
        <f t="shared" si="10"/>
        <v>35000</v>
      </c>
      <c r="E698" s="280">
        <v>35000</v>
      </c>
      <c r="F698" s="290">
        <v>0</v>
      </c>
      <c r="G698" s="303" t="s">
        <v>1357</v>
      </c>
      <c r="H698" s="303"/>
      <c r="I698" s="264" t="s">
        <v>1220</v>
      </c>
      <c r="K698" s="284"/>
      <c r="L698" s="284"/>
    </row>
    <row r="699" spans="1:12">
      <c r="A699" s="313" t="s">
        <v>1119</v>
      </c>
      <c r="B699" s="291">
        <v>91500</v>
      </c>
      <c r="C699" s="292"/>
      <c r="D699" s="280">
        <f t="shared" si="10"/>
        <v>91500</v>
      </c>
      <c r="E699" s="280">
        <v>91500</v>
      </c>
      <c r="F699" s="290">
        <v>0</v>
      </c>
      <c r="G699" s="303" t="s">
        <v>1402</v>
      </c>
      <c r="H699" s="303"/>
      <c r="I699" s="264" t="s">
        <v>1220</v>
      </c>
      <c r="K699" s="284"/>
      <c r="L699" s="284"/>
    </row>
    <row r="700" spans="1:12">
      <c r="A700" s="313" t="s">
        <v>669</v>
      </c>
      <c r="B700" s="291">
        <v>613963</v>
      </c>
      <c r="C700" s="292"/>
      <c r="D700" s="280">
        <f t="shared" si="10"/>
        <v>613963</v>
      </c>
      <c r="E700" s="280">
        <v>613963</v>
      </c>
      <c r="F700" s="290">
        <v>0</v>
      </c>
      <c r="G700" s="303" t="s">
        <v>1402</v>
      </c>
      <c r="H700" s="303"/>
      <c r="I700" s="264" t="s">
        <v>1220</v>
      </c>
      <c r="K700" s="284"/>
      <c r="L700" s="284"/>
    </row>
    <row r="701" spans="1:12">
      <c r="A701" s="313" t="s">
        <v>650</v>
      </c>
      <c r="B701" s="291">
        <v>85990</v>
      </c>
      <c r="C701" s="292"/>
      <c r="D701" s="280">
        <f t="shared" si="10"/>
        <v>85990</v>
      </c>
      <c r="E701" s="280">
        <v>85990</v>
      </c>
      <c r="F701" s="290">
        <v>0</v>
      </c>
      <c r="G701" s="303" t="s">
        <v>1402</v>
      </c>
      <c r="H701" s="303"/>
      <c r="I701" s="264" t="s">
        <v>1220</v>
      </c>
      <c r="K701" s="284"/>
      <c r="L701" s="284"/>
    </row>
    <row r="702" spans="1:12">
      <c r="A702" s="313" t="s">
        <v>715</v>
      </c>
      <c r="B702" s="291">
        <v>329926</v>
      </c>
      <c r="C702" s="292"/>
      <c r="D702" s="280">
        <f t="shared" si="10"/>
        <v>329926</v>
      </c>
      <c r="E702" s="280">
        <v>329926</v>
      </c>
      <c r="F702" s="290">
        <v>0</v>
      </c>
      <c r="G702" s="303" t="s">
        <v>1413</v>
      </c>
      <c r="H702" s="303"/>
      <c r="I702" s="264" t="s">
        <v>1220</v>
      </c>
      <c r="K702" s="284"/>
      <c r="L702" s="284"/>
    </row>
    <row r="703" spans="1:12">
      <c r="A703" s="794" t="s">
        <v>1666</v>
      </c>
      <c r="B703" s="291">
        <v>2085</v>
      </c>
      <c r="C703" s="292"/>
      <c r="D703" s="280">
        <f t="shared" si="10"/>
        <v>2085</v>
      </c>
      <c r="E703" s="280">
        <v>2085</v>
      </c>
      <c r="F703" s="290">
        <v>0</v>
      </c>
      <c r="G703" s="303" t="s">
        <v>1361</v>
      </c>
      <c r="H703" s="303"/>
      <c r="I703" s="264" t="s">
        <v>1220</v>
      </c>
      <c r="K703" s="284"/>
      <c r="L703" s="284"/>
    </row>
    <row r="704" spans="1:12">
      <c r="A704" s="313" t="s">
        <v>716</v>
      </c>
      <c r="B704" s="291">
        <v>821694.13</v>
      </c>
      <c r="C704" s="292"/>
      <c r="D704" s="280">
        <f t="shared" si="10"/>
        <v>821694.13</v>
      </c>
      <c r="E704" s="280">
        <v>821694</v>
      </c>
      <c r="F704" s="290">
        <v>0</v>
      </c>
      <c r="G704" s="303" t="s">
        <v>1413</v>
      </c>
      <c r="H704" s="303"/>
      <c r="I704" s="264" t="s">
        <v>1220</v>
      </c>
      <c r="K704" s="284"/>
      <c r="L704" s="284"/>
    </row>
    <row r="705" spans="1:12">
      <c r="A705" s="794" t="s">
        <v>1666</v>
      </c>
      <c r="B705" s="291">
        <v>65700</v>
      </c>
      <c r="C705" s="292"/>
      <c r="D705" s="280">
        <f t="shared" si="10"/>
        <v>65700</v>
      </c>
      <c r="E705" s="280">
        <v>65700</v>
      </c>
      <c r="F705" s="290">
        <v>0</v>
      </c>
      <c r="G705" s="303" t="s">
        <v>1361</v>
      </c>
      <c r="H705" s="303"/>
      <c r="I705" s="264" t="s">
        <v>1220</v>
      </c>
      <c r="K705" s="284"/>
      <c r="L705" s="284"/>
    </row>
    <row r="706" spans="1:12">
      <c r="A706" s="313" t="s">
        <v>505</v>
      </c>
      <c r="B706" s="291">
        <v>8309</v>
      </c>
      <c r="C706" s="292"/>
      <c r="D706" s="280">
        <f t="shared" si="10"/>
        <v>8309</v>
      </c>
      <c r="E706" s="280">
        <v>8309</v>
      </c>
      <c r="F706" s="290">
        <v>0</v>
      </c>
      <c r="G706" s="303" t="s">
        <v>818</v>
      </c>
      <c r="H706" s="303"/>
      <c r="I706" s="264" t="s">
        <v>1220</v>
      </c>
      <c r="K706" s="284"/>
      <c r="L706" s="284"/>
    </row>
    <row r="707" spans="1:12">
      <c r="A707" s="794" t="s">
        <v>1666</v>
      </c>
      <c r="B707" s="292"/>
      <c r="C707" s="291">
        <v>1290314</v>
      </c>
      <c r="D707" s="280">
        <f t="shared" si="10"/>
        <v>-1290314</v>
      </c>
      <c r="E707" s="280">
        <v>-1290314</v>
      </c>
      <c r="F707" s="290" t="s">
        <v>734</v>
      </c>
      <c r="G707" s="435" t="s">
        <v>1504</v>
      </c>
      <c r="H707" s="435"/>
      <c r="I707" s="264" t="s">
        <v>1220</v>
      </c>
      <c r="K707" s="284"/>
      <c r="L707" s="284"/>
    </row>
    <row r="708" spans="1:12">
      <c r="A708" s="794" t="s">
        <v>1666</v>
      </c>
      <c r="B708" s="292"/>
      <c r="C708" s="291">
        <v>32279</v>
      </c>
      <c r="D708" s="280">
        <f t="shared" si="10"/>
        <v>-32279</v>
      </c>
      <c r="E708" s="280">
        <v>-32279</v>
      </c>
      <c r="F708" s="290" t="s">
        <v>734</v>
      </c>
      <c r="G708" s="435" t="s">
        <v>1504</v>
      </c>
      <c r="H708" s="435"/>
      <c r="I708" s="264" t="s">
        <v>1220</v>
      </c>
      <c r="K708" s="284"/>
      <c r="L708" s="284"/>
    </row>
    <row r="709" spans="1:12">
      <c r="A709" s="794" t="s">
        <v>1666</v>
      </c>
      <c r="B709" s="292"/>
      <c r="C709" s="291">
        <v>18000</v>
      </c>
      <c r="D709" s="280">
        <f t="shared" si="10"/>
        <v>-18000</v>
      </c>
      <c r="E709" s="280">
        <v>-18000</v>
      </c>
      <c r="F709" s="290" t="s">
        <v>896</v>
      </c>
      <c r="G709" s="435" t="s">
        <v>1504</v>
      </c>
      <c r="H709" s="435"/>
      <c r="I709" s="264" t="s">
        <v>1220</v>
      </c>
      <c r="K709" s="284"/>
      <c r="L709" s="284"/>
    </row>
    <row r="710" spans="1:12">
      <c r="A710" s="794" t="s">
        <v>1666</v>
      </c>
      <c r="B710" s="291">
        <v>50000</v>
      </c>
      <c r="C710" s="292"/>
      <c r="D710" s="280">
        <f t="shared" si="10"/>
        <v>50000</v>
      </c>
      <c r="E710" s="280">
        <v>50000</v>
      </c>
      <c r="F710" s="290">
        <v>0</v>
      </c>
      <c r="G710" s="303" t="s">
        <v>1370</v>
      </c>
      <c r="H710" s="303"/>
      <c r="I710" s="264" t="s">
        <v>1220</v>
      </c>
      <c r="K710" s="284"/>
      <c r="L710" s="284"/>
    </row>
    <row r="711" spans="1:12">
      <c r="A711" s="794" t="s">
        <v>1666</v>
      </c>
      <c r="B711" s="292"/>
      <c r="C711" s="291">
        <v>25154</v>
      </c>
      <c r="D711" s="280">
        <f t="shared" si="10"/>
        <v>-25154</v>
      </c>
      <c r="E711" s="280">
        <v>-25154</v>
      </c>
      <c r="F711" s="290" t="s">
        <v>734</v>
      </c>
      <c r="G711" s="435" t="s">
        <v>1504</v>
      </c>
      <c r="H711" s="435"/>
      <c r="I711" s="264" t="s">
        <v>1220</v>
      </c>
      <c r="K711" s="284"/>
      <c r="L711" s="284"/>
    </row>
    <row r="712" spans="1:12">
      <c r="A712" s="794" t="s">
        <v>1666</v>
      </c>
      <c r="B712" s="291">
        <v>400000</v>
      </c>
      <c r="C712" s="292"/>
      <c r="D712" s="280">
        <f t="shared" si="10"/>
        <v>400000</v>
      </c>
      <c r="E712" s="280">
        <v>400000</v>
      </c>
      <c r="F712" s="290">
        <v>0</v>
      </c>
      <c r="G712" s="303" t="s">
        <v>1361</v>
      </c>
      <c r="H712" s="303"/>
      <c r="I712" s="264" t="s">
        <v>1220</v>
      </c>
      <c r="K712" s="284"/>
      <c r="L712" s="284"/>
    </row>
    <row r="713" spans="1:12">
      <c r="A713" s="794" t="s">
        <v>1666</v>
      </c>
      <c r="B713" s="291">
        <v>71240</v>
      </c>
      <c r="C713" s="292"/>
      <c r="D713" s="280">
        <f t="shared" ref="D713:D776" si="11">B713-C713</f>
        <v>71240</v>
      </c>
      <c r="E713" s="280">
        <v>71240</v>
      </c>
      <c r="F713" s="290">
        <v>0</v>
      </c>
      <c r="G713" s="303" t="s">
        <v>1370</v>
      </c>
      <c r="H713" s="303"/>
      <c r="I713" s="264" t="s">
        <v>1220</v>
      </c>
      <c r="K713" s="284"/>
      <c r="L713" s="284"/>
    </row>
    <row r="714" spans="1:12">
      <c r="A714" s="794" t="s">
        <v>1666</v>
      </c>
      <c r="B714" s="292"/>
      <c r="C714" s="291">
        <v>54952.1</v>
      </c>
      <c r="D714" s="280">
        <f t="shared" si="11"/>
        <v>-54952.1</v>
      </c>
      <c r="E714" s="280">
        <v>-54952</v>
      </c>
      <c r="F714" s="290" t="s">
        <v>734</v>
      </c>
      <c r="G714" s="435" t="s">
        <v>1504</v>
      </c>
      <c r="H714" s="435"/>
      <c r="I714" s="264" t="s">
        <v>1220</v>
      </c>
      <c r="K714" s="284"/>
      <c r="L714" s="284"/>
    </row>
    <row r="715" spans="1:12">
      <c r="A715" s="794" t="s">
        <v>1666</v>
      </c>
      <c r="B715" s="291">
        <v>14175</v>
      </c>
      <c r="C715" s="292"/>
      <c r="D715" s="280">
        <f t="shared" si="11"/>
        <v>14175</v>
      </c>
      <c r="E715" s="280">
        <v>14175</v>
      </c>
      <c r="F715" s="290">
        <v>0</v>
      </c>
      <c r="G715" s="303" t="s">
        <v>1361</v>
      </c>
      <c r="H715" s="303"/>
      <c r="I715" s="264" t="s">
        <v>1220</v>
      </c>
      <c r="K715" s="284"/>
      <c r="L715" s="284"/>
    </row>
    <row r="716" spans="1:12">
      <c r="A716" s="794" t="s">
        <v>1666</v>
      </c>
      <c r="B716" s="292"/>
      <c r="C716" s="291">
        <v>247365</v>
      </c>
      <c r="D716" s="280">
        <f t="shared" si="11"/>
        <v>-247365</v>
      </c>
      <c r="E716" s="280">
        <v>-247365</v>
      </c>
      <c r="F716" s="290" t="s">
        <v>734</v>
      </c>
      <c r="G716" s="435" t="s">
        <v>1504</v>
      </c>
      <c r="H716" s="435"/>
      <c r="I716" s="264" t="s">
        <v>1220</v>
      </c>
      <c r="K716" s="284"/>
      <c r="L716" s="284"/>
    </row>
    <row r="717" spans="1:12">
      <c r="A717" s="794" t="s">
        <v>1666</v>
      </c>
      <c r="B717" s="292"/>
      <c r="C717" s="291">
        <v>74677</v>
      </c>
      <c r="D717" s="280">
        <f t="shared" si="11"/>
        <v>-74677</v>
      </c>
      <c r="E717" s="280">
        <v>-74677</v>
      </c>
      <c r="F717" s="290" t="s">
        <v>734</v>
      </c>
      <c r="G717" s="435" t="s">
        <v>1504</v>
      </c>
      <c r="H717" s="435"/>
      <c r="I717" s="264" t="s">
        <v>1220</v>
      </c>
      <c r="K717" s="284"/>
      <c r="L717" s="284"/>
    </row>
    <row r="718" spans="1:12">
      <c r="A718" s="794" t="s">
        <v>1666</v>
      </c>
      <c r="B718" s="292"/>
      <c r="C718" s="291">
        <v>429464</v>
      </c>
      <c r="D718" s="280">
        <f t="shared" si="11"/>
        <v>-429464</v>
      </c>
      <c r="E718" s="280">
        <v>-429464</v>
      </c>
      <c r="F718" s="290" t="s">
        <v>734</v>
      </c>
      <c r="G718" s="435" t="s">
        <v>1504</v>
      </c>
      <c r="H718" s="435"/>
      <c r="I718" s="264" t="s">
        <v>1220</v>
      </c>
      <c r="K718" s="284"/>
      <c r="L718" s="284"/>
    </row>
    <row r="719" spans="1:12">
      <c r="A719" s="794" t="s">
        <v>1666</v>
      </c>
      <c r="B719" s="292"/>
      <c r="C719" s="291">
        <v>2352535</v>
      </c>
      <c r="D719" s="280">
        <f t="shared" si="11"/>
        <v>-2352535</v>
      </c>
      <c r="E719" s="280">
        <v>-2352535</v>
      </c>
      <c r="F719" s="290" t="s">
        <v>734</v>
      </c>
      <c r="G719" s="435" t="s">
        <v>1504</v>
      </c>
      <c r="H719" s="435"/>
      <c r="I719" s="264" t="s">
        <v>1220</v>
      </c>
      <c r="K719" s="284"/>
      <c r="L719" s="284"/>
    </row>
    <row r="720" spans="1:12">
      <c r="A720" s="313" t="s">
        <v>476</v>
      </c>
      <c r="B720" s="291">
        <v>952168</v>
      </c>
      <c r="C720" s="292"/>
      <c r="D720" s="280">
        <f t="shared" si="11"/>
        <v>952168</v>
      </c>
      <c r="E720" s="280">
        <v>952168</v>
      </c>
      <c r="F720" s="290">
        <v>0</v>
      </c>
      <c r="G720" s="303" t="s">
        <v>818</v>
      </c>
      <c r="H720" s="303"/>
      <c r="I720" s="264" t="s">
        <v>1220</v>
      </c>
      <c r="K720" s="284"/>
      <c r="L720" s="284"/>
    </row>
    <row r="721" spans="1:12">
      <c r="A721" s="313" t="s">
        <v>512</v>
      </c>
      <c r="B721" s="291">
        <v>75457.34</v>
      </c>
      <c r="C721" s="292"/>
      <c r="D721" s="280">
        <f t="shared" si="11"/>
        <v>75457.34</v>
      </c>
      <c r="E721" s="280">
        <v>75457</v>
      </c>
      <c r="F721" s="290">
        <v>0</v>
      </c>
      <c r="G721" s="303" t="s">
        <v>818</v>
      </c>
      <c r="H721" s="303"/>
      <c r="I721" s="264" t="s">
        <v>1220</v>
      </c>
      <c r="K721" s="284"/>
      <c r="L721" s="284"/>
    </row>
    <row r="722" spans="1:12">
      <c r="A722" s="794" t="s">
        <v>1666</v>
      </c>
      <c r="B722" s="291">
        <v>833600</v>
      </c>
      <c r="C722" s="292"/>
      <c r="D722" s="280">
        <f t="shared" si="11"/>
        <v>833600</v>
      </c>
      <c r="E722" s="280">
        <v>833600</v>
      </c>
      <c r="F722" s="290">
        <v>0</v>
      </c>
      <c r="G722" s="303" t="s">
        <v>1361</v>
      </c>
      <c r="H722" s="303"/>
      <c r="I722" s="264" t="s">
        <v>1220</v>
      </c>
      <c r="K722" s="284"/>
      <c r="L722" s="284"/>
    </row>
    <row r="723" spans="1:12">
      <c r="A723" s="794" t="s">
        <v>1666</v>
      </c>
      <c r="B723" s="292"/>
      <c r="C723" s="291">
        <v>30000</v>
      </c>
      <c r="D723" s="280">
        <f t="shared" si="11"/>
        <v>-30000</v>
      </c>
      <c r="E723" s="280">
        <v>-30000</v>
      </c>
      <c r="F723" s="290" t="s">
        <v>734</v>
      </c>
      <c r="G723" s="435" t="s">
        <v>1504</v>
      </c>
      <c r="H723" s="435"/>
      <c r="I723" s="264" t="s">
        <v>1220</v>
      </c>
      <c r="K723" s="284"/>
      <c r="L723" s="284"/>
    </row>
    <row r="724" spans="1:12">
      <c r="A724" s="794" t="s">
        <v>1666</v>
      </c>
      <c r="B724" s="292"/>
      <c r="C724" s="291">
        <v>6240</v>
      </c>
      <c r="D724" s="280">
        <f t="shared" si="11"/>
        <v>-6240</v>
      </c>
      <c r="E724" s="280">
        <v>-6240</v>
      </c>
      <c r="F724" s="290" t="s">
        <v>734</v>
      </c>
      <c r="G724" s="435" t="s">
        <v>1504</v>
      </c>
      <c r="H724" s="435"/>
      <c r="I724" s="264" t="s">
        <v>1220</v>
      </c>
      <c r="K724" s="284"/>
      <c r="L724" s="284"/>
    </row>
    <row r="725" spans="1:12">
      <c r="A725" s="794" t="s">
        <v>1666</v>
      </c>
      <c r="B725" s="292"/>
      <c r="C725" s="291">
        <v>15000</v>
      </c>
      <c r="D725" s="280">
        <f t="shared" si="11"/>
        <v>-15000</v>
      </c>
      <c r="E725" s="280">
        <v>-15000</v>
      </c>
      <c r="F725" s="290" t="s">
        <v>734</v>
      </c>
      <c r="G725" s="435" t="s">
        <v>1504</v>
      </c>
      <c r="H725" s="435"/>
      <c r="I725" s="264" t="s">
        <v>1220</v>
      </c>
      <c r="K725" s="284"/>
      <c r="L725" s="284"/>
    </row>
    <row r="726" spans="1:12">
      <c r="A726" s="794" t="s">
        <v>1666</v>
      </c>
      <c r="B726" s="292"/>
      <c r="C726" s="291">
        <v>1384557</v>
      </c>
      <c r="D726" s="280">
        <f t="shared" si="11"/>
        <v>-1384557</v>
      </c>
      <c r="E726" s="280">
        <v>-1384557</v>
      </c>
      <c r="F726" s="290" t="s">
        <v>734</v>
      </c>
      <c r="G726" s="435" t="s">
        <v>1504</v>
      </c>
      <c r="H726" s="435"/>
      <c r="I726" s="264" t="s">
        <v>1220</v>
      </c>
      <c r="K726" s="284"/>
      <c r="L726" s="284"/>
    </row>
    <row r="727" spans="1:12">
      <c r="A727" s="794" t="s">
        <v>1666</v>
      </c>
      <c r="B727" s="291">
        <v>55800</v>
      </c>
      <c r="C727" s="292"/>
      <c r="D727" s="280">
        <f t="shared" si="11"/>
        <v>55800</v>
      </c>
      <c r="E727" s="280">
        <v>55800</v>
      </c>
      <c r="F727" s="290">
        <v>0</v>
      </c>
      <c r="G727" s="303" t="s">
        <v>1370</v>
      </c>
      <c r="H727" s="303"/>
      <c r="I727" s="264" t="s">
        <v>1220</v>
      </c>
      <c r="K727" s="284"/>
      <c r="L727" s="284"/>
    </row>
    <row r="728" spans="1:12">
      <c r="A728" s="794" t="s">
        <v>1666</v>
      </c>
      <c r="B728" s="292"/>
      <c r="C728" s="291">
        <v>7410</v>
      </c>
      <c r="D728" s="280">
        <f t="shared" si="11"/>
        <v>-7410</v>
      </c>
      <c r="E728" s="280">
        <v>-7410</v>
      </c>
      <c r="F728" s="290" t="s">
        <v>734</v>
      </c>
      <c r="G728" s="435" t="s">
        <v>1504</v>
      </c>
      <c r="H728" s="435"/>
      <c r="I728" s="264" t="s">
        <v>1220</v>
      </c>
      <c r="K728" s="284"/>
      <c r="L728" s="284"/>
    </row>
    <row r="729" spans="1:12">
      <c r="A729" s="794" t="s">
        <v>1666</v>
      </c>
      <c r="B729" s="291">
        <v>147412.5</v>
      </c>
      <c r="C729" s="292"/>
      <c r="D729" s="280">
        <f t="shared" si="11"/>
        <v>147412.5</v>
      </c>
      <c r="E729" s="280">
        <v>147413</v>
      </c>
      <c r="F729" s="290">
        <v>0</v>
      </c>
      <c r="G729" s="303" t="s">
        <v>1361</v>
      </c>
      <c r="H729" s="303"/>
      <c r="I729" s="264" t="s">
        <v>1220</v>
      </c>
      <c r="K729" s="284"/>
      <c r="L729" s="284"/>
    </row>
    <row r="730" spans="1:12">
      <c r="A730" s="794" t="s">
        <v>1666</v>
      </c>
      <c r="B730" s="291">
        <v>51535</v>
      </c>
      <c r="C730" s="292"/>
      <c r="D730" s="280">
        <f t="shared" si="11"/>
        <v>51535</v>
      </c>
      <c r="E730" s="280">
        <v>51535</v>
      </c>
      <c r="F730" s="290">
        <v>0</v>
      </c>
      <c r="G730" s="303" t="s">
        <v>1361</v>
      </c>
      <c r="H730" s="303"/>
      <c r="I730" s="264" t="s">
        <v>1220</v>
      </c>
      <c r="K730" s="284"/>
      <c r="L730" s="284"/>
    </row>
    <row r="731" spans="1:12">
      <c r="A731" s="794" t="s">
        <v>1666</v>
      </c>
      <c r="B731" s="291">
        <v>15870</v>
      </c>
      <c r="C731" s="292"/>
      <c r="D731" s="280">
        <f t="shared" si="11"/>
        <v>15870</v>
      </c>
      <c r="E731" s="280">
        <v>15870</v>
      </c>
      <c r="F731" s="290">
        <v>0</v>
      </c>
      <c r="G731" s="303" t="s">
        <v>1361</v>
      </c>
      <c r="H731" s="303"/>
      <c r="I731" s="264" t="s">
        <v>1220</v>
      </c>
      <c r="K731" s="284"/>
      <c r="L731" s="284"/>
    </row>
    <row r="732" spans="1:12">
      <c r="A732" s="794" t="s">
        <v>1666</v>
      </c>
      <c r="B732" s="292"/>
      <c r="C732" s="291">
        <v>1338513.5</v>
      </c>
      <c r="D732" s="280">
        <f t="shared" si="11"/>
        <v>-1338513.5</v>
      </c>
      <c r="E732" s="280">
        <v>-1338514</v>
      </c>
      <c r="F732" s="290" t="s">
        <v>734</v>
      </c>
      <c r="G732" s="435" t="s">
        <v>1504</v>
      </c>
      <c r="H732" s="435"/>
      <c r="I732" s="264" t="s">
        <v>1220</v>
      </c>
      <c r="K732" s="284"/>
      <c r="L732" s="284"/>
    </row>
    <row r="733" spans="1:12">
      <c r="A733" s="794" t="s">
        <v>1666</v>
      </c>
      <c r="B733" s="292"/>
      <c r="C733" s="291">
        <v>255000</v>
      </c>
      <c r="D733" s="280">
        <f t="shared" si="11"/>
        <v>-255000</v>
      </c>
      <c r="E733" s="280">
        <v>-255000</v>
      </c>
      <c r="F733" s="290" t="s">
        <v>734</v>
      </c>
      <c r="G733" s="435" t="s">
        <v>1504</v>
      </c>
      <c r="H733" s="435"/>
      <c r="I733" s="264" t="s">
        <v>1220</v>
      </c>
      <c r="K733" s="284"/>
      <c r="L733" s="284"/>
    </row>
    <row r="734" spans="1:12">
      <c r="A734" s="794" t="s">
        <v>1666</v>
      </c>
      <c r="B734" s="291">
        <v>220</v>
      </c>
      <c r="C734" s="292"/>
      <c r="D734" s="280">
        <f t="shared" si="11"/>
        <v>220</v>
      </c>
      <c r="E734" s="280">
        <v>220</v>
      </c>
      <c r="F734" s="290">
        <v>0</v>
      </c>
      <c r="G734" s="303" t="s">
        <v>1361</v>
      </c>
      <c r="H734" s="303"/>
      <c r="I734" s="264" t="s">
        <v>1220</v>
      </c>
      <c r="K734" s="284"/>
      <c r="L734" s="284"/>
    </row>
    <row r="735" spans="1:12">
      <c r="A735" s="794" t="s">
        <v>1666</v>
      </c>
      <c r="B735" s="291">
        <v>1600</v>
      </c>
      <c r="C735" s="292"/>
      <c r="D735" s="280">
        <f t="shared" si="11"/>
        <v>1600</v>
      </c>
      <c r="E735" s="280">
        <v>1600</v>
      </c>
      <c r="F735" s="290">
        <v>0</v>
      </c>
      <c r="G735" s="303" t="s">
        <v>1361</v>
      </c>
      <c r="H735" s="303"/>
      <c r="I735" s="264" t="s">
        <v>1220</v>
      </c>
      <c r="K735" s="284"/>
      <c r="L735" s="284"/>
    </row>
    <row r="736" spans="1:12">
      <c r="A736" s="794" t="s">
        <v>1666</v>
      </c>
      <c r="B736" s="292"/>
      <c r="C736" s="291">
        <v>7544</v>
      </c>
      <c r="D736" s="280">
        <f t="shared" si="11"/>
        <v>-7544</v>
      </c>
      <c r="E736" s="280">
        <v>-7544</v>
      </c>
      <c r="F736" s="290" t="s">
        <v>734</v>
      </c>
      <c r="G736" s="435" t="s">
        <v>1504</v>
      </c>
      <c r="H736" s="435"/>
      <c r="I736" s="264" t="s">
        <v>1220</v>
      </c>
      <c r="K736" s="284"/>
      <c r="L736" s="284"/>
    </row>
    <row r="737" spans="1:12">
      <c r="A737" s="794" t="s">
        <v>1666</v>
      </c>
      <c r="B737" s="292"/>
      <c r="C737" s="291">
        <v>74797</v>
      </c>
      <c r="D737" s="280">
        <f t="shared" si="11"/>
        <v>-74797</v>
      </c>
      <c r="E737" s="280">
        <v>-74797</v>
      </c>
      <c r="F737" s="290" t="s">
        <v>734</v>
      </c>
      <c r="G737" s="435" t="s">
        <v>1504</v>
      </c>
      <c r="H737" s="435"/>
      <c r="I737" s="264" t="s">
        <v>1220</v>
      </c>
      <c r="K737" s="284"/>
      <c r="L737" s="284"/>
    </row>
    <row r="738" spans="1:12">
      <c r="A738" s="794" t="s">
        <v>1666</v>
      </c>
      <c r="B738" s="291">
        <v>75000</v>
      </c>
      <c r="C738" s="292"/>
      <c r="D738" s="280">
        <f t="shared" si="11"/>
        <v>75000</v>
      </c>
      <c r="E738" s="280">
        <v>75000</v>
      </c>
      <c r="F738" s="290">
        <v>0</v>
      </c>
      <c r="G738" s="303" t="s">
        <v>1370</v>
      </c>
      <c r="H738" s="303"/>
      <c r="I738" s="264" t="s">
        <v>1220</v>
      </c>
      <c r="K738" s="284"/>
      <c r="L738" s="284"/>
    </row>
    <row r="739" spans="1:12">
      <c r="A739" s="794" t="s">
        <v>1666</v>
      </c>
      <c r="B739" s="292"/>
      <c r="C739" s="291">
        <v>53452</v>
      </c>
      <c r="D739" s="280">
        <f t="shared" si="11"/>
        <v>-53452</v>
      </c>
      <c r="E739" s="280">
        <v>-53452</v>
      </c>
      <c r="F739" s="290" t="s">
        <v>734</v>
      </c>
      <c r="G739" s="435" t="s">
        <v>1504</v>
      </c>
      <c r="H739" s="435"/>
      <c r="I739" s="264" t="s">
        <v>1220</v>
      </c>
      <c r="K739" s="284"/>
      <c r="L739" s="284"/>
    </row>
    <row r="740" spans="1:12">
      <c r="A740" s="794" t="s">
        <v>1666</v>
      </c>
      <c r="B740" s="292"/>
      <c r="C740" s="291">
        <v>237050</v>
      </c>
      <c r="D740" s="280">
        <f t="shared" si="11"/>
        <v>-237050</v>
      </c>
      <c r="E740" s="280">
        <v>-237050</v>
      </c>
      <c r="F740" s="290" t="s">
        <v>734</v>
      </c>
      <c r="G740" s="435" t="s">
        <v>1504</v>
      </c>
      <c r="H740" s="435"/>
      <c r="I740" s="264" t="s">
        <v>1220</v>
      </c>
      <c r="K740" s="284"/>
      <c r="L740" s="284"/>
    </row>
    <row r="741" spans="1:12">
      <c r="A741" s="794" t="s">
        <v>1666</v>
      </c>
      <c r="B741" s="292"/>
      <c r="C741" s="291">
        <v>3779323.5</v>
      </c>
      <c r="D741" s="280">
        <f t="shared" si="11"/>
        <v>-3779323.5</v>
      </c>
      <c r="E741" s="280">
        <v>-3779324</v>
      </c>
      <c r="F741" s="290" t="s">
        <v>734</v>
      </c>
      <c r="G741" s="435" t="s">
        <v>1504</v>
      </c>
      <c r="H741" s="435"/>
      <c r="I741" s="264" t="s">
        <v>1220</v>
      </c>
      <c r="K741" s="284"/>
      <c r="L741" s="284"/>
    </row>
    <row r="742" spans="1:12">
      <c r="A742" s="794" t="s">
        <v>1666</v>
      </c>
      <c r="B742" s="291">
        <v>105165</v>
      </c>
      <c r="C742" s="292"/>
      <c r="D742" s="280">
        <f t="shared" si="11"/>
        <v>105165</v>
      </c>
      <c r="E742" s="280">
        <v>105165</v>
      </c>
      <c r="F742" s="290">
        <v>0</v>
      </c>
      <c r="G742" s="303" t="s">
        <v>1361</v>
      </c>
      <c r="H742" s="303"/>
      <c r="I742" s="264" t="s">
        <v>1220</v>
      </c>
      <c r="K742" s="284"/>
      <c r="L742" s="284"/>
    </row>
    <row r="743" spans="1:12">
      <c r="A743" s="794" t="s">
        <v>1666</v>
      </c>
      <c r="B743" s="292"/>
      <c r="C743" s="291">
        <v>198549</v>
      </c>
      <c r="D743" s="280">
        <f t="shared" si="11"/>
        <v>-198549</v>
      </c>
      <c r="E743" s="280">
        <v>-198549</v>
      </c>
      <c r="F743" s="290" t="s">
        <v>734</v>
      </c>
      <c r="G743" s="435" t="s">
        <v>1504</v>
      </c>
      <c r="H743" s="435"/>
      <c r="I743" s="264" t="s">
        <v>1220</v>
      </c>
      <c r="K743" s="284"/>
      <c r="L743" s="284"/>
    </row>
    <row r="744" spans="1:12">
      <c r="A744" s="313" t="s">
        <v>642</v>
      </c>
      <c r="B744" s="291">
        <v>929758.39</v>
      </c>
      <c r="C744" s="292"/>
      <c r="D744" s="280">
        <f t="shared" si="11"/>
        <v>929758.39</v>
      </c>
      <c r="E744" s="280">
        <v>929758</v>
      </c>
      <c r="F744" s="290">
        <v>0</v>
      </c>
      <c r="G744" s="303" t="s">
        <v>1417</v>
      </c>
      <c r="H744" s="303"/>
      <c r="I744" s="264" t="s">
        <v>1220</v>
      </c>
      <c r="K744" s="284"/>
      <c r="L744" s="284"/>
    </row>
    <row r="745" spans="1:12">
      <c r="A745" s="794" t="s">
        <v>1666</v>
      </c>
      <c r="B745" s="292"/>
      <c r="C745" s="291">
        <v>15000</v>
      </c>
      <c r="D745" s="280">
        <f t="shared" si="11"/>
        <v>-15000</v>
      </c>
      <c r="E745" s="280">
        <v>-15000</v>
      </c>
      <c r="F745" s="290" t="s">
        <v>896</v>
      </c>
      <c r="G745" s="435" t="s">
        <v>1504</v>
      </c>
      <c r="H745" s="435"/>
      <c r="I745" s="264" t="s">
        <v>1220</v>
      </c>
      <c r="K745" s="284"/>
      <c r="L745" s="284"/>
    </row>
    <row r="746" spans="1:12">
      <c r="A746" s="794" t="s">
        <v>1666</v>
      </c>
      <c r="B746" s="292"/>
      <c r="C746" s="291">
        <v>216336</v>
      </c>
      <c r="D746" s="280">
        <f t="shared" si="11"/>
        <v>-216336</v>
      </c>
      <c r="E746" s="280">
        <v>-216336</v>
      </c>
      <c r="F746" s="290" t="s">
        <v>734</v>
      </c>
      <c r="G746" s="435" t="s">
        <v>1504</v>
      </c>
      <c r="H746" s="435"/>
      <c r="I746" s="264" t="s">
        <v>1220</v>
      </c>
      <c r="K746" s="284"/>
      <c r="L746" s="284"/>
    </row>
    <row r="747" spans="1:12">
      <c r="A747" s="313" t="s">
        <v>477</v>
      </c>
      <c r="B747" s="291">
        <v>994480</v>
      </c>
      <c r="C747" s="292"/>
      <c r="D747" s="280">
        <f t="shared" si="11"/>
        <v>994480</v>
      </c>
      <c r="E747" s="280">
        <v>994480</v>
      </c>
      <c r="F747" s="290">
        <v>0</v>
      </c>
      <c r="G747" s="303" t="s">
        <v>818</v>
      </c>
      <c r="H747" s="303"/>
      <c r="I747" s="264" t="s">
        <v>1220</v>
      </c>
      <c r="K747" s="284"/>
      <c r="L747" s="284"/>
    </row>
    <row r="748" spans="1:12">
      <c r="A748" s="794" t="s">
        <v>1666</v>
      </c>
      <c r="B748" s="292"/>
      <c r="C748" s="291">
        <v>1.98</v>
      </c>
      <c r="D748" s="280">
        <f t="shared" si="11"/>
        <v>-1.98</v>
      </c>
      <c r="E748" s="280">
        <v>-2</v>
      </c>
      <c r="F748" s="290">
        <v>0</v>
      </c>
      <c r="G748" s="303" t="s">
        <v>1382</v>
      </c>
      <c r="H748" s="303"/>
      <c r="I748" s="264" t="s">
        <v>1220</v>
      </c>
      <c r="K748" s="284"/>
      <c r="L748" s="284"/>
    </row>
    <row r="749" spans="1:12">
      <c r="A749" s="313" t="s">
        <v>393</v>
      </c>
      <c r="B749" s="291">
        <v>42726</v>
      </c>
      <c r="C749" s="292"/>
      <c r="D749" s="280">
        <f t="shared" si="11"/>
        <v>42726</v>
      </c>
      <c r="E749" s="280">
        <v>42726</v>
      </c>
      <c r="F749" s="290" t="s">
        <v>134</v>
      </c>
      <c r="G749" s="303" t="s">
        <v>1367</v>
      </c>
      <c r="H749" s="303"/>
      <c r="I749" s="264" t="s">
        <v>1220</v>
      </c>
      <c r="K749" s="284"/>
      <c r="L749" s="284"/>
    </row>
    <row r="750" spans="1:12">
      <c r="A750" s="794" t="s">
        <v>1666</v>
      </c>
      <c r="B750" s="291">
        <v>13417</v>
      </c>
      <c r="C750" s="292"/>
      <c r="D750" s="280">
        <f t="shared" si="11"/>
        <v>13417</v>
      </c>
      <c r="E750" s="280">
        <v>13417</v>
      </c>
      <c r="F750" s="290">
        <v>0</v>
      </c>
      <c r="G750" s="303" t="s">
        <v>1361</v>
      </c>
      <c r="H750" s="303"/>
      <c r="I750" s="264" t="s">
        <v>1220</v>
      </c>
      <c r="K750" s="284"/>
      <c r="L750" s="284"/>
    </row>
    <row r="751" spans="1:12">
      <c r="A751" s="794" t="s">
        <v>1666</v>
      </c>
      <c r="B751" s="292"/>
      <c r="C751" s="291">
        <v>13432</v>
      </c>
      <c r="D751" s="280">
        <f t="shared" si="11"/>
        <v>-13432</v>
      </c>
      <c r="E751" s="280">
        <v>-13432</v>
      </c>
      <c r="F751" s="290" t="s">
        <v>896</v>
      </c>
      <c r="G751" s="435" t="s">
        <v>1504</v>
      </c>
      <c r="H751" s="435"/>
      <c r="I751" s="264" t="s">
        <v>1220</v>
      </c>
      <c r="K751" s="284"/>
      <c r="L751" s="284"/>
    </row>
    <row r="752" spans="1:12">
      <c r="A752" s="794" t="s">
        <v>1666</v>
      </c>
      <c r="B752" s="292"/>
      <c r="C752" s="291">
        <v>8000</v>
      </c>
      <c r="D752" s="280">
        <f t="shared" si="11"/>
        <v>-8000</v>
      </c>
      <c r="E752" s="280">
        <v>-8000</v>
      </c>
      <c r="F752" s="290" t="s">
        <v>734</v>
      </c>
      <c r="G752" s="435" t="s">
        <v>1504</v>
      </c>
      <c r="H752" s="435"/>
      <c r="I752" s="264" t="s">
        <v>1220</v>
      </c>
      <c r="K752" s="284"/>
      <c r="L752" s="284"/>
    </row>
    <row r="753" spans="1:12">
      <c r="A753" s="313" t="s">
        <v>727</v>
      </c>
      <c r="B753" s="291">
        <v>16584</v>
      </c>
      <c r="C753" s="292"/>
      <c r="D753" s="280">
        <f t="shared" si="11"/>
        <v>16584</v>
      </c>
      <c r="E753" s="280">
        <v>16584</v>
      </c>
      <c r="F753" s="290">
        <v>0</v>
      </c>
      <c r="G753" s="303" t="s">
        <v>1396</v>
      </c>
      <c r="H753" s="303"/>
      <c r="I753" s="264" t="s">
        <v>1220</v>
      </c>
      <c r="K753" s="284"/>
      <c r="L753" s="284"/>
    </row>
    <row r="754" spans="1:12">
      <c r="A754" s="794" t="s">
        <v>1666</v>
      </c>
      <c r="B754" s="292"/>
      <c r="C754" s="291">
        <v>4120</v>
      </c>
      <c r="D754" s="280">
        <f t="shared" si="11"/>
        <v>-4120</v>
      </c>
      <c r="E754" s="280">
        <v>-4120</v>
      </c>
      <c r="F754" s="290" t="s">
        <v>734</v>
      </c>
      <c r="G754" s="435" t="s">
        <v>1504</v>
      </c>
      <c r="H754" s="435"/>
      <c r="I754" s="264" t="s">
        <v>1220</v>
      </c>
      <c r="K754" s="284"/>
      <c r="L754" s="284"/>
    </row>
    <row r="755" spans="1:12">
      <c r="A755" s="794" t="s">
        <v>1666</v>
      </c>
      <c r="B755" s="292"/>
      <c r="C755" s="291">
        <v>504000</v>
      </c>
      <c r="D755" s="280">
        <f t="shared" si="11"/>
        <v>-504000</v>
      </c>
      <c r="E755" s="280">
        <v>-504000</v>
      </c>
      <c r="F755" s="290" t="s">
        <v>734</v>
      </c>
      <c r="G755" s="435" t="s">
        <v>1504</v>
      </c>
      <c r="H755" s="435"/>
      <c r="I755" s="264" t="s">
        <v>1220</v>
      </c>
      <c r="K755" s="284"/>
      <c r="L755" s="284"/>
    </row>
    <row r="756" spans="1:12">
      <c r="A756" s="794" t="s">
        <v>1666</v>
      </c>
      <c r="B756" s="292"/>
      <c r="C756" s="291">
        <v>22763.48</v>
      </c>
      <c r="D756" s="280">
        <f t="shared" si="11"/>
        <v>-22763.48</v>
      </c>
      <c r="E756" s="280">
        <v>-22763</v>
      </c>
      <c r="F756" s="290" t="s">
        <v>734</v>
      </c>
      <c r="G756" s="435" t="s">
        <v>1504</v>
      </c>
      <c r="H756" s="435"/>
      <c r="I756" s="264" t="s">
        <v>1220</v>
      </c>
      <c r="K756" s="284"/>
      <c r="L756" s="284"/>
    </row>
    <row r="757" spans="1:12">
      <c r="A757" s="794" t="s">
        <v>1666</v>
      </c>
      <c r="B757" s="292"/>
      <c r="C757" s="291">
        <v>101920.2</v>
      </c>
      <c r="D757" s="280">
        <f t="shared" si="11"/>
        <v>-101920.2</v>
      </c>
      <c r="E757" s="280">
        <v>-101920</v>
      </c>
      <c r="F757" s="290" t="s">
        <v>734</v>
      </c>
      <c r="G757" s="435" t="s">
        <v>1504</v>
      </c>
      <c r="H757" s="435"/>
      <c r="I757" s="264" t="s">
        <v>1220</v>
      </c>
      <c r="K757" s="284"/>
      <c r="L757" s="284"/>
    </row>
    <row r="758" spans="1:12">
      <c r="A758" s="313" t="s">
        <v>782</v>
      </c>
      <c r="B758" s="291">
        <v>35873.040000000001</v>
      </c>
      <c r="C758" s="292"/>
      <c r="D758" s="280">
        <f t="shared" si="11"/>
        <v>35873.040000000001</v>
      </c>
      <c r="E758" s="280">
        <v>35873</v>
      </c>
      <c r="F758" s="290">
        <v>0</v>
      </c>
      <c r="G758" s="303" t="s">
        <v>818</v>
      </c>
      <c r="H758" s="303"/>
      <c r="I758" s="264" t="s">
        <v>1220</v>
      </c>
      <c r="K758" s="284"/>
      <c r="L758" s="284"/>
    </row>
    <row r="759" spans="1:12">
      <c r="A759" s="794" t="s">
        <v>1666</v>
      </c>
      <c r="B759" s="291">
        <v>182000</v>
      </c>
      <c r="C759" s="292"/>
      <c r="D759" s="280">
        <f t="shared" si="11"/>
        <v>182000</v>
      </c>
      <c r="E759" s="280">
        <v>182000</v>
      </c>
      <c r="F759" s="290">
        <v>0</v>
      </c>
      <c r="G759" s="303" t="s">
        <v>1370</v>
      </c>
      <c r="H759" s="303"/>
      <c r="I759" s="264" t="s">
        <v>1220</v>
      </c>
      <c r="K759" s="284"/>
      <c r="L759" s="284"/>
    </row>
    <row r="760" spans="1:12">
      <c r="A760" s="794" t="s">
        <v>1666</v>
      </c>
      <c r="B760" s="292"/>
      <c r="C760" s="291">
        <v>312507</v>
      </c>
      <c r="D760" s="280">
        <f t="shared" si="11"/>
        <v>-312507</v>
      </c>
      <c r="E760" s="280">
        <v>-312507</v>
      </c>
      <c r="F760" s="290" t="s">
        <v>734</v>
      </c>
      <c r="G760" s="435" t="s">
        <v>1504</v>
      </c>
      <c r="H760" s="435"/>
      <c r="I760" s="264" t="s">
        <v>1220</v>
      </c>
      <c r="K760" s="284"/>
      <c r="L760" s="284"/>
    </row>
    <row r="761" spans="1:12">
      <c r="A761" s="794" t="s">
        <v>1666</v>
      </c>
      <c r="B761" s="292"/>
      <c r="C761" s="291">
        <v>195188</v>
      </c>
      <c r="D761" s="280">
        <f t="shared" si="11"/>
        <v>-195188</v>
      </c>
      <c r="E761" s="280">
        <v>-195188</v>
      </c>
      <c r="F761" s="290" t="s">
        <v>734</v>
      </c>
      <c r="G761" s="435" t="s">
        <v>1504</v>
      </c>
      <c r="H761" s="435"/>
      <c r="I761" s="264" t="s">
        <v>1220</v>
      </c>
      <c r="K761" s="284"/>
      <c r="L761" s="284"/>
    </row>
    <row r="762" spans="1:12">
      <c r="A762" s="794" t="s">
        <v>1666</v>
      </c>
      <c r="B762" s="291">
        <v>160727.78</v>
      </c>
      <c r="C762" s="292"/>
      <c r="D762" s="280">
        <f t="shared" si="11"/>
        <v>160727.78</v>
      </c>
      <c r="E762" s="280">
        <v>21660</v>
      </c>
      <c r="F762" s="290">
        <v>0</v>
      </c>
      <c r="G762" s="303" t="s">
        <v>1370</v>
      </c>
      <c r="H762" s="303"/>
      <c r="I762" s="264" t="s">
        <v>1220</v>
      </c>
      <c r="K762" s="284"/>
      <c r="L762" s="284"/>
    </row>
    <row r="763" spans="1:12">
      <c r="A763" s="313" t="s">
        <v>731</v>
      </c>
      <c r="B763" s="292"/>
      <c r="C763" s="292"/>
      <c r="D763" s="280">
        <f t="shared" si="11"/>
        <v>0</v>
      </c>
      <c r="E763" s="280">
        <v>0</v>
      </c>
      <c r="F763" s="290">
        <v>0</v>
      </c>
      <c r="G763" s="303" t="e">
        <v>#N/A</v>
      </c>
      <c r="H763" s="303"/>
      <c r="I763" s="264" t="s">
        <v>1220</v>
      </c>
      <c r="K763" s="284"/>
      <c r="L763" s="284"/>
    </row>
    <row r="764" spans="1:12">
      <c r="A764" s="794" t="s">
        <v>1666</v>
      </c>
      <c r="B764" s="292"/>
      <c r="C764" s="291">
        <v>1772998</v>
      </c>
      <c r="D764" s="280">
        <f t="shared" si="11"/>
        <v>-1772998</v>
      </c>
      <c r="E764" s="280">
        <v>-1772998</v>
      </c>
      <c r="F764" s="290" t="s">
        <v>734</v>
      </c>
      <c r="G764" s="435" t="s">
        <v>1504</v>
      </c>
      <c r="H764" s="435"/>
      <c r="I764" s="264" t="s">
        <v>1220</v>
      </c>
      <c r="K764" s="284"/>
      <c r="L764" s="284"/>
    </row>
    <row r="765" spans="1:12">
      <c r="A765" s="313" t="s">
        <v>1120</v>
      </c>
      <c r="B765" s="291">
        <v>7406313</v>
      </c>
      <c r="C765" s="292"/>
      <c r="D765" s="280">
        <f t="shared" si="11"/>
        <v>7406313</v>
      </c>
      <c r="E765" s="280">
        <v>7406313</v>
      </c>
      <c r="F765" s="290">
        <v>0</v>
      </c>
      <c r="G765" s="303" t="s">
        <v>1392</v>
      </c>
      <c r="H765" s="303"/>
      <c r="I765" s="264" t="s">
        <v>1220</v>
      </c>
      <c r="K765" s="284"/>
      <c r="L765" s="284"/>
    </row>
    <row r="766" spans="1:12">
      <c r="A766" s="313" t="s">
        <v>1121</v>
      </c>
      <c r="B766" s="292"/>
      <c r="C766" s="291">
        <v>19564025</v>
      </c>
      <c r="D766" s="280">
        <f t="shared" si="11"/>
        <v>-19564025</v>
      </c>
      <c r="E766" s="280">
        <v>-19564025</v>
      </c>
      <c r="F766" s="290">
        <v>0</v>
      </c>
      <c r="G766" s="303" t="s">
        <v>1386</v>
      </c>
      <c r="H766" s="303"/>
      <c r="I766" s="264" t="s">
        <v>1220</v>
      </c>
      <c r="K766" s="284"/>
      <c r="L766" s="284"/>
    </row>
    <row r="767" spans="1:12">
      <c r="A767" s="313" t="s">
        <v>1122</v>
      </c>
      <c r="B767" s="292"/>
      <c r="C767" s="291">
        <v>140497</v>
      </c>
      <c r="D767" s="280">
        <f t="shared" si="11"/>
        <v>-140497</v>
      </c>
      <c r="E767" s="280">
        <v>-140497</v>
      </c>
      <c r="F767" s="290">
        <v>0</v>
      </c>
      <c r="G767" s="303" t="s">
        <v>1386</v>
      </c>
      <c r="H767" s="303"/>
      <c r="I767" s="264" t="s">
        <v>1220</v>
      </c>
      <c r="K767" s="284"/>
      <c r="L767" s="284"/>
    </row>
    <row r="768" spans="1:12">
      <c r="A768" s="794" t="s">
        <v>1666</v>
      </c>
      <c r="B768" s="291">
        <v>36486.04</v>
      </c>
      <c r="C768" s="292"/>
      <c r="D768" s="280">
        <f t="shared" si="11"/>
        <v>36486.04</v>
      </c>
      <c r="E768" s="280">
        <v>36486</v>
      </c>
      <c r="F768" s="290">
        <v>0</v>
      </c>
      <c r="G768" s="303" t="s">
        <v>1361</v>
      </c>
      <c r="H768" s="303"/>
      <c r="I768" s="264" t="s">
        <v>1220</v>
      </c>
      <c r="K768" s="284"/>
      <c r="L768" s="284"/>
    </row>
    <row r="769" spans="1:12" ht="24">
      <c r="A769" s="313" t="s">
        <v>251</v>
      </c>
      <c r="B769" s="292"/>
      <c r="C769" s="291">
        <v>273250</v>
      </c>
      <c r="D769" s="280">
        <f t="shared" si="11"/>
        <v>-273250</v>
      </c>
      <c r="E769" s="280">
        <v>-273250</v>
      </c>
      <c r="F769" s="290">
        <v>0</v>
      </c>
      <c r="G769" s="303" t="s">
        <v>1378</v>
      </c>
      <c r="H769" s="303"/>
      <c r="I769" s="264" t="s">
        <v>1220</v>
      </c>
      <c r="K769" s="284"/>
      <c r="L769" s="284"/>
    </row>
    <row r="770" spans="1:12" ht="24">
      <c r="A770" s="313" t="s">
        <v>1475</v>
      </c>
      <c r="B770" s="292"/>
      <c r="C770" s="291">
        <v>520150</v>
      </c>
      <c r="D770" s="280">
        <f t="shared" si="11"/>
        <v>-520150</v>
      </c>
      <c r="E770" s="280">
        <v>-520150</v>
      </c>
      <c r="F770" s="290">
        <v>0</v>
      </c>
      <c r="G770" s="303" t="s">
        <v>1378</v>
      </c>
      <c r="H770" s="303"/>
      <c r="I770" s="264" t="s">
        <v>1220</v>
      </c>
      <c r="K770" s="284"/>
      <c r="L770" s="284"/>
    </row>
    <row r="771" spans="1:12">
      <c r="A771" s="794" t="s">
        <v>1666</v>
      </c>
      <c r="B771" s="291">
        <v>35156</v>
      </c>
      <c r="C771" s="292"/>
      <c r="D771" s="280">
        <f t="shared" si="11"/>
        <v>35156</v>
      </c>
      <c r="E771" s="280">
        <v>35156</v>
      </c>
      <c r="F771" s="290">
        <v>0</v>
      </c>
      <c r="G771" s="303" t="s">
        <v>1361</v>
      </c>
      <c r="H771" s="303"/>
      <c r="I771" s="264" t="s">
        <v>1220</v>
      </c>
      <c r="K771" s="284"/>
      <c r="L771" s="284"/>
    </row>
    <row r="772" spans="1:12">
      <c r="A772" s="794" t="s">
        <v>1666</v>
      </c>
      <c r="B772" s="292"/>
      <c r="C772" s="291">
        <v>8241</v>
      </c>
      <c r="D772" s="280">
        <f t="shared" si="11"/>
        <v>-8241</v>
      </c>
      <c r="E772" s="280">
        <v>-8241</v>
      </c>
      <c r="F772" s="290" t="s">
        <v>734</v>
      </c>
      <c r="G772" s="435" t="s">
        <v>1504</v>
      </c>
      <c r="H772" s="435"/>
      <c r="I772" s="264" t="s">
        <v>1220</v>
      </c>
      <c r="K772" s="284"/>
      <c r="L772" s="284"/>
    </row>
    <row r="773" spans="1:12">
      <c r="A773" s="794" t="s">
        <v>1666</v>
      </c>
      <c r="B773" s="292"/>
      <c r="C773" s="291">
        <v>65999.990000000005</v>
      </c>
      <c r="D773" s="280">
        <f t="shared" si="11"/>
        <v>-65999.990000000005</v>
      </c>
      <c r="E773" s="280">
        <v>-66000</v>
      </c>
      <c r="F773" s="290" t="s">
        <v>734</v>
      </c>
      <c r="G773" s="435" t="s">
        <v>1504</v>
      </c>
      <c r="H773" s="435"/>
      <c r="I773" s="264" t="s">
        <v>1220</v>
      </c>
      <c r="K773" s="284"/>
      <c r="L773" s="284"/>
    </row>
    <row r="774" spans="1:12">
      <c r="A774" s="794" t="s">
        <v>1666</v>
      </c>
      <c r="B774" s="292"/>
      <c r="C774" s="291">
        <v>41009</v>
      </c>
      <c r="D774" s="280">
        <f t="shared" si="11"/>
        <v>-41009</v>
      </c>
      <c r="E774" s="280">
        <v>-41009</v>
      </c>
      <c r="F774" s="290" t="s">
        <v>734</v>
      </c>
      <c r="G774" s="435" t="s">
        <v>1504</v>
      </c>
      <c r="H774" s="435"/>
      <c r="I774" s="264" t="s">
        <v>1220</v>
      </c>
      <c r="K774" s="284"/>
      <c r="L774" s="284"/>
    </row>
    <row r="775" spans="1:12">
      <c r="A775" s="794" t="s">
        <v>1666</v>
      </c>
      <c r="B775" s="292"/>
      <c r="C775" s="291">
        <v>249525</v>
      </c>
      <c r="D775" s="280">
        <f t="shared" si="11"/>
        <v>-249525</v>
      </c>
      <c r="E775" s="280">
        <v>-249525</v>
      </c>
      <c r="F775" s="290" t="s">
        <v>734</v>
      </c>
      <c r="G775" s="435" t="s">
        <v>1504</v>
      </c>
      <c r="H775" s="435"/>
      <c r="I775" s="264" t="s">
        <v>1220</v>
      </c>
      <c r="K775" s="284"/>
      <c r="L775" s="284"/>
    </row>
    <row r="776" spans="1:12">
      <c r="A776" s="794" t="s">
        <v>1666</v>
      </c>
      <c r="B776" s="292"/>
      <c r="C776" s="291">
        <v>13362</v>
      </c>
      <c r="D776" s="280">
        <f t="shared" si="11"/>
        <v>-13362</v>
      </c>
      <c r="E776" s="280">
        <v>-13362</v>
      </c>
      <c r="F776" s="290" t="s">
        <v>734</v>
      </c>
      <c r="G776" s="435" t="s">
        <v>1504</v>
      </c>
      <c r="H776" s="435"/>
      <c r="I776" s="264" t="s">
        <v>1220</v>
      </c>
      <c r="K776" s="284"/>
      <c r="L776" s="284"/>
    </row>
    <row r="777" spans="1:12">
      <c r="A777" s="794" t="s">
        <v>1666</v>
      </c>
      <c r="B777" s="292"/>
      <c r="C777" s="291">
        <v>172473</v>
      </c>
      <c r="D777" s="280">
        <f t="shared" ref="D777:D840" si="12">B777-C777</f>
        <v>-172473</v>
      </c>
      <c r="E777" s="280">
        <v>-172473</v>
      </c>
      <c r="F777" s="290" t="s">
        <v>734</v>
      </c>
      <c r="G777" s="435" t="s">
        <v>1504</v>
      </c>
      <c r="H777" s="435"/>
      <c r="I777" s="264" t="s">
        <v>1220</v>
      </c>
      <c r="K777" s="284"/>
      <c r="L777" s="284"/>
    </row>
    <row r="778" spans="1:12">
      <c r="A778" s="794" t="s">
        <v>1666</v>
      </c>
      <c r="B778" s="292"/>
      <c r="C778" s="291">
        <v>72743</v>
      </c>
      <c r="D778" s="280">
        <f t="shared" si="12"/>
        <v>-72743</v>
      </c>
      <c r="E778" s="280">
        <v>-72743</v>
      </c>
      <c r="F778" s="290" t="s">
        <v>734</v>
      </c>
      <c r="G778" s="435" t="s">
        <v>1504</v>
      </c>
      <c r="H778" s="435"/>
      <c r="I778" s="264" t="s">
        <v>1220</v>
      </c>
      <c r="K778" s="284"/>
      <c r="L778" s="284"/>
    </row>
    <row r="779" spans="1:12">
      <c r="A779" s="313" t="s">
        <v>1123</v>
      </c>
      <c r="B779" s="291">
        <v>7002116</v>
      </c>
      <c r="C779" s="292"/>
      <c r="D779" s="280">
        <f t="shared" si="12"/>
        <v>7002116</v>
      </c>
      <c r="E779" s="280">
        <v>7002116</v>
      </c>
      <c r="F779" s="290">
        <v>0</v>
      </c>
      <c r="G779" s="303" t="s">
        <v>1402</v>
      </c>
      <c r="H779" s="303"/>
      <c r="I779" s="264" t="s">
        <v>1220</v>
      </c>
      <c r="K779" s="284"/>
      <c r="L779" s="284"/>
    </row>
    <row r="780" spans="1:12">
      <c r="A780" s="794" t="s">
        <v>1666</v>
      </c>
      <c r="B780" s="291">
        <v>14850</v>
      </c>
      <c r="C780" s="292"/>
      <c r="D780" s="280">
        <f t="shared" si="12"/>
        <v>14850</v>
      </c>
      <c r="E780" s="280">
        <v>14850</v>
      </c>
      <c r="F780" s="290">
        <v>0</v>
      </c>
      <c r="G780" s="303" t="s">
        <v>1361</v>
      </c>
      <c r="H780" s="303"/>
      <c r="I780" s="264" t="s">
        <v>1220</v>
      </c>
      <c r="K780" s="284"/>
      <c r="L780" s="284"/>
    </row>
    <row r="781" spans="1:12">
      <c r="A781" s="794" t="s">
        <v>1666</v>
      </c>
      <c r="B781" s="291">
        <v>30173</v>
      </c>
      <c r="C781" s="292"/>
      <c r="D781" s="280">
        <f t="shared" si="12"/>
        <v>30173</v>
      </c>
      <c r="E781" s="280">
        <v>30173</v>
      </c>
      <c r="F781" s="290">
        <v>0</v>
      </c>
      <c r="G781" s="303" t="s">
        <v>1361</v>
      </c>
      <c r="H781" s="303"/>
      <c r="I781" s="264" t="s">
        <v>1220</v>
      </c>
      <c r="K781" s="284"/>
      <c r="L781" s="284"/>
    </row>
    <row r="782" spans="1:12">
      <c r="A782" s="794" t="s">
        <v>1666</v>
      </c>
      <c r="B782" s="291">
        <v>56802</v>
      </c>
      <c r="C782" s="292"/>
      <c r="D782" s="280">
        <f t="shared" si="12"/>
        <v>56802</v>
      </c>
      <c r="E782" s="280">
        <v>56802</v>
      </c>
      <c r="F782" s="290">
        <v>0</v>
      </c>
      <c r="G782" s="303" t="s">
        <v>1370</v>
      </c>
      <c r="H782" s="303"/>
      <c r="I782" s="264" t="s">
        <v>1220</v>
      </c>
      <c r="K782" s="284"/>
      <c r="L782" s="284"/>
    </row>
    <row r="783" spans="1:12">
      <c r="A783" s="313" t="s">
        <v>394</v>
      </c>
      <c r="B783" s="291">
        <v>2200.56</v>
      </c>
      <c r="C783" s="292"/>
      <c r="D783" s="280">
        <f t="shared" si="12"/>
        <v>2200.56</v>
      </c>
      <c r="E783" s="280">
        <v>2201</v>
      </c>
      <c r="F783" s="290">
        <v>0</v>
      </c>
      <c r="G783" s="303" t="s">
        <v>1367</v>
      </c>
      <c r="H783" s="303"/>
      <c r="I783" s="264" t="s">
        <v>1220</v>
      </c>
      <c r="K783" s="284"/>
      <c r="L783" s="284"/>
    </row>
    <row r="784" spans="1:12">
      <c r="A784" s="794" t="s">
        <v>1666</v>
      </c>
      <c r="B784" s="291">
        <v>10275</v>
      </c>
      <c r="C784" s="292"/>
      <c r="D784" s="280">
        <f t="shared" si="12"/>
        <v>10275</v>
      </c>
      <c r="E784" s="280">
        <v>10275</v>
      </c>
      <c r="F784" s="290">
        <v>0</v>
      </c>
      <c r="G784" s="303" t="s">
        <v>1361</v>
      </c>
      <c r="H784" s="303"/>
      <c r="I784" s="264" t="s">
        <v>1220</v>
      </c>
      <c r="K784" s="284"/>
      <c r="L784" s="284"/>
    </row>
    <row r="785" spans="1:12">
      <c r="A785" s="794" t="s">
        <v>1666</v>
      </c>
      <c r="B785" s="291">
        <v>43425</v>
      </c>
      <c r="C785" s="292"/>
      <c r="D785" s="280">
        <f t="shared" si="12"/>
        <v>43425</v>
      </c>
      <c r="E785" s="280">
        <v>43425</v>
      </c>
      <c r="F785" s="290">
        <v>0</v>
      </c>
      <c r="G785" s="303" t="s">
        <v>1361</v>
      </c>
      <c r="H785" s="303"/>
      <c r="I785" s="264" t="s">
        <v>1220</v>
      </c>
      <c r="K785" s="284"/>
      <c r="L785" s="284"/>
    </row>
    <row r="786" spans="1:12">
      <c r="A786" s="794" t="s">
        <v>1666</v>
      </c>
      <c r="B786" s="292"/>
      <c r="C786" s="291">
        <v>7410</v>
      </c>
      <c r="D786" s="280">
        <f t="shared" si="12"/>
        <v>-7410</v>
      </c>
      <c r="E786" s="280">
        <v>-7410</v>
      </c>
      <c r="F786" s="290" t="s">
        <v>734</v>
      </c>
      <c r="G786" s="435" t="s">
        <v>1504</v>
      </c>
      <c r="H786" s="435"/>
      <c r="I786" s="264" t="s">
        <v>1220</v>
      </c>
      <c r="K786" s="284"/>
      <c r="L786" s="284"/>
    </row>
    <row r="787" spans="1:12">
      <c r="A787" s="794" t="s">
        <v>1666</v>
      </c>
      <c r="B787" s="291">
        <v>264780</v>
      </c>
      <c r="C787" s="292"/>
      <c r="D787" s="280">
        <f t="shared" si="12"/>
        <v>264780</v>
      </c>
      <c r="E787" s="280">
        <v>264780</v>
      </c>
      <c r="F787" s="290">
        <v>0</v>
      </c>
      <c r="G787" s="303" t="s">
        <v>1361</v>
      </c>
      <c r="H787" s="303"/>
      <c r="I787" s="264" t="s">
        <v>1220</v>
      </c>
      <c r="K787" s="284"/>
      <c r="L787" s="284"/>
    </row>
    <row r="788" spans="1:12">
      <c r="A788" s="794" t="s">
        <v>1666</v>
      </c>
      <c r="B788" s="292"/>
      <c r="C788" s="291">
        <v>7020</v>
      </c>
      <c r="D788" s="280">
        <f t="shared" si="12"/>
        <v>-7020</v>
      </c>
      <c r="E788" s="280">
        <v>-7020</v>
      </c>
      <c r="F788" s="290" t="s">
        <v>734</v>
      </c>
      <c r="G788" s="435" t="s">
        <v>1504</v>
      </c>
      <c r="H788" s="435"/>
      <c r="I788" s="264" t="s">
        <v>1220</v>
      </c>
      <c r="K788" s="284"/>
      <c r="L788" s="284"/>
    </row>
    <row r="789" spans="1:12">
      <c r="A789" s="794" t="s">
        <v>1666</v>
      </c>
      <c r="B789" s="291">
        <v>275250</v>
      </c>
      <c r="C789" s="292"/>
      <c r="D789" s="280">
        <f t="shared" si="12"/>
        <v>275250</v>
      </c>
      <c r="E789" s="280">
        <v>275250</v>
      </c>
      <c r="F789" s="290">
        <v>0</v>
      </c>
      <c r="G789" s="303" t="s">
        <v>1370</v>
      </c>
      <c r="H789" s="303"/>
      <c r="I789" s="264" t="s">
        <v>1220</v>
      </c>
      <c r="K789" s="284"/>
      <c r="L789" s="284"/>
    </row>
    <row r="790" spans="1:12">
      <c r="A790" s="794" t="s">
        <v>1666</v>
      </c>
      <c r="B790" s="291">
        <v>4900</v>
      </c>
      <c r="C790" s="292"/>
      <c r="D790" s="280">
        <f t="shared" si="12"/>
        <v>4900</v>
      </c>
      <c r="E790" s="280">
        <v>4900</v>
      </c>
      <c r="F790" s="290">
        <v>0</v>
      </c>
      <c r="G790" s="303" t="s">
        <v>1361</v>
      </c>
      <c r="H790" s="303"/>
      <c r="I790" s="264" t="s">
        <v>1220</v>
      </c>
      <c r="K790" s="284"/>
      <c r="L790" s="284"/>
    </row>
    <row r="791" spans="1:12">
      <c r="A791" s="794" t="s">
        <v>1666</v>
      </c>
      <c r="B791" s="292"/>
      <c r="C791" s="291">
        <v>822</v>
      </c>
      <c r="D791" s="280">
        <f t="shared" si="12"/>
        <v>-822</v>
      </c>
      <c r="E791" s="280">
        <v>-822</v>
      </c>
      <c r="F791" s="290">
        <v>0</v>
      </c>
      <c r="G791" s="303" t="s">
        <v>1382</v>
      </c>
      <c r="H791" s="303"/>
      <c r="I791" s="264" t="s">
        <v>1220</v>
      </c>
      <c r="K791" s="284"/>
      <c r="L791" s="284"/>
    </row>
    <row r="792" spans="1:12">
      <c r="A792" s="794" t="s">
        <v>1666</v>
      </c>
      <c r="B792" s="291">
        <v>5773</v>
      </c>
      <c r="C792" s="292"/>
      <c r="D792" s="280">
        <f t="shared" si="12"/>
        <v>5773</v>
      </c>
      <c r="E792" s="280">
        <v>5773</v>
      </c>
      <c r="F792" s="290">
        <v>0</v>
      </c>
      <c r="G792" s="303" t="s">
        <v>1361</v>
      </c>
      <c r="H792" s="303"/>
      <c r="I792" s="264" t="s">
        <v>1220</v>
      </c>
      <c r="J792" s="265" t="s">
        <v>1293</v>
      </c>
      <c r="K792" s="284"/>
      <c r="L792" s="284"/>
    </row>
    <row r="793" spans="1:12">
      <c r="A793" s="313" t="s">
        <v>395</v>
      </c>
      <c r="B793" s="291">
        <v>1251</v>
      </c>
      <c r="C793" s="292"/>
      <c r="D793" s="280">
        <f t="shared" si="12"/>
        <v>1251</v>
      </c>
      <c r="E793" s="280">
        <v>1251</v>
      </c>
      <c r="F793" s="290">
        <v>0</v>
      </c>
      <c r="G793" s="303" t="s">
        <v>1367</v>
      </c>
      <c r="H793" s="303"/>
      <c r="I793" s="264" t="s">
        <v>1220</v>
      </c>
      <c r="K793" s="284"/>
      <c r="L793" s="284"/>
    </row>
    <row r="794" spans="1:12">
      <c r="A794" s="794" t="s">
        <v>1666</v>
      </c>
      <c r="B794" s="292"/>
      <c r="C794" s="291">
        <v>283990</v>
      </c>
      <c r="D794" s="280">
        <f t="shared" si="12"/>
        <v>-283990</v>
      </c>
      <c r="E794" s="280">
        <v>-283990</v>
      </c>
      <c r="F794" s="290" t="s">
        <v>734</v>
      </c>
      <c r="G794" s="435" t="s">
        <v>1504</v>
      </c>
      <c r="H794" s="435"/>
      <c r="I794" s="264" t="s">
        <v>1220</v>
      </c>
      <c r="K794" s="284"/>
      <c r="L794" s="284"/>
    </row>
    <row r="795" spans="1:12">
      <c r="A795" s="794" t="s">
        <v>1666</v>
      </c>
      <c r="B795" s="291">
        <v>489918</v>
      </c>
      <c r="C795" s="292"/>
      <c r="D795" s="280">
        <f t="shared" si="12"/>
        <v>489918</v>
      </c>
      <c r="E795" s="280">
        <v>489918</v>
      </c>
      <c r="F795" s="290">
        <v>0</v>
      </c>
      <c r="G795" s="303" t="s">
        <v>1370</v>
      </c>
      <c r="H795" s="303"/>
      <c r="I795" s="264" t="s">
        <v>1220</v>
      </c>
      <c r="K795" s="284"/>
      <c r="L795" s="284"/>
    </row>
    <row r="796" spans="1:12">
      <c r="A796" s="794" t="s">
        <v>1666</v>
      </c>
      <c r="B796" s="292"/>
      <c r="C796" s="291">
        <v>15000</v>
      </c>
      <c r="D796" s="280">
        <f t="shared" si="12"/>
        <v>-15000</v>
      </c>
      <c r="E796" s="280">
        <v>-15000</v>
      </c>
      <c r="F796" s="290" t="s">
        <v>734</v>
      </c>
      <c r="G796" s="435" t="s">
        <v>1504</v>
      </c>
      <c r="H796" s="435"/>
      <c r="I796" s="264" t="s">
        <v>1220</v>
      </c>
      <c r="K796" s="284"/>
      <c r="L796" s="284"/>
    </row>
    <row r="797" spans="1:12">
      <c r="A797" s="794" t="s">
        <v>1666</v>
      </c>
      <c r="B797" s="292"/>
      <c r="C797" s="291">
        <v>468244</v>
      </c>
      <c r="D797" s="280">
        <f t="shared" si="12"/>
        <v>-468244</v>
      </c>
      <c r="E797" s="280">
        <v>-468244</v>
      </c>
      <c r="F797" s="290" t="s">
        <v>734</v>
      </c>
      <c r="G797" s="435" t="s">
        <v>1504</v>
      </c>
      <c r="H797" s="435"/>
      <c r="I797" s="264" t="s">
        <v>1220</v>
      </c>
      <c r="K797" s="284"/>
      <c r="L797" s="284"/>
    </row>
    <row r="798" spans="1:12">
      <c r="A798" s="794" t="s">
        <v>1666</v>
      </c>
      <c r="B798" s="291">
        <v>255975</v>
      </c>
      <c r="C798" s="292"/>
      <c r="D798" s="280">
        <f t="shared" si="12"/>
        <v>255975</v>
      </c>
      <c r="E798" s="280">
        <v>255975</v>
      </c>
      <c r="F798" s="290">
        <v>0</v>
      </c>
      <c r="G798" s="303" t="s">
        <v>1361</v>
      </c>
      <c r="H798" s="303"/>
      <c r="I798" s="264" t="s">
        <v>1220</v>
      </c>
      <c r="K798" s="284"/>
      <c r="L798" s="284"/>
    </row>
    <row r="799" spans="1:12">
      <c r="A799" s="794" t="s">
        <v>1666</v>
      </c>
      <c r="B799" s="292"/>
      <c r="C799" s="291">
        <v>1204926</v>
      </c>
      <c r="D799" s="280">
        <f t="shared" si="12"/>
        <v>-1204926</v>
      </c>
      <c r="E799" s="280">
        <v>-1204926</v>
      </c>
      <c r="F799" s="290" t="s">
        <v>734</v>
      </c>
      <c r="G799" s="435" t="s">
        <v>1504</v>
      </c>
      <c r="H799" s="435"/>
      <c r="I799" s="264" t="s">
        <v>1220</v>
      </c>
      <c r="K799" s="284"/>
      <c r="L799" s="284"/>
    </row>
    <row r="800" spans="1:12">
      <c r="A800" s="794" t="s">
        <v>1666</v>
      </c>
      <c r="B800" s="292"/>
      <c r="C800" s="291">
        <v>441638</v>
      </c>
      <c r="D800" s="280">
        <f t="shared" si="12"/>
        <v>-441638</v>
      </c>
      <c r="E800" s="280">
        <v>-441638</v>
      </c>
      <c r="F800" s="290" t="s">
        <v>734</v>
      </c>
      <c r="G800" s="435" t="s">
        <v>1504</v>
      </c>
      <c r="H800" s="435"/>
      <c r="I800" s="264" t="s">
        <v>1220</v>
      </c>
      <c r="K800" s="284"/>
      <c r="L800" s="284"/>
    </row>
    <row r="801" spans="1:12">
      <c r="A801" s="313" t="s">
        <v>528</v>
      </c>
      <c r="B801" s="291">
        <v>5000</v>
      </c>
      <c r="C801" s="292"/>
      <c r="D801" s="280">
        <f t="shared" si="12"/>
        <v>5000</v>
      </c>
      <c r="E801" s="280">
        <v>0</v>
      </c>
      <c r="F801" s="290">
        <v>0</v>
      </c>
      <c r="G801" s="303" t="s">
        <v>1355</v>
      </c>
      <c r="H801" s="303"/>
      <c r="I801" s="264" t="s">
        <v>1220</v>
      </c>
      <c r="K801" s="284"/>
      <c r="L801" s="284"/>
    </row>
    <row r="802" spans="1:12">
      <c r="A802" s="794" t="s">
        <v>1666</v>
      </c>
      <c r="B802" s="291">
        <v>105000</v>
      </c>
      <c r="C802" s="292"/>
      <c r="D802" s="280">
        <f t="shared" si="12"/>
        <v>105000</v>
      </c>
      <c r="E802" s="280">
        <v>105000</v>
      </c>
      <c r="F802" s="290">
        <v>0</v>
      </c>
      <c r="G802" s="303" t="s">
        <v>1370</v>
      </c>
      <c r="H802" s="303"/>
      <c r="I802" s="264" t="s">
        <v>1220</v>
      </c>
      <c r="K802" s="284"/>
      <c r="L802" s="284"/>
    </row>
    <row r="803" spans="1:12">
      <c r="A803" s="794" t="s">
        <v>1666</v>
      </c>
      <c r="B803" s="291">
        <v>10879</v>
      </c>
      <c r="C803" s="292"/>
      <c r="D803" s="280">
        <f t="shared" si="12"/>
        <v>10879</v>
      </c>
      <c r="E803" s="280">
        <v>10879</v>
      </c>
      <c r="F803" s="290">
        <v>0</v>
      </c>
      <c r="G803" s="303" t="s">
        <v>1361</v>
      </c>
      <c r="H803" s="303"/>
      <c r="I803" s="264" t="s">
        <v>1220</v>
      </c>
      <c r="K803" s="284"/>
      <c r="L803" s="284"/>
    </row>
    <row r="804" spans="1:12">
      <c r="A804" s="313" t="s">
        <v>396</v>
      </c>
      <c r="B804" s="291">
        <v>4000</v>
      </c>
      <c r="C804" s="292"/>
      <c r="D804" s="280">
        <f t="shared" si="12"/>
        <v>4000</v>
      </c>
      <c r="E804" s="280">
        <v>4000</v>
      </c>
      <c r="F804" s="290">
        <v>0</v>
      </c>
      <c r="G804" s="303" t="s">
        <v>1367</v>
      </c>
      <c r="H804" s="303"/>
      <c r="I804" s="264" t="s">
        <v>1220</v>
      </c>
      <c r="K804" s="284"/>
      <c r="L804" s="284"/>
    </row>
    <row r="805" spans="1:12">
      <c r="A805" s="794" t="s">
        <v>1666</v>
      </c>
      <c r="B805" s="291">
        <v>7300.65</v>
      </c>
      <c r="C805" s="292"/>
      <c r="D805" s="280">
        <f t="shared" si="12"/>
        <v>7300.65</v>
      </c>
      <c r="E805" s="280">
        <v>7301</v>
      </c>
      <c r="F805" s="290">
        <v>0</v>
      </c>
      <c r="G805" s="303" t="s">
        <v>1361</v>
      </c>
      <c r="H805" s="303"/>
      <c r="I805" s="264" t="s">
        <v>1220</v>
      </c>
      <c r="K805" s="284"/>
      <c r="L805" s="284"/>
    </row>
    <row r="806" spans="1:12">
      <c r="A806" s="794" t="s">
        <v>1666</v>
      </c>
      <c r="B806" s="292"/>
      <c r="C806" s="291">
        <v>127950</v>
      </c>
      <c r="D806" s="280">
        <f t="shared" si="12"/>
        <v>-127950</v>
      </c>
      <c r="E806" s="280">
        <v>-127950</v>
      </c>
      <c r="F806" s="290" t="s">
        <v>734</v>
      </c>
      <c r="G806" s="435" t="s">
        <v>1504</v>
      </c>
      <c r="H806" s="435"/>
      <c r="I806" s="264" t="s">
        <v>1220</v>
      </c>
      <c r="K806" s="284"/>
      <c r="L806" s="284"/>
    </row>
    <row r="807" spans="1:12">
      <c r="A807" s="794" t="s">
        <v>1666</v>
      </c>
      <c r="B807" s="292"/>
      <c r="C807" s="291">
        <v>819956</v>
      </c>
      <c r="D807" s="280">
        <f t="shared" si="12"/>
        <v>-819956</v>
      </c>
      <c r="E807" s="280">
        <v>-819956</v>
      </c>
      <c r="F807" s="290" t="s">
        <v>734</v>
      </c>
      <c r="G807" s="435" t="s">
        <v>1504</v>
      </c>
      <c r="H807" s="435"/>
      <c r="I807" s="264" t="s">
        <v>1220</v>
      </c>
      <c r="K807" s="284"/>
      <c r="L807" s="284"/>
    </row>
    <row r="808" spans="1:12">
      <c r="A808" s="794" t="s">
        <v>1666</v>
      </c>
      <c r="B808" s="292"/>
      <c r="C808" s="291">
        <v>23650</v>
      </c>
      <c r="D808" s="280">
        <f t="shared" si="12"/>
        <v>-23650</v>
      </c>
      <c r="E808" s="280">
        <v>-23650</v>
      </c>
      <c r="F808" s="290" t="s">
        <v>734</v>
      </c>
      <c r="G808" s="435" t="s">
        <v>1504</v>
      </c>
      <c r="H808" s="435"/>
      <c r="I808" s="264" t="s">
        <v>1220</v>
      </c>
      <c r="K808" s="284"/>
      <c r="L808" s="284"/>
    </row>
    <row r="809" spans="1:12">
      <c r="A809" s="794" t="s">
        <v>1666</v>
      </c>
      <c r="B809" s="292"/>
      <c r="C809" s="291">
        <v>1212</v>
      </c>
      <c r="D809" s="280">
        <f t="shared" si="12"/>
        <v>-1212</v>
      </c>
      <c r="E809" s="280">
        <v>-1212</v>
      </c>
      <c r="F809" s="290" t="s">
        <v>734</v>
      </c>
      <c r="G809" s="435" t="s">
        <v>1504</v>
      </c>
      <c r="H809" s="435"/>
      <c r="I809" s="264" t="s">
        <v>1220</v>
      </c>
      <c r="K809" s="284"/>
      <c r="L809" s="284"/>
    </row>
    <row r="810" spans="1:12">
      <c r="A810" s="794" t="s">
        <v>1666</v>
      </c>
      <c r="B810" s="292"/>
      <c r="C810" s="291">
        <v>10000</v>
      </c>
      <c r="D810" s="280">
        <f t="shared" si="12"/>
        <v>-10000</v>
      </c>
      <c r="E810" s="280">
        <v>-10000</v>
      </c>
      <c r="F810" s="290" t="s">
        <v>734</v>
      </c>
      <c r="G810" s="435" t="s">
        <v>1504</v>
      </c>
      <c r="H810" s="435"/>
      <c r="I810" s="264" t="s">
        <v>1220</v>
      </c>
      <c r="K810" s="284"/>
      <c r="L810" s="284"/>
    </row>
    <row r="811" spans="1:12">
      <c r="A811" s="794" t="s">
        <v>1666</v>
      </c>
      <c r="B811" s="291">
        <v>50000</v>
      </c>
      <c r="C811" s="292"/>
      <c r="D811" s="280">
        <f t="shared" si="12"/>
        <v>50000</v>
      </c>
      <c r="E811" s="280">
        <v>50000</v>
      </c>
      <c r="F811" s="290">
        <v>0</v>
      </c>
      <c r="G811" s="303" t="s">
        <v>1361</v>
      </c>
      <c r="H811" s="303"/>
      <c r="I811" s="264" t="s">
        <v>1220</v>
      </c>
      <c r="K811" s="284"/>
      <c r="L811" s="284"/>
    </row>
    <row r="812" spans="1:12">
      <c r="A812" s="794" t="s">
        <v>1666</v>
      </c>
      <c r="B812" s="292"/>
      <c r="C812" s="291">
        <v>35955</v>
      </c>
      <c r="D812" s="280">
        <f t="shared" si="12"/>
        <v>-35955</v>
      </c>
      <c r="E812" s="280">
        <v>-35955</v>
      </c>
      <c r="F812" s="290" t="s">
        <v>734</v>
      </c>
      <c r="G812" s="435" t="s">
        <v>1504</v>
      </c>
      <c r="H812" s="435"/>
      <c r="I812" s="264" t="s">
        <v>1220</v>
      </c>
      <c r="K812" s="284"/>
      <c r="L812" s="284"/>
    </row>
    <row r="813" spans="1:12">
      <c r="A813" s="794" t="s">
        <v>1666</v>
      </c>
      <c r="B813" s="292"/>
      <c r="C813" s="291">
        <v>176038</v>
      </c>
      <c r="D813" s="280">
        <f t="shared" si="12"/>
        <v>-176038</v>
      </c>
      <c r="E813" s="280">
        <v>-176038</v>
      </c>
      <c r="F813" s="290" t="s">
        <v>734</v>
      </c>
      <c r="G813" s="435" t="s">
        <v>1504</v>
      </c>
      <c r="H813" s="435"/>
      <c r="I813" s="264" t="s">
        <v>1220</v>
      </c>
      <c r="K813" s="284"/>
      <c r="L813" s="284"/>
    </row>
    <row r="814" spans="1:12">
      <c r="A814" s="794" t="s">
        <v>1666</v>
      </c>
      <c r="B814" s="292"/>
      <c r="C814" s="291">
        <v>256352</v>
      </c>
      <c r="D814" s="280">
        <f t="shared" si="12"/>
        <v>-256352</v>
      </c>
      <c r="E814" s="280">
        <v>-256352</v>
      </c>
      <c r="F814" s="290" t="s">
        <v>734</v>
      </c>
      <c r="G814" s="435" t="s">
        <v>1504</v>
      </c>
      <c r="H814" s="435"/>
      <c r="I814" s="264" t="s">
        <v>1220</v>
      </c>
      <c r="K814" s="284"/>
      <c r="L814" s="284"/>
    </row>
    <row r="815" spans="1:12">
      <c r="A815" s="794" t="s">
        <v>1666</v>
      </c>
      <c r="B815" s="292"/>
      <c r="C815" s="291">
        <v>362636</v>
      </c>
      <c r="D815" s="280">
        <f t="shared" si="12"/>
        <v>-362636</v>
      </c>
      <c r="E815" s="280">
        <v>-362636</v>
      </c>
      <c r="F815" s="290" t="s">
        <v>734</v>
      </c>
      <c r="G815" s="435" t="s">
        <v>1504</v>
      </c>
      <c r="H815" s="435"/>
      <c r="I815" s="264" t="s">
        <v>1220</v>
      </c>
      <c r="K815" s="284"/>
      <c r="L815" s="284"/>
    </row>
    <row r="816" spans="1:12">
      <c r="A816" s="794" t="s">
        <v>1666</v>
      </c>
      <c r="B816" s="292"/>
      <c r="C816" s="291">
        <v>321058</v>
      </c>
      <c r="D816" s="280">
        <f t="shared" si="12"/>
        <v>-321058</v>
      </c>
      <c r="E816" s="280">
        <v>-321058</v>
      </c>
      <c r="F816" s="290" t="s">
        <v>734</v>
      </c>
      <c r="G816" s="435" t="s">
        <v>1504</v>
      </c>
      <c r="H816" s="435"/>
      <c r="I816" s="264" t="s">
        <v>1220</v>
      </c>
      <c r="K816" s="284"/>
      <c r="L816" s="284"/>
    </row>
    <row r="817" spans="1:12">
      <c r="A817" s="313" t="s">
        <v>397</v>
      </c>
      <c r="B817" s="291">
        <v>235</v>
      </c>
      <c r="C817" s="292"/>
      <c r="D817" s="280">
        <f t="shared" si="12"/>
        <v>235</v>
      </c>
      <c r="E817" s="280">
        <v>235</v>
      </c>
      <c r="F817" s="290">
        <v>0</v>
      </c>
      <c r="G817" s="303" t="s">
        <v>1367</v>
      </c>
      <c r="H817" s="303"/>
      <c r="I817" s="264" t="s">
        <v>1220</v>
      </c>
      <c r="K817" s="284"/>
      <c r="L817" s="284"/>
    </row>
    <row r="818" spans="1:12">
      <c r="A818" s="794" t="s">
        <v>1666</v>
      </c>
      <c r="B818" s="291">
        <v>5000</v>
      </c>
      <c r="C818" s="292"/>
      <c r="D818" s="280">
        <f t="shared" si="12"/>
        <v>5000</v>
      </c>
      <c r="E818" s="280">
        <v>5000</v>
      </c>
      <c r="F818" s="290">
        <v>0</v>
      </c>
      <c r="G818" s="303" t="s">
        <v>1370</v>
      </c>
      <c r="H818" s="303"/>
      <c r="I818" s="264" t="s">
        <v>1220</v>
      </c>
      <c r="K818" s="284"/>
      <c r="L818" s="284"/>
    </row>
    <row r="819" spans="1:12">
      <c r="A819" s="794" t="s">
        <v>1666</v>
      </c>
      <c r="B819" s="291">
        <v>112500</v>
      </c>
      <c r="C819" s="292"/>
      <c r="D819" s="280">
        <f t="shared" si="12"/>
        <v>112500</v>
      </c>
      <c r="E819" s="280">
        <v>112500</v>
      </c>
      <c r="F819" s="290">
        <v>0</v>
      </c>
      <c r="G819" s="303" t="s">
        <v>1361</v>
      </c>
      <c r="H819" s="303"/>
      <c r="I819" s="264" t="s">
        <v>1220</v>
      </c>
      <c r="K819" s="284"/>
      <c r="L819" s="284"/>
    </row>
    <row r="820" spans="1:12">
      <c r="A820" s="794" t="s">
        <v>1666</v>
      </c>
      <c r="B820" s="291">
        <v>73890</v>
      </c>
      <c r="C820" s="292"/>
      <c r="D820" s="280">
        <f t="shared" si="12"/>
        <v>73890</v>
      </c>
      <c r="E820" s="280">
        <v>73890</v>
      </c>
      <c r="F820" s="290">
        <v>0</v>
      </c>
      <c r="G820" s="303" t="s">
        <v>1361</v>
      </c>
      <c r="H820" s="303"/>
      <c r="I820" s="264" t="s">
        <v>1220</v>
      </c>
      <c r="K820" s="284"/>
      <c r="L820" s="284"/>
    </row>
    <row r="821" spans="1:12">
      <c r="A821" s="794" t="s">
        <v>1666</v>
      </c>
      <c r="B821" s="291">
        <v>86050</v>
      </c>
      <c r="C821" s="292"/>
      <c r="D821" s="280">
        <f t="shared" si="12"/>
        <v>86050</v>
      </c>
      <c r="E821" s="280">
        <v>86050</v>
      </c>
      <c r="F821" s="290">
        <v>0</v>
      </c>
      <c r="G821" s="303" t="s">
        <v>1361</v>
      </c>
      <c r="H821" s="303"/>
      <c r="I821" s="264" t="s">
        <v>1220</v>
      </c>
      <c r="K821" s="284"/>
      <c r="L821" s="284"/>
    </row>
    <row r="822" spans="1:12">
      <c r="A822" s="794" t="s">
        <v>1666</v>
      </c>
      <c r="B822" s="291">
        <v>177604</v>
      </c>
      <c r="C822" s="292"/>
      <c r="D822" s="280">
        <f t="shared" si="12"/>
        <v>177604</v>
      </c>
      <c r="E822" s="280">
        <v>177604</v>
      </c>
      <c r="F822" s="290">
        <v>0</v>
      </c>
      <c r="G822" s="303" t="s">
        <v>1361</v>
      </c>
      <c r="H822" s="303"/>
      <c r="I822" s="264" t="s">
        <v>1220</v>
      </c>
      <c r="K822" s="284"/>
      <c r="L822" s="284"/>
    </row>
    <row r="823" spans="1:12">
      <c r="A823" s="794" t="s">
        <v>1666</v>
      </c>
      <c r="B823" s="291">
        <v>14000</v>
      </c>
      <c r="C823" s="292"/>
      <c r="D823" s="280">
        <f t="shared" si="12"/>
        <v>14000</v>
      </c>
      <c r="E823" s="280">
        <v>14000</v>
      </c>
      <c r="F823" s="290">
        <v>0</v>
      </c>
      <c r="G823" s="303" t="s">
        <v>1361</v>
      </c>
      <c r="H823" s="303"/>
      <c r="I823" s="264" t="s">
        <v>1220</v>
      </c>
      <c r="K823" s="284"/>
      <c r="L823" s="284"/>
    </row>
    <row r="824" spans="1:12">
      <c r="A824" s="794" t="s">
        <v>1666</v>
      </c>
      <c r="B824" s="292"/>
      <c r="C824" s="291">
        <v>40000</v>
      </c>
      <c r="D824" s="280">
        <f t="shared" si="12"/>
        <v>-40000</v>
      </c>
      <c r="E824" s="280">
        <v>-40000</v>
      </c>
      <c r="F824" s="290" t="s">
        <v>734</v>
      </c>
      <c r="G824" s="435" t="s">
        <v>1504</v>
      </c>
      <c r="H824" s="435"/>
      <c r="I824" s="264" t="s">
        <v>1220</v>
      </c>
      <c r="K824" s="284"/>
      <c r="L824" s="284"/>
    </row>
    <row r="825" spans="1:12">
      <c r="A825" s="794" t="s">
        <v>1666</v>
      </c>
      <c r="B825" s="292"/>
      <c r="C825" s="291">
        <v>7903</v>
      </c>
      <c r="D825" s="280">
        <f t="shared" si="12"/>
        <v>-7903</v>
      </c>
      <c r="E825" s="280">
        <v>-7903</v>
      </c>
      <c r="F825" s="290">
        <v>0</v>
      </c>
      <c r="G825" s="303" t="s">
        <v>1382</v>
      </c>
      <c r="H825" s="303"/>
      <c r="I825" s="264" t="s">
        <v>1220</v>
      </c>
      <c r="K825" s="284"/>
      <c r="L825" s="284"/>
    </row>
    <row r="826" spans="1:12">
      <c r="A826" s="794" t="s">
        <v>1666</v>
      </c>
      <c r="B826" s="291">
        <v>1127</v>
      </c>
      <c r="C826" s="292"/>
      <c r="D826" s="280">
        <f t="shared" si="12"/>
        <v>1127</v>
      </c>
      <c r="E826" s="280">
        <v>1127</v>
      </c>
      <c r="F826" s="290">
        <v>0</v>
      </c>
      <c r="G826" s="303" t="s">
        <v>1370</v>
      </c>
      <c r="H826" s="303"/>
      <c r="I826" s="264" t="s">
        <v>1220</v>
      </c>
      <c r="K826" s="284"/>
      <c r="L826" s="284"/>
    </row>
    <row r="827" spans="1:12">
      <c r="A827" s="794" t="s">
        <v>1666</v>
      </c>
      <c r="B827" s="292"/>
      <c r="C827" s="291">
        <v>65717</v>
      </c>
      <c r="D827" s="280">
        <f t="shared" si="12"/>
        <v>-65717</v>
      </c>
      <c r="E827" s="280">
        <v>-65717</v>
      </c>
      <c r="F827" s="290" t="s">
        <v>896</v>
      </c>
      <c r="G827" s="435" t="s">
        <v>1504</v>
      </c>
      <c r="H827" s="435"/>
      <c r="I827" s="264" t="s">
        <v>1220</v>
      </c>
      <c r="K827" s="284"/>
      <c r="L827" s="284"/>
    </row>
    <row r="828" spans="1:12">
      <c r="A828" s="794" t="s">
        <v>1666</v>
      </c>
      <c r="B828" s="291">
        <v>17100</v>
      </c>
      <c r="C828" s="292"/>
      <c r="D828" s="280">
        <f t="shared" si="12"/>
        <v>17100</v>
      </c>
      <c r="E828" s="280">
        <v>17100</v>
      </c>
      <c r="F828" s="290">
        <v>0</v>
      </c>
      <c r="G828" s="303" t="s">
        <v>1361</v>
      </c>
      <c r="H828" s="303"/>
      <c r="I828" s="264" t="s">
        <v>1220</v>
      </c>
      <c r="K828" s="284"/>
      <c r="L828" s="284"/>
    </row>
    <row r="829" spans="1:12">
      <c r="A829" s="794" t="s">
        <v>1666</v>
      </c>
      <c r="B829" s="291">
        <v>201178.06</v>
      </c>
      <c r="C829" s="292"/>
      <c r="D829" s="280">
        <f t="shared" si="12"/>
        <v>201178.06</v>
      </c>
      <c r="E829" s="280">
        <v>201178</v>
      </c>
      <c r="F829" s="290">
        <v>0</v>
      </c>
      <c r="G829" s="303" t="s">
        <v>1361</v>
      </c>
      <c r="H829" s="303"/>
      <c r="I829" s="264" t="s">
        <v>1220</v>
      </c>
      <c r="K829" s="284"/>
      <c r="L829" s="284"/>
    </row>
    <row r="830" spans="1:12">
      <c r="A830" s="794" t="s">
        <v>1666</v>
      </c>
      <c r="B830" s="292"/>
      <c r="C830" s="291">
        <v>160387.5</v>
      </c>
      <c r="D830" s="280">
        <f t="shared" si="12"/>
        <v>-160387.5</v>
      </c>
      <c r="E830" s="280">
        <v>-160388</v>
      </c>
      <c r="F830" s="290" t="s">
        <v>734</v>
      </c>
      <c r="G830" s="435" t="s">
        <v>1504</v>
      </c>
      <c r="H830" s="435"/>
      <c r="I830" s="264" t="s">
        <v>1220</v>
      </c>
      <c r="K830" s="284"/>
      <c r="L830" s="284"/>
    </row>
    <row r="831" spans="1:12">
      <c r="A831" s="794" t="s">
        <v>1666</v>
      </c>
      <c r="B831" s="292"/>
      <c r="C831" s="291">
        <v>113232.5</v>
      </c>
      <c r="D831" s="280">
        <f t="shared" si="12"/>
        <v>-113232.5</v>
      </c>
      <c r="E831" s="280">
        <v>-113233</v>
      </c>
      <c r="F831" s="290">
        <v>0</v>
      </c>
      <c r="G831" s="303" t="s">
        <v>1382</v>
      </c>
      <c r="H831" s="303"/>
      <c r="I831" s="264" t="s">
        <v>1220</v>
      </c>
      <c r="K831" s="284"/>
      <c r="L831" s="284"/>
    </row>
    <row r="832" spans="1:12">
      <c r="A832" s="794" t="s">
        <v>1666</v>
      </c>
      <c r="B832" s="291">
        <v>129154.5</v>
      </c>
      <c r="C832" s="292"/>
      <c r="D832" s="280">
        <f t="shared" si="12"/>
        <v>129154.5</v>
      </c>
      <c r="E832" s="280">
        <v>129155</v>
      </c>
      <c r="F832" s="290">
        <v>0</v>
      </c>
      <c r="G832" s="303" t="s">
        <v>1361</v>
      </c>
      <c r="H832" s="303"/>
      <c r="I832" s="264" t="s">
        <v>1220</v>
      </c>
      <c r="K832" s="284"/>
      <c r="L832" s="284"/>
    </row>
    <row r="833" spans="1:12">
      <c r="A833" s="794" t="s">
        <v>1666</v>
      </c>
      <c r="B833" s="291">
        <v>53100</v>
      </c>
      <c r="C833" s="292"/>
      <c r="D833" s="280">
        <f t="shared" si="12"/>
        <v>53100</v>
      </c>
      <c r="E833" s="280">
        <v>53100</v>
      </c>
      <c r="F833" s="290">
        <v>0</v>
      </c>
      <c r="G833" s="303" t="s">
        <v>1370</v>
      </c>
      <c r="H833" s="303"/>
      <c r="I833" s="264" t="s">
        <v>1220</v>
      </c>
      <c r="K833" s="284"/>
      <c r="L833" s="284"/>
    </row>
    <row r="834" spans="1:12">
      <c r="A834" s="313" t="s">
        <v>483</v>
      </c>
      <c r="B834" s="291">
        <v>157613</v>
      </c>
      <c r="C834" s="292"/>
      <c r="D834" s="280">
        <f t="shared" si="12"/>
        <v>157613</v>
      </c>
      <c r="E834" s="280">
        <v>157613</v>
      </c>
      <c r="F834" s="290">
        <v>0</v>
      </c>
      <c r="G834" s="303" t="s">
        <v>818</v>
      </c>
      <c r="H834" s="303"/>
      <c r="I834" s="264" t="s">
        <v>1220</v>
      </c>
      <c r="K834" s="284"/>
      <c r="L834" s="284"/>
    </row>
    <row r="835" spans="1:12">
      <c r="A835" s="313" t="s">
        <v>690</v>
      </c>
      <c r="B835" s="291">
        <v>424657.96</v>
      </c>
      <c r="C835" s="292"/>
      <c r="D835" s="280">
        <f t="shared" si="12"/>
        <v>424657.96</v>
      </c>
      <c r="E835" s="280">
        <v>424658</v>
      </c>
      <c r="F835" s="290">
        <v>0</v>
      </c>
      <c r="G835" s="303" t="s">
        <v>1417</v>
      </c>
      <c r="H835" s="303"/>
      <c r="I835" s="264" t="s">
        <v>1220</v>
      </c>
      <c r="K835" s="284"/>
      <c r="L835" s="284"/>
    </row>
    <row r="836" spans="1:12">
      <c r="A836" s="313" t="s">
        <v>673</v>
      </c>
      <c r="B836" s="291">
        <v>780000</v>
      </c>
      <c r="C836" s="292"/>
      <c r="D836" s="280">
        <f t="shared" si="12"/>
        <v>780000</v>
      </c>
      <c r="E836" s="280">
        <v>780000</v>
      </c>
      <c r="F836" s="290">
        <v>0</v>
      </c>
      <c r="G836" s="303" t="s">
        <v>1407</v>
      </c>
      <c r="H836" s="303"/>
      <c r="I836" s="264" t="s">
        <v>1220</v>
      </c>
      <c r="K836" s="284"/>
      <c r="L836" s="284"/>
    </row>
    <row r="837" spans="1:12">
      <c r="A837" s="313" t="s">
        <v>674</v>
      </c>
      <c r="B837" s="291">
        <v>12000</v>
      </c>
      <c r="C837" s="292"/>
      <c r="D837" s="280">
        <f t="shared" si="12"/>
        <v>12000</v>
      </c>
      <c r="E837" s="280">
        <v>12000</v>
      </c>
      <c r="F837" s="290">
        <v>0</v>
      </c>
      <c r="G837" s="303" t="s">
        <v>1407</v>
      </c>
      <c r="H837" s="303"/>
      <c r="I837" s="264" t="s">
        <v>1220</v>
      </c>
      <c r="K837" s="284"/>
      <c r="L837" s="284"/>
    </row>
    <row r="838" spans="1:12">
      <c r="A838" s="794" t="s">
        <v>1666</v>
      </c>
      <c r="B838" s="291">
        <v>10048.219999999999</v>
      </c>
      <c r="C838" s="292"/>
      <c r="D838" s="280">
        <f t="shared" si="12"/>
        <v>10048.219999999999</v>
      </c>
      <c r="E838" s="280">
        <v>10048</v>
      </c>
      <c r="F838" s="290">
        <v>0</v>
      </c>
      <c r="G838" s="303" t="s">
        <v>1361</v>
      </c>
      <c r="H838" s="303"/>
      <c r="I838" s="264" t="s">
        <v>1220</v>
      </c>
      <c r="K838" s="284"/>
      <c r="L838" s="284"/>
    </row>
    <row r="839" spans="1:12">
      <c r="A839" s="794" t="s">
        <v>1666</v>
      </c>
      <c r="B839" s="292"/>
      <c r="C839" s="291">
        <v>651502</v>
      </c>
      <c r="D839" s="280">
        <f t="shared" si="12"/>
        <v>-651502</v>
      </c>
      <c r="E839" s="280">
        <v>-651502</v>
      </c>
      <c r="F839" s="290" t="s">
        <v>734</v>
      </c>
      <c r="G839" s="435" t="s">
        <v>1504</v>
      </c>
      <c r="H839" s="435"/>
      <c r="I839" s="264" t="s">
        <v>1220</v>
      </c>
      <c r="K839" s="284"/>
      <c r="L839" s="284"/>
    </row>
    <row r="840" spans="1:12">
      <c r="A840" s="794" t="s">
        <v>1666</v>
      </c>
      <c r="B840" s="291">
        <v>40650</v>
      </c>
      <c r="C840" s="292"/>
      <c r="D840" s="280">
        <f t="shared" si="12"/>
        <v>40650</v>
      </c>
      <c r="E840" s="280">
        <v>40650</v>
      </c>
      <c r="F840" s="290">
        <v>0</v>
      </c>
      <c r="G840" s="303" t="s">
        <v>1361</v>
      </c>
      <c r="H840" s="303"/>
      <c r="I840" s="264" t="s">
        <v>1220</v>
      </c>
      <c r="K840" s="284"/>
      <c r="L840" s="284"/>
    </row>
    <row r="841" spans="1:12">
      <c r="A841" s="794" t="s">
        <v>1666</v>
      </c>
      <c r="B841" s="292"/>
      <c r="C841" s="291">
        <v>214400</v>
      </c>
      <c r="D841" s="280">
        <f t="shared" ref="D841:D904" si="13">B841-C841</f>
        <v>-214400</v>
      </c>
      <c r="E841" s="280">
        <v>-214400</v>
      </c>
      <c r="F841" s="290" t="s">
        <v>734</v>
      </c>
      <c r="G841" s="435" t="s">
        <v>1504</v>
      </c>
      <c r="H841" s="435"/>
      <c r="I841" s="264" t="s">
        <v>1220</v>
      </c>
      <c r="K841" s="284"/>
      <c r="L841" s="284"/>
    </row>
    <row r="842" spans="1:12">
      <c r="A842" s="794" t="s">
        <v>1666</v>
      </c>
      <c r="B842" s="291">
        <v>3750</v>
      </c>
      <c r="C842" s="292"/>
      <c r="D842" s="280">
        <f t="shared" si="13"/>
        <v>3750</v>
      </c>
      <c r="E842" s="280">
        <v>3750</v>
      </c>
      <c r="F842" s="290">
        <v>0</v>
      </c>
      <c r="G842" s="303" t="s">
        <v>1361</v>
      </c>
      <c r="H842" s="303"/>
      <c r="I842" s="264" t="s">
        <v>1220</v>
      </c>
      <c r="K842" s="284"/>
      <c r="L842" s="284"/>
    </row>
    <row r="843" spans="1:12">
      <c r="A843" s="794" t="s">
        <v>1666</v>
      </c>
      <c r="B843" s="291">
        <v>1918</v>
      </c>
      <c r="C843" s="292"/>
      <c r="D843" s="280">
        <f t="shared" si="13"/>
        <v>1918</v>
      </c>
      <c r="E843" s="280">
        <v>1918</v>
      </c>
      <c r="F843" s="290">
        <v>0</v>
      </c>
      <c r="G843" s="303" t="s">
        <v>1361</v>
      </c>
      <c r="H843" s="303"/>
      <c r="I843" s="264" t="s">
        <v>1220</v>
      </c>
      <c r="K843" s="284"/>
      <c r="L843" s="284"/>
    </row>
    <row r="844" spans="1:12">
      <c r="A844" s="794" t="s">
        <v>1666</v>
      </c>
      <c r="B844" s="292"/>
      <c r="C844" s="291">
        <v>4375</v>
      </c>
      <c r="D844" s="280">
        <f t="shared" si="13"/>
        <v>-4375</v>
      </c>
      <c r="E844" s="280">
        <v>-4375</v>
      </c>
      <c r="F844" s="290">
        <v>0</v>
      </c>
      <c r="G844" s="303" t="s">
        <v>1382</v>
      </c>
      <c r="H844" s="303"/>
      <c r="I844" s="264" t="s">
        <v>1220</v>
      </c>
      <c r="K844" s="284"/>
      <c r="L844" s="284"/>
    </row>
    <row r="845" spans="1:12">
      <c r="A845" s="794" t="s">
        <v>1666</v>
      </c>
      <c r="B845" s="291">
        <v>76225</v>
      </c>
      <c r="C845" s="292"/>
      <c r="D845" s="280">
        <f t="shared" si="13"/>
        <v>76225</v>
      </c>
      <c r="E845" s="280">
        <v>76225</v>
      </c>
      <c r="F845" s="290">
        <v>0</v>
      </c>
      <c r="G845" s="303" t="s">
        <v>1361</v>
      </c>
      <c r="H845" s="303"/>
      <c r="I845" s="264" t="s">
        <v>1220</v>
      </c>
      <c r="K845" s="284"/>
      <c r="L845" s="284"/>
    </row>
    <row r="846" spans="1:12">
      <c r="A846" s="794" t="s">
        <v>1666</v>
      </c>
      <c r="B846" s="292"/>
      <c r="C846" s="291">
        <v>3088</v>
      </c>
      <c r="D846" s="280">
        <f t="shared" si="13"/>
        <v>-3088</v>
      </c>
      <c r="E846" s="280">
        <v>-3088</v>
      </c>
      <c r="F846" s="290">
        <v>0</v>
      </c>
      <c r="G846" s="303" t="s">
        <v>1382</v>
      </c>
      <c r="H846" s="303"/>
      <c r="I846" s="264" t="s">
        <v>1220</v>
      </c>
      <c r="K846" s="284"/>
      <c r="L846" s="284"/>
    </row>
    <row r="847" spans="1:12">
      <c r="A847" s="794" t="s">
        <v>1666</v>
      </c>
      <c r="B847" s="291">
        <v>662</v>
      </c>
      <c r="C847" s="292"/>
      <c r="D847" s="280">
        <f t="shared" si="13"/>
        <v>662</v>
      </c>
      <c r="E847" s="280">
        <v>662</v>
      </c>
      <c r="F847" s="290">
        <v>0</v>
      </c>
      <c r="G847" s="303" t="s">
        <v>1361</v>
      </c>
      <c r="H847" s="303"/>
      <c r="I847" s="264" t="s">
        <v>1220</v>
      </c>
      <c r="K847" s="284"/>
      <c r="L847" s="284"/>
    </row>
    <row r="848" spans="1:12">
      <c r="A848" s="313" t="s">
        <v>1323</v>
      </c>
      <c r="B848" s="291">
        <v>3370</v>
      </c>
      <c r="C848" s="292"/>
      <c r="D848" s="280">
        <f t="shared" si="13"/>
        <v>3370</v>
      </c>
      <c r="E848" s="280">
        <v>3370</v>
      </c>
      <c r="F848" s="290">
        <v>0</v>
      </c>
      <c r="G848" s="303" t="s">
        <v>1417</v>
      </c>
      <c r="H848" s="303"/>
      <c r="I848" s="264" t="s">
        <v>1220</v>
      </c>
      <c r="K848" s="284"/>
      <c r="L848" s="284"/>
    </row>
    <row r="849" spans="1:12">
      <c r="A849" s="313" t="s">
        <v>1324</v>
      </c>
      <c r="B849" s="291">
        <v>46489</v>
      </c>
      <c r="C849" s="292"/>
      <c r="D849" s="280">
        <f t="shared" si="13"/>
        <v>46489</v>
      </c>
      <c r="E849" s="280">
        <v>46489</v>
      </c>
      <c r="F849" s="290">
        <v>0</v>
      </c>
      <c r="G849" s="303" t="s">
        <v>1417</v>
      </c>
      <c r="H849" s="303"/>
      <c r="I849" s="264" t="s">
        <v>1220</v>
      </c>
      <c r="K849" s="284"/>
      <c r="L849" s="284"/>
    </row>
    <row r="850" spans="1:12">
      <c r="A850" s="313" t="s">
        <v>1325</v>
      </c>
      <c r="B850" s="291">
        <v>122906</v>
      </c>
      <c r="C850" s="292"/>
      <c r="D850" s="280">
        <f t="shared" si="13"/>
        <v>122906</v>
      </c>
      <c r="E850" s="280">
        <v>122906</v>
      </c>
      <c r="F850" s="290">
        <v>0</v>
      </c>
      <c r="G850" s="303" t="s">
        <v>1417</v>
      </c>
      <c r="H850" s="303"/>
      <c r="I850" s="264" t="s">
        <v>1220</v>
      </c>
      <c r="K850" s="284"/>
      <c r="L850" s="284"/>
    </row>
    <row r="851" spans="1:12">
      <c r="A851" s="313" t="s">
        <v>1326</v>
      </c>
      <c r="B851" s="291">
        <v>93615</v>
      </c>
      <c r="C851" s="292"/>
      <c r="D851" s="280">
        <f t="shared" si="13"/>
        <v>93615</v>
      </c>
      <c r="E851" s="280">
        <v>93615</v>
      </c>
      <c r="F851" s="290">
        <v>0</v>
      </c>
      <c r="G851" s="303" t="s">
        <v>1417</v>
      </c>
      <c r="H851" s="303"/>
      <c r="I851" s="264" t="s">
        <v>1220</v>
      </c>
      <c r="K851" s="284"/>
      <c r="L851" s="284"/>
    </row>
    <row r="852" spans="1:12">
      <c r="A852" s="313" t="s">
        <v>1327</v>
      </c>
      <c r="B852" s="291">
        <v>3998.2</v>
      </c>
      <c r="C852" s="292"/>
      <c r="D852" s="280">
        <f t="shared" si="13"/>
        <v>3998.2</v>
      </c>
      <c r="E852" s="280">
        <v>3998</v>
      </c>
      <c r="F852" s="290">
        <v>0</v>
      </c>
      <c r="G852" s="303" t="s">
        <v>1417</v>
      </c>
      <c r="H852" s="303"/>
      <c r="I852" s="264" t="s">
        <v>1220</v>
      </c>
      <c r="K852" s="284"/>
      <c r="L852" s="284"/>
    </row>
    <row r="853" spans="1:12">
      <c r="A853" s="313" t="s">
        <v>781</v>
      </c>
      <c r="B853" s="291">
        <v>643137.21</v>
      </c>
      <c r="C853" s="292"/>
      <c r="D853" s="280">
        <f t="shared" si="13"/>
        <v>643137.21</v>
      </c>
      <c r="E853" s="280">
        <v>643137</v>
      </c>
      <c r="F853" s="290">
        <v>0</v>
      </c>
      <c r="G853" s="303" t="s">
        <v>818</v>
      </c>
      <c r="H853" s="303"/>
      <c r="I853" s="264" t="s">
        <v>1220</v>
      </c>
      <c r="K853" s="284"/>
      <c r="L853" s="284"/>
    </row>
    <row r="854" spans="1:12">
      <c r="A854" s="794" t="s">
        <v>1666</v>
      </c>
      <c r="B854" s="291">
        <v>30000</v>
      </c>
      <c r="C854" s="292"/>
      <c r="D854" s="280">
        <f t="shared" si="13"/>
        <v>30000</v>
      </c>
      <c r="E854" s="280">
        <v>30000</v>
      </c>
      <c r="F854" s="290">
        <v>0</v>
      </c>
      <c r="G854" s="303" t="s">
        <v>1370</v>
      </c>
      <c r="H854" s="303"/>
      <c r="I854" s="264" t="s">
        <v>1220</v>
      </c>
      <c r="K854" s="284"/>
      <c r="L854" s="284"/>
    </row>
    <row r="855" spans="1:12">
      <c r="A855" s="313" t="s">
        <v>664</v>
      </c>
      <c r="B855" s="292"/>
      <c r="C855" s="291">
        <v>395</v>
      </c>
      <c r="D855" s="280">
        <f t="shared" si="13"/>
        <v>-395</v>
      </c>
      <c r="E855" s="280">
        <v>-395</v>
      </c>
      <c r="F855" s="290">
        <v>0</v>
      </c>
      <c r="G855" s="303" t="s">
        <v>1390</v>
      </c>
      <c r="H855" s="303"/>
      <c r="I855" s="264" t="s">
        <v>1220</v>
      </c>
      <c r="K855" s="284"/>
      <c r="L855" s="284"/>
    </row>
    <row r="856" spans="1:12">
      <c r="A856" s="313" t="s">
        <v>313</v>
      </c>
      <c r="B856" s="292"/>
      <c r="C856" s="291">
        <v>271302</v>
      </c>
      <c r="D856" s="280">
        <f t="shared" si="13"/>
        <v>-271302</v>
      </c>
      <c r="E856" s="280">
        <v>-271302</v>
      </c>
      <c r="F856" s="290">
        <v>0</v>
      </c>
      <c r="G856" s="303" t="s">
        <v>1390</v>
      </c>
      <c r="H856" s="303"/>
      <c r="I856" s="264" t="s">
        <v>1220</v>
      </c>
      <c r="K856" s="284"/>
      <c r="L856" s="284"/>
    </row>
    <row r="857" spans="1:12">
      <c r="A857" s="313" t="s">
        <v>1124</v>
      </c>
      <c r="B857" s="291">
        <v>2934427</v>
      </c>
      <c r="C857" s="292"/>
      <c r="D857" s="280">
        <f t="shared" si="13"/>
        <v>2934427</v>
      </c>
      <c r="E857" s="280">
        <v>2934427</v>
      </c>
      <c r="F857" s="290">
        <v>0</v>
      </c>
      <c r="G857" s="303" t="s">
        <v>1399</v>
      </c>
      <c r="H857" s="303"/>
      <c r="I857" s="264" t="s">
        <v>1220</v>
      </c>
      <c r="K857" s="284"/>
      <c r="L857" s="284"/>
    </row>
    <row r="858" spans="1:12">
      <c r="A858" s="794" t="s">
        <v>1666</v>
      </c>
      <c r="B858" s="292"/>
      <c r="C858" s="291">
        <v>31032.84</v>
      </c>
      <c r="D858" s="280">
        <f t="shared" si="13"/>
        <v>-31032.84</v>
      </c>
      <c r="E858" s="280">
        <v>-31033</v>
      </c>
      <c r="F858" s="290" t="s">
        <v>734</v>
      </c>
      <c r="G858" s="435" t="s">
        <v>1504</v>
      </c>
      <c r="H858" s="435"/>
      <c r="I858" s="264" t="s">
        <v>1220</v>
      </c>
      <c r="K858" s="284"/>
      <c r="L858" s="284"/>
    </row>
    <row r="859" spans="1:12">
      <c r="A859" s="794" t="s">
        <v>1666</v>
      </c>
      <c r="B859" s="291">
        <v>6434.04</v>
      </c>
      <c r="C859" s="292"/>
      <c r="D859" s="280">
        <f t="shared" si="13"/>
        <v>6434.04</v>
      </c>
      <c r="E859" s="280">
        <v>6434</v>
      </c>
      <c r="F859" s="290">
        <v>0</v>
      </c>
      <c r="G859" s="303" t="s">
        <v>1361</v>
      </c>
      <c r="H859" s="303"/>
      <c r="I859" s="264" t="s">
        <v>1220</v>
      </c>
      <c r="K859" s="284"/>
      <c r="L859" s="284"/>
    </row>
    <row r="860" spans="1:12">
      <c r="A860" s="313" t="s">
        <v>665</v>
      </c>
      <c r="B860" s="291">
        <v>174</v>
      </c>
      <c r="C860" s="292"/>
      <c r="D860" s="280">
        <f t="shared" si="13"/>
        <v>174</v>
      </c>
      <c r="E860" s="280">
        <v>174</v>
      </c>
      <c r="F860" s="290">
        <v>0</v>
      </c>
      <c r="G860" s="303" t="s">
        <v>1417</v>
      </c>
      <c r="H860" s="303"/>
      <c r="I860" s="264" t="s">
        <v>1220</v>
      </c>
      <c r="K860" s="284"/>
      <c r="L860" s="284"/>
    </row>
    <row r="861" spans="1:12">
      <c r="A861" s="313" t="s">
        <v>1125</v>
      </c>
      <c r="B861" s="291">
        <v>1345357</v>
      </c>
      <c r="C861" s="292"/>
      <c r="D861" s="280">
        <f t="shared" si="13"/>
        <v>1345357</v>
      </c>
      <c r="E861" s="280">
        <v>1345357</v>
      </c>
      <c r="F861" s="290">
        <v>0</v>
      </c>
      <c r="G861" s="303" t="s">
        <v>1417</v>
      </c>
      <c r="H861" s="303"/>
      <c r="I861" s="264" t="s">
        <v>1220</v>
      </c>
      <c r="K861" s="284"/>
      <c r="L861" s="284"/>
    </row>
    <row r="862" spans="1:12">
      <c r="A862" s="313" t="s">
        <v>1126</v>
      </c>
      <c r="B862" s="291">
        <v>1146352</v>
      </c>
      <c r="C862" s="292"/>
      <c r="D862" s="280">
        <f t="shared" si="13"/>
        <v>1146352</v>
      </c>
      <c r="E862" s="280">
        <v>1146352</v>
      </c>
      <c r="F862" s="290">
        <v>0</v>
      </c>
      <c r="G862" s="303" t="s">
        <v>1403</v>
      </c>
      <c r="H862" s="303"/>
      <c r="I862" s="264" t="s">
        <v>1220</v>
      </c>
      <c r="K862" s="284"/>
      <c r="L862" s="284"/>
    </row>
    <row r="863" spans="1:12">
      <c r="A863" s="313" t="s">
        <v>1127</v>
      </c>
      <c r="B863" s="291">
        <v>728109</v>
      </c>
      <c r="C863" s="292"/>
      <c r="D863" s="280">
        <f t="shared" si="13"/>
        <v>728109</v>
      </c>
      <c r="E863" s="280">
        <v>728109</v>
      </c>
      <c r="F863" s="290">
        <v>0</v>
      </c>
      <c r="G863" s="303" t="s">
        <v>1417</v>
      </c>
      <c r="H863" s="303"/>
      <c r="I863" s="264" t="s">
        <v>1220</v>
      </c>
      <c r="K863" s="284"/>
      <c r="L863" s="284"/>
    </row>
    <row r="864" spans="1:12">
      <c r="A864" s="313" t="s">
        <v>651</v>
      </c>
      <c r="B864" s="291">
        <v>300</v>
      </c>
      <c r="C864" s="292"/>
      <c r="D864" s="280">
        <f t="shared" si="13"/>
        <v>300</v>
      </c>
      <c r="E864" s="280">
        <v>300</v>
      </c>
      <c r="F864" s="290">
        <v>0</v>
      </c>
      <c r="G864" s="303" t="s">
        <v>1417</v>
      </c>
      <c r="H864" s="303"/>
      <c r="I864" s="264" t="s">
        <v>1220</v>
      </c>
      <c r="K864" s="284"/>
      <c r="L864" s="284"/>
    </row>
    <row r="865" spans="1:12">
      <c r="A865" s="313" t="s">
        <v>638</v>
      </c>
      <c r="B865" s="291">
        <v>740831.53</v>
      </c>
      <c r="C865" s="292"/>
      <c r="D865" s="280">
        <f t="shared" si="13"/>
        <v>740831.53</v>
      </c>
      <c r="E865" s="280">
        <v>740832</v>
      </c>
      <c r="F865" s="290">
        <v>0</v>
      </c>
      <c r="G865" s="303" t="s">
        <v>1403</v>
      </c>
      <c r="H865" s="303"/>
      <c r="I865" s="264" t="s">
        <v>1220</v>
      </c>
      <c r="K865" s="284"/>
      <c r="L865" s="284"/>
    </row>
    <row r="866" spans="1:12">
      <c r="A866" s="313" t="s">
        <v>639</v>
      </c>
      <c r="B866" s="291">
        <v>316427</v>
      </c>
      <c r="C866" s="292"/>
      <c r="D866" s="280">
        <f t="shared" si="13"/>
        <v>316427</v>
      </c>
      <c r="E866" s="280">
        <v>316427</v>
      </c>
      <c r="F866" s="290">
        <v>0</v>
      </c>
      <c r="G866" s="303" t="s">
        <v>1403</v>
      </c>
      <c r="H866" s="303"/>
      <c r="I866" s="264" t="s">
        <v>1220</v>
      </c>
      <c r="K866" s="284"/>
      <c r="L866" s="284"/>
    </row>
    <row r="867" spans="1:12">
      <c r="A867" s="313" t="s">
        <v>640</v>
      </c>
      <c r="B867" s="291">
        <v>1072196</v>
      </c>
      <c r="C867" s="292"/>
      <c r="D867" s="280">
        <f t="shared" si="13"/>
        <v>1072196</v>
      </c>
      <c r="E867" s="280">
        <v>1072196</v>
      </c>
      <c r="F867" s="290">
        <v>0</v>
      </c>
      <c r="G867" s="303" t="s">
        <v>1403</v>
      </c>
      <c r="H867" s="303"/>
      <c r="I867" s="264" t="s">
        <v>1220</v>
      </c>
      <c r="K867" s="284"/>
      <c r="L867" s="284"/>
    </row>
    <row r="868" spans="1:12">
      <c r="A868" s="313" t="s">
        <v>780</v>
      </c>
      <c r="B868" s="291">
        <v>31000</v>
      </c>
      <c r="C868" s="292"/>
      <c r="D868" s="280">
        <f t="shared" si="13"/>
        <v>31000</v>
      </c>
      <c r="E868" s="280">
        <v>31000</v>
      </c>
      <c r="F868" s="290">
        <v>0</v>
      </c>
      <c r="G868" s="303" t="s">
        <v>818</v>
      </c>
      <c r="H868" s="303"/>
      <c r="I868" s="264" t="s">
        <v>1220</v>
      </c>
      <c r="K868" s="284"/>
      <c r="L868" s="284"/>
    </row>
    <row r="869" spans="1:12">
      <c r="A869" s="794" t="s">
        <v>1666</v>
      </c>
      <c r="B869" s="291">
        <v>42700</v>
      </c>
      <c r="C869" s="292"/>
      <c r="D869" s="280">
        <f t="shared" si="13"/>
        <v>42700</v>
      </c>
      <c r="E869" s="280">
        <v>42700</v>
      </c>
      <c r="F869" s="290">
        <v>0</v>
      </c>
      <c r="G869" s="303" t="s">
        <v>1361</v>
      </c>
      <c r="H869" s="303"/>
      <c r="I869" s="264" t="s">
        <v>1220</v>
      </c>
      <c r="K869" s="284"/>
      <c r="L869" s="284"/>
    </row>
    <row r="870" spans="1:12">
      <c r="A870" s="313" t="s">
        <v>398</v>
      </c>
      <c r="B870" s="291">
        <v>77000</v>
      </c>
      <c r="C870" s="292"/>
      <c r="D870" s="280">
        <f t="shared" si="13"/>
        <v>77000</v>
      </c>
      <c r="E870" s="280">
        <v>77000</v>
      </c>
      <c r="F870" s="290">
        <v>0</v>
      </c>
      <c r="G870" s="303" t="s">
        <v>1367</v>
      </c>
      <c r="H870" s="303"/>
      <c r="I870" s="264" t="s">
        <v>1220</v>
      </c>
      <c r="K870" s="284"/>
      <c r="L870" s="284"/>
    </row>
    <row r="871" spans="1:12">
      <c r="A871" s="794" t="s">
        <v>1666</v>
      </c>
      <c r="B871" s="292"/>
      <c r="C871" s="291">
        <v>214926</v>
      </c>
      <c r="D871" s="280">
        <f t="shared" si="13"/>
        <v>-214926</v>
      </c>
      <c r="E871" s="280">
        <v>-214926</v>
      </c>
      <c r="F871" s="290" t="s">
        <v>734</v>
      </c>
      <c r="G871" s="435" t="s">
        <v>1504</v>
      </c>
      <c r="H871" s="435"/>
      <c r="I871" s="264" t="s">
        <v>1220</v>
      </c>
      <c r="K871" s="284"/>
      <c r="L871" s="284"/>
    </row>
    <row r="872" spans="1:12">
      <c r="A872" s="794" t="s">
        <v>1666</v>
      </c>
      <c r="B872" s="292"/>
      <c r="C872" s="291">
        <v>7602</v>
      </c>
      <c r="D872" s="280">
        <f t="shared" si="13"/>
        <v>-7602</v>
      </c>
      <c r="E872" s="280">
        <v>-7602</v>
      </c>
      <c r="F872" s="290" t="s">
        <v>734</v>
      </c>
      <c r="G872" s="435" t="s">
        <v>1504</v>
      </c>
      <c r="H872" s="435"/>
      <c r="I872" s="264" t="s">
        <v>1220</v>
      </c>
      <c r="K872" s="284"/>
      <c r="L872" s="284"/>
    </row>
    <row r="873" spans="1:12">
      <c r="A873" s="794" t="s">
        <v>1666</v>
      </c>
      <c r="B873" s="291">
        <v>17550</v>
      </c>
      <c r="C873" s="292"/>
      <c r="D873" s="280">
        <f t="shared" si="13"/>
        <v>17550</v>
      </c>
      <c r="E873" s="280">
        <v>17550</v>
      </c>
      <c r="F873" s="290">
        <v>0</v>
      </c>
      <c r="G873" s="303" t="s">
        <v>1361</v>
      </c>
      <c r="H873" s="303"/>
      <c r="I873" s="264" t="s">
        <v>1220</v>
      </c>
      <c r="K873" s="284"/>
      <c r="L873" s="284"/>
    </row>
    <row r="874" spans="1:12">
      <c r="A874" s="794" t="s">
        <v>1666</v>
      </c>
      <c r="B874" s="292"/>
      <c r="C874" s="291">
        <v>870220</v>
      </c>
      <c r="D874" s="280">
        <f t="shared" si="13"/>
        <v>-870220</v>
      </c>
      <c r="E874" s="280">
        <v>-870220</v>
      </c>
      <c r="F874" s="290" t="s">
        <v>734</v>
      </c>
      <c r="G874" s="435" t="s">
        <v>1504</v>
      </c>
      <c r="H874" s="435"/>
      <c r="I874" s="264" t="s">
        <v>1220</v>
      </c>
      <c r="K874" s="284"/>
      <c r="L874" s="284"/>
    </row>
    <row r="875" spans="1:12">
      <c r="A875" s="794" t="s">
        <v>1666</v>
      </c>
      <c r="B875" s="292"/>
      <c r="C875" s="291">
        <v>51454</v>
      </c>
      <c r="D875" s="280">
        <f t="shared" si="13"/>
        <v>-51454</v>
      </c>
      <c r="E875" s="280">
        <v>-51454</v>
      </c>
      <c r="F875" s="290" t="s">
        <v>896</v>
      </c>
      <c r="G875" s="435" t="s">
        <v>1504</v>
      </c>
      <c r="H875" s="435"/>
      <c r="I875" s="264" t="s">
        <v>1220</v>
      </c>
      <c r="K875" s="284"/>
      <c r="L875" s="284"/>
    </row>
    <row r="876" spans="1:12">
      <c r="A876" s="794" t="s">
        <v>1666</v>
      </c>
      <c r="B876" s="291">
        <v>1800</v>
      </c>
      <c r="C876" s="292"/>
      <c r="D876" s="280">
        <f t="shared" si="13"/>
        <v>1800</v>
      </c>
      <c r="E876" s="280">
        <v>1800</v>
      </c>
      <c r="F876" s="290">
        <v>0</v>
      </c>
      <c r="G876" s="303" t="s">
        <v>1361</v>
      </c>
      <c r="H876" s="303"/>
      <c r="I876" s="264" t="s">
        <v>1220</v>
      </c>
      <c r="K876" s="284"/>
      <c r="L876" s="284"/>
    </row>
    <row r="877" spans="1:12">
      <c r="A877" s="794" t="s">
        <v>1666</v>
      </c>
      <c r="B877" s="292"/>
      <c r="C877" s="291">
        <v>150281</v>
      </c>
      <c r="D877" s="280">
        <f t="shared" si="13"/>
        <v>-150281</v>
      </c>
      <c r="E877" s="280">
        <v>-150281</v>
      </c>
      <c r="F877" s="290" t="s">
        <v>734</v>
      </c>
      <c r="G877" s="435" t="s">
        <v>1504</v>
      </c>
      <c r="H877" s="435"/>
      <c r="I877" s="264" t="s">
        <v>1220</v>
      </c>
      <c r="K877" s="284"/>
      <c r="L877" s="284"/>
    </row>
    <row r="878" spans="1:12">
      <c r="A878" s="794" t="s">
        <v>1666</v>
      </c>
      <c r="B878" s="291">
        <v>1723625.2</v>
      </c>
      <c r="C878" s="292"/>
      <c r="D878" s="280">
        <f t="shared" si="13"/>
        <v>1723625.2</v>
      </c>
      <c r="E878" s="280">
        <v>1723625</v>
      </c>
      <c r="F878" s="290">
        <v>0</v>
      </c>
      <c r="G878" s="303" t="s">
        <v>1361</v>
      </c>
      <c r="H878" s="303"/>
      <c r="I878" s="264" t="s">
        <v>1220</v>
      </c>
      <c r="K878" s="284"/>
      <c r="L878" s="284"/>
    </row>
    <row r="879" spans="1:12">
      <c r="A879" s="794" t="s">
        <v>1666</v>
      </c>
      <c r="B879" s="292"/>
      <c r="C879" s="291">
        <v>47200</v>
      </c>
      <c r="D879" s="280">
        <f t="shared" si="13"/>
        <v>-47200</v>
      </c>
      <c r="E879" s="280">
        <v>-47200</v>
      </c>
      <c r="F879" s="290" t="s">
        <v>734</v>
      </c>
      <c r="G879" s="435" t="s">
        <v>1504</v>
      </c>
      <c r="H879" s="435"/>
      <c r="I879" s="264" t="s">
        <v>1220</v>
      </c>
      <c r="K879" s="284"/>
      <c r="L879" s="284"/>
    </row>
    <row r="880" spans="1:12">
      <c r="A880" s="794" t="s">
        <v>1666</v>
      </c>
      <c r="B880" s="292"/>
      <c r="C880" s="291">
        <v>451840</v>
      </c>
      <c r="D880" s="280">
        <f t="shared" si="13"/>
        <v>-451840</v>
      </c>
      <c r="E880" s="280">
        <v>-451840</v>
      </c>
      <c r="F880" s="290" t="s">
        <v>734</v>
      </c>
      <c r="G880" s="435" t="s">
        <v>1504</v>
      </c>
      <c r="H880" s="435"/>
      <c r="I880" s="264" t="s">
        <v>1220</v>
      </c>
      <c r="K880" s="284"/>
      <c r="L880" s="284"/>
    </row>
    <row r="881" spans="1:12">
      <c r="A881" s="794" t="s">
        <v>1666</v>
      </c>
      <c r="B881" s="292"/>
      <c r="C881" s="291">
        <v>174314</v>
      </c>
      <c r="D881" s="280">
        <f t="shared" si="13"/>
        <v>-174314</v>
      </c>
      <c r="E881" s="280">
        <v>-174314</v>
      </c>
      <c r="F881" s="290" t="s">
        <v>734</v>
      </c>
      <c r="G881" s="435" t="s">
        <v>1504</v>
      </c>
      <c r="H881" s="435"/>
      <c r="I881" s="264" t="s">
        <v>1220</v>
      </c>
      <c r="K881" s="284"/>
      <c r="L881" s="284"/>
    </row>
    <row r="882" spans="1:12">
      <c r="A882" s="794" t="s">
        <v>1666</v>
      </c>
      <c r="B882" s="292"/>
      <c r="C882" s="291">
        <v>775606</v>
      </c>
      <c r="D882" s="280">
        <f t="shared" si="13"/>
        <v>-775606</v>
      </c>
      <c r="E882" s="280">
        <v>-775606</v>
      </c>
      <c r="F882" s="290" t="s">
        <v>734</v>
      </c>
      <c r="G882" s="435" t="s">
        <v>1504</v>
      </c>
      <c r="H882" s="435"/>
      <c r="I882" s="264" t="s">
        <v>1220</v>
      </c>
      <c r="K882" s="284"/>
      <c r="L882" s="284"/>
    </row>
    <row r="883" spans="1:12">
      <c r="A883" s="794" t="s">
        <v>1666</v>
      </c>
      <c r="B883" s="292"/>
      <c r="C883" s="291">
        <v>753138</v>
      </c>
      <c r="D883" s="280">
        <f t="shared" si="13"/>
        <v>-753138</v>
      </c>
      <c r="E883" s="280">
        <v>-753138</v>
      </c>
      <c r="F883" s="290" t="s">
        <v>734</v>
      </c>
      <c r="G883" s="435" t="s">
        <v>1504</v>
      </c>
      <c r="H883" s="435"/>
      <c r="I883" s="264" t="s">
        <v>1220</v>
      </c>
      <c r="K883" s="284"/>
      <c r="L883" s="284"/>
    </row>
    <row r="884" spans="1:12">
      <c r="A884" s="794" t="s">
        <v>1666</v>
      </c>
      <c r="B884" s="292"/>
      <c r="C884" s="291">
        <v>1527563</v>
      </c>
      <c r="D884" s="280">
        <f t="shared" si="13"/>
        <v>-1527563</v>
      </c>
      <c r="E884" s="280">
        <v>-1527563</v>
      </c>
      <c r="F884" s="290" t="s">
        <v>734</v>
      </c>
      <c r="G884" s="435" t="s">
        <v>1504</v>
      </c>
      <c r="H884" s="435"/>
      <c r="I884" s="264" t="s">
        <v>1220</v>
      </c>
      <c r="K884" s="284"/>
      <c r="L884" s="284"/>
    </row>
    <row r="885" spans="1:12">
      <c r="A885" s="794" t="s">
        <v>1666</v>
      </c>
      <c r="B885" s="292"/>
      <c r="C885" s="291">
        <v>305621</v>
      </c>
      <c r="D885" s="280">
        <f t="shared" si="13"/>
        <v>-305621</v>
      </c>
      <c r="E885" s="280">
        <v>-305621</v>
      </c>
      <c r="F885" s="290" t="s">
        <v>734</v>
      </c>
      <c r="G885" s="435" t="s">
        <v>1504</v>
      </c>
      <c r="H885" s="435"/>
      <c r="I885" s="264" t="s">
        <v>1220</v>
      </c>
      <c r="K885" s="284"/>
      <c r="L885" s="284"/>
    </row>
    <row r="886" spans="1:12">
      <c r="A886" s="794" t="s">
        <v>1666</v>
      </c>
      <c r="B886" s="292"/>
      <c r="C886" s="291">
        <v>256382</v>
      </c>
      <c r="D886" s="280">
        <f t="shared" si="13"/>
        <v>-256382</v>
      </c>
      <c r="E886" s="280">
        <v>-256382</v>
      </c>
      <c r="F886" s="290" t="s">
        <v>734</v>
      </c>
      <c r="G886" s="435" t="s">
        <v>1504</v>
      </c>
      <c r="H886" s="435"/>
      <c r="I886" s="264" t="s">
        <v>1220</v>
      </c>
      <c r="K886" s="284"/>
      <c r="L886" s="284"/>
    </row>
    <row r="887" spans="1:12">
      <c r="A887" s="794" t="s">
        <v>1666</v>
      </c>
      <c r="B887" s="292"/>
      <c r="C887" s="291">
        <v>358135</v>
      </c>
      <c r="D887" s="280">
        <f t="shared" si="13"/>
        <v>-358135</v>
      </c>
      <c r="E887" s="280">
        <v>-358135</v>
      </c>
      <c r="F887" s="290" t="s">
        <v>734</v>
      </c>
      <c r="G887" s="435" t="s">
        <v>1504</v>
      </c>
      <c r="H887" s="435"/>
      <c r="I887" s="264" t="s">
        <v>1220</v>
      </c>
      <c r="K887" s="284"/>
      <c r="L887" s="284"/>
    </row>
    <row r="888" spans="1:12">
      <c r="A888" s="794" t="s">
        <v>1666</v>
      </c>
      <c r="B888" s="292"/>
      <c r="C888" s="291">
        <v>274504</v>
      </c>
      <c r="D888" s="280">
        <f t="shared" si="13"/>
        <v>-274504</v>
      </c>
      <c r="E888" s="280">
        <v>-274504</v>
      </c>
      <c r="F888" s="290" t="s">
        <v>734</v>
      </c>
      <c r="G888" s="435" t="s">
        <v>1504</v>
      </c>
      <c r="H888" s="435"/>
      <c r="I888" s="264" t="s">
        <v>1220</v>
      </c>
      <c r="K888" s="284"/>
      <c r="L888" s="284"/>
    </row>
    <row r="889" spans="1:12">
      <c r="A889" s="794" t="s">
        <v>1666</v>
      </c>
      <c r="B889" s="292"/>
      <c r="C889" s="291">
        <v>331755</v>
      </c>
      <c r="D889" s="280">
        <f t="shared" si="13"/>
        <v>-331755</v>
      </c>
      <c r="E889" s="280">
        <v>-331755</v>
      </c>
      <c r="F889" s="290" t="s">
        <v>734</v>
      </c>
      <c r="G889" s="435" t="s">
        <v>1504</v>
      </c>
      <c r="H889" s="435"/>
      <c r="I889" s="264" t="s">
        <v>1220</v>
      </c>
      <c r="K889" s="284"/>
      <c r="L889" s="284"/>
    </row>
    <row r="890" spans="1:12">
      <c r="A890" s="794" t="s">
        <v>1666</v>
      </c>
      <c r="B890" s="292"/>
      <c r="C890" s="291">
        <v>540190</v>
      </c>
      <c r="D890" s="280">
        <f t="shared" si="13"/>
        <v>-540190</v>
      </c>
      <c r="E890" s="280">
        <v>-540190</v>
      </c>
      <c r="F890" s="290" t="s">
        <v>734</v>
      </c>
      <c r="G890" s="435" t="s">
        <v>1504</v>
      </c>
      <c r="H890" s="435"/>
      <c r="I890" s="264" t="s">
        <v>1220</v>
      </c>
      <c r="K890" s="284"/>
      <c r="L890" s="284"/>
    </row>
    <row r="891" spans="1:12">
      <c r="A891" s="794" t="s">
        <v>1666</v>
      </c>
      <c r="B891" s="292"/>
      <c r="C891" s="291">
        <v>608280</v>
      </c>
      <c r="D891" s="280">
        <f t="shared" si="13"/>
        <v>-608280</v>
      </c>
      <c r="E891" s="280">
        <v>-608280</v>
      </c>
      <c r="F891" s="290" t="s">
        <v>734</v>
      </c>
      <c r="G891" s="435" t="s">
        <v>1504</v>
      </c>
      <c r="H891" s="435"/>
      <c r="I891" s="264" t="s">
        <v>1220</v>
      </c>
      <c r="K891" s="284"/>
      <c r="L891" s="284"/>
    </row>
    <row r="892" spans="1:12">
      <c r="A892" s="794" t="s">
        <v>1666</v>
      </c>
      <c r="B892" s="292"/>
      <c r="C892" s="291">
        <v>284763</v>
      </c>
      <c r="D892" s="280">
        <f t="shared" si="13"/>
        <v>-284763</v>
      </c>
      <c r="E892" s="280">
        <v>-284763</v>
      </c>
      <c r="F892" s="290" t="s">
        <v>734</v>
      </c>
      <c r="G892" s="435" t="s">
        <v>1504</v>
      </c>
      <c r="H892" s="435"/>
      <c r="I892" s="264" t="s">
        <v>1220</v>
      </c>
      <c r="K892" s="284"/>
      <c r="L892" s="284"/>
    </row>
    <row r="893" spans="1:12">
      <c r="A893" s="794" t="s">
        <v>1666</v>
      </c>
      <c r="B893" s="292"/>
      <c r="C893" s="291">
        <v>546118</v>
      </c>
      <c r="D893" s="280">
        <f t="shared" si="13"/>
        <v>-546118</v>
      </c>
      <c r="E893" s="280">
        <v>-546118</v>
      </c>
      <c r="F893" s="290" t="s">
        <v>734</v>
      </c>
      <c r="G893" s="435" t="s">
        <v>1504</v>
      </c>
      <c r="H893" s="435"/>
      <c r="I893" s="264" t="s">
        <v>1220</v>
      </c>
      <c r="K893" s="284"/>
      <c r="L893" s="284"/>
    </row>
    <row r="894" spans="1:12">
      <c r="A894" s="794" t="s">
        <v>1666</v>
      </c>
      <c r="B894" s="292"/>
      <c r="C894" s="291">
        <v>272318</v>
      </c>
      <c r="D894" s="280">
        <f t="shared" si="13"/>
        <v>-272318</v>
      </c>
      <c r="E894" s="280">
        <v>-272318</v>
      </c>
      <c r="F894" s="290" t="s">
        <v>734</v>
      </c>
      <c r="G894" s="435" t="s">
        <v>1504</v>
      </c>
      <c r="H894" s="435"/>
      <c r="I894" s="264" t="s">
        <v>1220</v>
      </c>
      <c r="K894" s="284"/>
      <c r="L894" s="284"/>
    </row>
    <row r="895" spans="1:12">
      <c r="A895" s="794" t="s">
        <v>1666</v>
      </c>
      <c r="B895" s="292"/>
      <c r="C895" s="291">
        <v>112047</v>
      </c>
      <c r="D895" s="280">
        <f t="shared" si="13"/>
        <v>-112047</v>
      </c>
      <c r="E895" s="280">
        <v>-112047</v>
      </c>
      <c r="F895" s="290" t="s">
        <v>734</v>
      </c>
      <c r="G895" s="435" t="s">
        <v>1504</v>
      </c>
      <c r="H895" s="435"/>
      <c r="I895" s="264" t="s">
        <v>1220</v>
      </c>
      <c r="K895" s="284"/>
      <c r="L895" s="284"/>
    </row>
    <row r="896" spans="1:12">
      <c r="A896" s="794" t="s">
        <v>1666</v>
      </c>
      <c r="B896" s="292"/>
      <c r="C896" s="291">
        <v>272371</v>
      </c>
      <c r="D896" s="280">
        <f t="shared" si="13"/>
        <v>-272371</v>
      </c>
      <c r="E896" s="280">
        <v>-272371</v>
      </c>
      <c r="F896" s="290" t="s">
        <v>734</v>
      </c>
      <c r="G896" s="435" t="s">
        <v>1504</v>
      </c>
      <c r="H896" s="435"/>
      <c r="I896" s="264" t="s">
        <v>1220</v>
      </c>
      <c r="K896" s="284"/>
      <c r="L896" s="284"/>
    </row>
    <row r="897" spans="1:12">
      <c r="A897" s="794" t="s">
        <v>1666</v>
      </c>
      <c r="B897" s="292"/>
      <c r="C897" s="291">
        <v>1234553</v>
      </c>
      <c r="D897" s="280">
        <f t="shared" si="13"/>
        <v>-1234553</v>
      </c>
      <c r="E897" s="280">
        <v>-1234553</v>
      </c>
      <c r="F897" s="290" t="s">
        <v>734</v>
      </c>
      <c r="G897" s="435" t="s">
        <v>1504</v>
      </c>
      <c r="H897" s="435"/>
      <c r="I897" s="264" t="s">
        <v>1220</v>
      </c>
      <c r="K897" s="284"/>
      <c r="L897" s="284"/>
    </row>
    <row r="898" spans="1:12">
      <c r="A898" s="794" t="s">
        <v>1666</v>
      </c>
      <c r="B898" s="292"/>
      <c r="C898" s="291">
        <v>517173</v>
      </c>
      <c r="D898" s="280">
        <f t="shared" si="13"/>
        <v>-517173</v>
      </c>
      <c r="E898" s="280">
        <v>-517173</v>
      </c>
      <c r="F898" s="290" t="s">
        <v>734</v>
      </c>
      <c r="G898" s="435" t="s">
        <v>1504</v>
      </c>
      <c r="H898" s="435"/>
      <c r="I898" s="264" t="s">
        <v>1220</v>
      </c>
      <c r="K898" s="284"/>
      <c r="L898" s="284"/>
    </row>
    <row r="899" spans="1:12">
      <c r="A899" s="794" t="s">
        <v>1666</v>
      </c>
      <c r="B899" s="292"/>
      <c r="C899" s="291">
        <v>257526</v>
      </c>
      <c r="D899" s="280">
        <f t="shared" si="13"/>
        <v>-257526</v>
      </c>
      <c r="E899" s="280">
        <v>-257526</v>
      </c>
      <c r="F899" s="290" t="s">
        <v>734</v>
      </c>
      <c r="G899" s="435" t="s">
        <v>1504</v>
      </c>
      <c r="H899" s="435"/>
      <c r="I899" s="264" t="s">
        <v>1220</v>
      </c>
      <c r="K899" s="284"/>
      <c r="L899" s="284"/>
    </row>
    <row r="900" spans="1:12">
      <c r="A900" s="794" t="s">
        <v>1666</v>
      </c>
      <c r="B900" s="292"/>
      <c r="C900" s="291">
        <v>284515</v>
      </c>
      <c r="D900" s="280">
        <f t="shared" si="13"/>
        <v>-284515</v>
      </c>
      <c r="E900" s="280">
        <v>-284515</v>
      </c>
      <c r="F900" s="290" t="s">
        <v>734</v>
      </c>
      <c r="G900" s="435" t="s">
        <v>1504</v>
      </c>
      <c r="H900" s="435"/>
      <c r="I900" s="264" t="s">
        <v>1220</v>
      </c>
      <c r="K900" s="284"/>
      <c r="L900" s="284"/>
    </row>
    <row r="901" spans="1:12">
      <c r="A901" s="794" t="s">
        <v>1666</v>
      </c>
      <c r="B901" s="292"/>
      <c r="C901" s="291">
        <v>604846</v>
      </c>
      <c r="D901" s="280">
        <f t="shared" si="13"/>
        <v>-604846</v>
      </c>
      <c r="E901" s="280">
        <v>-604846</v>
      </c>
      <c r="F901" s="290" t="s">
        <v>734</v>
      </c>
      <c r="G901" s="435" t="s">
        <v>1504</v>
      </c>
      <c r="H901" s="435"/>
      <c r="I901" s="264" t="s">
        <v>1220</v>
      </c>
      <c r="K901" s="284"/>
      <c r="L901" s="284"/>
    </row>
    <row r="902" spans="1:12">
      <c r="A902" s="794" t="s">
        <v>1666</v>
      </c>
      <c r="B902" s="292"/>
      <c r="C902" s="291">
        <v>258349</v>
      </c>
      <c r="D902" s="280">
        <f t="shared" si="13"/>
        <v>-258349</v>
      </c>
      <c r="E902" s="280">
        <v>-258349</v>
      </c>
      <c r="F902" s="290" t="s">
        <v>734</v>
      </c>
      <c r="G902" s="435" t="s">
        <v>1504</v>
      </c>
      <c r="H902" s="435"/>
      <c r="I902" s="264" t="s">
        <v>1220</v>
      </c>
      <c r="K902" s="284"/>
      <c r="L902" s="284"/>
    </row>
    <row r="903" spans="1:12">
      <c r="A903" s="794" t="s">
        <v>1666</v>
      </c>
      <c r="B903" s="292"/>
      <c r="C903" s="291">
        <v>445850</v>
      </c>
      <c r="D903" s="280">
        <f t="shared" si="13"/>
        <v>-445850</v>
      </c>
      <c r="E903" s="280">
        <v>-445850</v>
      </c>
      <c r="F903" s="290" t="s">
        <v>734</v>
      </c>
      <c r="G903" s="435" t="s">
        <v>1504</v>
      </c>
      <c r="H903" s="435"/>
      <c r="I903" s="264" t="s">
        <v>1220</v>
      </c>
      <c r="K903" s="284"/>
      <c r="L903" s="284"/>
    </row>
    <row r="904" spans="1:12">
      <c r="A904" s="794" t="s">
        <v>1666</v>
      </c>
      <c r="B904" s="292"/>
      <c r="C904" s="291">
        <v>232166</v>
      </c>
      <c r="D904" s="280">
        <f t="shared" si="13"/>
        <v>-232166</v>
      </c>
      <c r="E904" s="280">
        <v>-232166</v>
      </c>
      <c r="F904" s="290" t="s">
        <v>734</v>
      </c>
      <c r="G904" s="435" t="s">
        <v>1504</v>
      </c>
      <c r="H904" s="435"/>
      <c r="I904" s="264" t="s">
        <v>1220</v>
      </c>
      <c r="K904" s="284"/>
      <c r="L904" s="284"/>
    </row>
    <row r="905" spans="1:12">
      <c r="A905" s="794" t="s">
        <v>1666</v>
      </c>
      <c r="B905" s="292"/>
      <c r="C905" s="291">
        <v>166966</v>
      </c>
      <c r="D905" s="280">
        <f t="shared" ref="D905:D968" si="14">B905-C905</f>
        <v>-166966</v>
      </c>
      <c r="E905" s="280">
        <v>-166966</v>
      </c>
      <c r="F905" s="290" t="s">
        <v>734</v>
      </c>
      <c r="G905" s="435" t="s">
        <v>1504</v>
      </c>
      <c r="H905" s="435"/>
      <c r="I905" s="264" t="s">
        <v>1220</v>
      </c>
      <c r="K905" s="284"/>
      <c r="L905" s="284"/>
    </row>
    <row r="906" spans="1:12">
      <c r="A906" s="794" t="s">
        <v>1666</v>
      </c>
      <c r="B906" s="292"/>
      <c r="C906" s="291">
        <v>393980</v>
      </c>
      <c r="D906" s="280">
        <f t="shared" si="14"/>
        <v>-393980</v>
      </c>
      <c r="E906" s="280">
        <v>-393980</v>
      </c>
      <c r="F906" s="290" t="s">
        <v>734</v>
      </c>
      <c r="G906" s="435" t="s">
        <v>1504</v>
      </c>
      <c r="H906" s="435"/>
      <c r="I906" s="264" t="s">
        <v>1220</v>
      </c>
      <c r="K906" s="284"/>
      <c r="L906" s="284"/>
    </row>
    <row r="907" spans="1:12">
      <c r="A907" s="794" t="s">
        <v>1666</v>
      </c>
      <c r="B907" s="292"/>
      <c r="C907" s="291">
        <v>634082.5</v>
      </c>
      <c r="D907" s="280">
        <f t="shared" si="14"/>
        <v>-634082.5</v>
      </c>
      <c r="E907" s="280">
        <v>-634083</v>
      </c>
      <c r="F907" s="290" t="s">
        <v>734</v>
      </c>
      <c r="G907" s="435" t="s">
        <v>1504</v>
      </c>
      <c r="H907" s="435"/>
      <c r="I907" s="264" t="s">
        <v>1220</v>
      </c>
      <c r="K907" s="284"/>
      <c r="L907" s="284"/>
    </row>
    <row r="908" spans="1:12">
      <c r="A908" s="794" t="s">
        <v>1666</v>
      </c>
      <c r="B908" s="292"/>
      <c r="C908" s="291">
        <v>247962</v>
      </c>
      <c r="D908" s="280">
        <f t="shared" si="14"/>
        <v>-247962</v>
      </c>
      <c r="E908" s="280">
        <v>-247962</v>
      </c>
      <c r="F908" s="290" t="s">
        <v>734</v>
      </c>
      <c r="G908" s="435" t="s">
        <v>1504</v>
      </c>
      <c r="H908" s="435"/>
      <c r="I908" s="264" t="s">
        <v>1220</v>
      </c>
      <c r="K908" s="284"/>
      <c r="L908" s="284"/>
    </row>
    <row r="909" spans="1:12">
      <c r="A909" s="794" t="s">
        <v>1666</v>
      </c>
      <c r="B909" s="292"/>
      <c r="C909" s="291">
        <v>261973.4</v>
      </c>
      <c r="D909" s="280">
        <f t="shared" si="14"/>
        <v>-261973.4</v>
      </c>
      <c r="E909" s="280">
        <v>-261973</v>
      </c>
      <c r="F909" s="290" t="s">
        <v>734</v>
      </c>
      <c r="G909" s="435" t="s">
        <v>1504</v>
      </c>
      <c r="H909" s="435"/>
      <c r="I909" s="264" t="s">
        <v>1220</v>
      </c>
      <c r="K909" s="284"/>
      <c r="L909" s="284"/>
    </row>
    <row r="910" spans="1:12">
      <c r="A910" s="794" t="s">
        <v>1666</v>
      </c>
      <c r="B910" s="292"/>
      <c r="C910" s="291">
        <v>296047</v>
      </c>
      <c r="D910" s="280">
        <f t="shared" si="14"/>
        <v>-296047</v>
      </c>
      <c r="E910" s="280">
        <v>-296047</v>
      </c>
      <c r="F910" s="290" t="s">
        <v>734</v>
      </c>
      <c r="G910" s="435" t="s">
        <v>1504</v>
      </c>
      <c r="H910" s="435"/>
      <c r="I910" s="264" t="s">
        <v>1220</v>
      </c>
      <c r="J910" s="265" t="s">
        <v>1294</v>
      </c>
      <c r="K910" s="284"/>
      <c r="L910" s="284"/>
    </row>
    <row r="911" spans="1:12">
      <c r="A911" s="794" t="s">
        <v>1666</v>
      </c>
      <c r="B911" s="292"/>
      <c r="C911" s="291">
        <v>784031.25</v>
      </c>
      <c r="D911" s="280">
        <f t="shared" si="14"/>
        <v>-784031.25</v>
      </c>
      <c r="E911" s="280">
        <v>-784031</v>
      </c>
      <c r="F911" s="290" t="s">
        <v>734</v>
      </c>
      <c r="G911" s="435" t="s">
        <v>1504</v>
      </c>
      <c r="H911" s="435"/>
      <c r="I911" s="264" t="s">
        <v>1220</v>
      </c>
      <c r="K911" s="284"/>
      <c r="L911" s="284"/>
    </row>
    <row r="912" spans="1:12">
      <c r="A912" s="794" t="s">
        <v>1666</v>
      </c>
      <c r="B912" s="292"/>
      <c r="C912" s="291">
        <v>219400</v>
      </c>
      <c r="D912" s="280">
        <f t="shared" si="14"/>
        <v>-219400</v>
      </c>
      <c r="E912" s="280">
        <v>-219400</v>
      </c>
      <c r="F912" s="290" t="s">
        <v>734</v>
      </c>
      <c r="G912" s="435" t="s">
        <v>1504</v>
      </c>
      <c r="H912" s="435"/>
      <c r="I912" s="264" t="s">
        <v>1220</v>
      </c>
      <c r="K912" s="284"/>
      <c r="L912" s="284"/>
    </row>
    <row r="913" spans="1:12">
      <c r="A913" s="794" t="s">
        <v>1666</v>
      </c>
      <c r="B913" s="292"/>
      <c r="C913" s="291">
        <v>439256</v>
      </c>
      <c r="D913" s="280">
        <f t="shared" si="14"/>
        <v>-439256</v>
      </c>
      <c r="E913" s="280">
        <v>-439256</v>
      </c>
      <c r="F913" s="290" t="s">
        <v>734</v>
      </c>
      <c r="G913" s="435" t="s">
        <v>1504</v>
      </c>
      <c r="H913" s="435"/>
      <c r="I913" s="264" t="s">
        <v>1220</v>
      </c>
      <c r="K913" s="284"/>
      <c r="L913" s="284"/>
    </row>
    <row r="914" spans="1:12">
      <c r="A914" s="794" t="s">
        <v>1666</v>
      </c>
      <c r="B914" s="292"/>
      <c r="C914" s="291">
        <v>530622</v>
      </c>
      <c r="D914" s="280">
        <f t="shared" si="14"/>
        <v>-530622</v>
      </c>
      <c r="E914" s="280">
        <v>-530622</v>
      </c>
      <c r="F914" s="290" t="s">
        <v>734</v>
      </c>
      <c r="G914" s="435" t="s">
        <v>1504</v>
      </c>
      <c r="H914" s="435"/>
      <c r="I914" s="264" t="s">
        <v>1220</v>
      </c>
      <c r="K914" s="284"/>
      <c r="L914" s="284"/>
    </row>
    <row r="915" spans="1:12">
      <c r="A915" s="794" t="s">
        <v>1666</v>
      </c>
      <c r="B915" s="292"/>
      <c r="C915" s="291">
        <v>626170</v>
      </c>
      <c r="D915" s="280">
        <f t="shared" si="14"/>
        <v>-626170</v>
      </c>
      <c r="E915" s="280">
        <v>-626170</v>
      </c>
      <c r="F915" s="290" t="s">
        <v>734</v>
      </c>
      <c r="G915" s="435" t="s">
        <v>1504</v>
      </c>
      <c r="H915" s="435"/>
      <c r="I915" s="264" t="s">
        <v>1220</v>
      </c>
      <c r="K915" s="284"/>
      <c r="L915" s="284"/>
    </row>
    <row r="916" spans="1:12">
      <c r="A916" s="794" t="s">
        <v>1666</v>
      </c>
      <c r="B916" s="292"/>
      <c r="C916" s="291">
        <v>471737</v>
      </c>
      <c r="D916" s="280">
        <f t="shared" si="14"/>
        <v>-471737</v>
      </c>
      <c r="E916" s="280">
        <v>-471737</v>
      </c>
      <c r="F916" s="290" t="s">
        <v>734</v>
      </c>
      <c r="G916" s="435" t="s">
        <v>1504</v>
      </c>
      <c r="H916" s="435"/>
      <c r="I916" s="264" t="s">
        <v>1220</v>
      </c>
      <c r="K916" s="284"/>
      <c r="L916" s="284"/>
    </row>
    <row r="917" spans="1:12">
      <c r="A917" s="794" t="s">
        <v>1666</v>
      </c>
      <c r="B917" s="292"/>
      <c r="C917" s="291">
        <v>174369</v>
      </c>
      <c r="D917" s="280">
        <f t="shared" si="14"/>
        <v>-174369</v>
      </c>
      <c r="E917" s="280">
        <v>-174369</v>
      </c>
      <c r="F917" s="290" t="s">
        <v>734</v>
      </c>
      <c r="G917" s="435" t="s">
        <v>1504</v>
      </c>
      <c r="H917" s="435"/>
      <c r="I917" s="264" t="s">
        <v>1220</v>
      </c>
      <c r="K917" s="284"/>
      <c r="L917" s="284"/>
    </row>
    <row r="918" spans="1:12">
      <c r="A918" s="794" t="s">
        <v>1666</v>
      </c>
      <c r="B918" s="292"/>
      <c r="C918" s="291">
        <v>822232</v>
      </c>
      <c r="D918" s="280">
        <f t="shared" si="14"/>
        <v>-822232</v>
      </c>
      <c r="E918" s="280">
        <v>-822232</v>
      </c>
      <c r="F918" s="290" t="s">
        <v>734</v>
      </c>
      <c r="G918" s="435" t="s">
        <v>1504</v>
      </c>
      <c r="H918" s="435"/>
      <c r="I918" s="264" t="s">
        <v>1220</v>
      </c>
      <c r="K918" s="284"/>
      <c r="L918" s="284"/>
    </row>
    <row r="919" spans="1:12">
      <c r="A919" s="794" t="s">
        <v>1666</v>
      </c>
      <c r="B919" s="292"/>
      <c r="C919" s="291">
        <v>264482</v>
      </c>
      <c r="D919" s="280">
        <f t="shared" si="14"/>
        <v>-264482</v>
      </c>
      <c r="E919" s="280">
        <v>-264482</v>
      </c>
      <c r="F919" s="290" t="s">
        <v>734</v>
      </c>
      <c r="G919" s="435" t="s">
        <v>1504</v>
      </c>
      <c r="H919" s="435"/>
      <c r="I919" s="264" t="s">
        <v>1220</v>
      </c>
      <c r="K919" s="284"/>
      <c r="L919" s="284"/>
    </row>
    <row r="920" spans="1:12">
      <c r="A920" s="794" t="s">
        <v>1666</v>
      </c>
      <c r="B920" s="292"/>
      <c r="C920" s="291">
        <v>288029</v>
      </c>
      <c r="D920" s="280">
        <f t="shared" si="14"/>
        <v>-288029</v>
      </c>
      <c r="E920" s="280">
        <v>-288029</v>
      </c>
      <c r="F920" s="290" t="s">
        <v>734</v>
      </c>
      <c r="G920" s="435" t="s">
        <v>1504</v>
      </c>
      <c r="H920" s="435"/>
      <c r="I920" s="264" t="s">
        <v>1220</v>
      </c>
      <c r="K920" s="284"/>
      <c r="L920" s="284"/>
    </row>
    <row r="921" spans="1:12">
      <c r="A921" s="794" t="s">
        <v>1666</v>
      </c>
      <c r="B921" s="292"/>
      <c r="C921" s="291">
        <v>268022.2</v>
      </c>
      <c r="D921" s="280">
        <f t="shared" si="14"/>
        <v>-268022.2</v>
      </c>
      <c r="E921" s="280">
        <v>-268022</v>
      </c>
      <c r="F921" s="290" t="s">
        <v>734</v>
      </c>
      <c r="G921" s="435" t="s">
        <v>1504</v>
      </c>
      <c r="H921" s="435"/>
      <c r="I921" s="264" t="s">
        <v>1220</v>
      </c>
      <c r="K921" s="284"/>
      <c r="L921" s="284"/>
    </row>
    <row r="922" spans="1:12">
      <c r="A922" s="794" t="s">
        <v>1666</v>
      </c>
      <c r="B922" s="292"/>
      <c r="C922" s="291">
        <v>180283</v>
      </c>
      <c r="D922" s="280">
        <f t="shared" si="14"/>
        <v>-180283</v>
      </c>
      <c r="E922" s="280">
        <v>-180283</v>
      </c>
      <c r="F922" s="290" t="s">
        <v>734</v>
      </c>
      <c r="G922" s="435" t="s">
        <v>1504</v>
      </c>
      <c r="H922" s="435"/>
      <c r="I922" s="264" t="s">
        <v>1220</v>
      </c>
      <c r="K922" s="284"/>
      <c r="L922" s="284"/>
    </row>
    <row r="923" spans="1:12">
      <c r="A923" s="794" t="s">
        <v>1666</v>
      </c>
      <c r="B923" s="292"/>
      <c r="C923" s="291">
        <v>302439</v>
      </c>
      <c r="D923" s="280">
        <f t="shared" si="14"/>
        <v>-302439</v>
      </c>
      <c r="E923" s="280">
        <v>-302439</v>
      </c>
      <c r="F923" s="290" t="s">
        <v>734</v>
      </c>
      <c r="G923" s="435" t="s">
        <v>1504</v>
      </c>
      <c r="H923" s="435"/>
      <c r="I923" s="264" t="s">
        <v>1220</v>
      </c>
      <c r="K923" s="284"/>
      <c r="L923" s="284"/>
    </row>
    <row r="924" spans="1:12">
      <c r="A924" s="794" t="s">
        <v>1666</v>
      </c>
      <c r="B924" s="292"/>
      <c r="C924" s="291">
        <v>232228</v>
      </c>
      <c r="D924" s="280">
        <f t="shared" si="14"/>
        <v>-232228</v>
      </c>
      <c r="E924" s="280">
        <v>-232228</v>
      </c>
      <c r="F924" s="290" t="s">
        <v>734</v>
      </c>
      <c r="G924" s="435" t="s">
        <v>1504</v>
      </c>
      <c r="H924" s="435"/>
      <c r="I924" s="264" t="s">
        <v>1220</v>
      </c>
      <c r="K924" s="284"/>
      <c r="L924" s="284"/>
    </row>
    <row r="925" spans="1:12">
      <c r="A925" s="794" t="s">
        <v>1666</v>
      </c>
      <c r="B925" s="292"/>
      <c r="C925" s="291">
        <v>222547</v>
      </c>
      <c r="D925" s="280">
        <f t="shared" si="14"/>
        <v>-222547</v>
      </c>
      <c r="E925" s="280">
        <v>-222547</v>
      </c>
      <c r="F925" s="290" t="s">
        <v>734</v>
      </c>
      <c r="G925" s="435" t="s">
        <v>1504</v>
      </c>
      <c r="H925" s="435"/>
      <c r="I925" s="264" t="s">
        <v>1220</v>
      </c>
      <c r="K925" s="284"/>
      <c r="L925" s="284"/>
    </row>
    <row r="926" spans="1:12">
      <c r="A926" s="794" t="s">
        <v>1666</v>
      </c>
      <c r="B926" s="292"/>
      <c r="C926" s="291">
        <v>266970</v>
      </c>
      <c r="D926" s="280">
        <f t="shared" si="14"/>
        <v>-266970</v>
      </c>
      <c r="E926" s="280">
        <v>-266970</v>
      </c>
      <c r="F926" s="290" t="s">
        <v>734</v>
      </c>
      <c r="G926" s="435" t="s">
        <v>1504</v>
      </c>
      <c r="H926" s="435"/>
      <c r="I926" s="264" t="s">
        <v>1220</v>
      </c>
      <c r="K926" s="284"/>
      <c r="L926" s="284"/>
    </row>
    <row r="927" spans="1:12">
      <c r="A927" s="794" t="s">
        <v>1666</v>
      </c>
      <c r="B927" s="292"/>
      <c r="C927" s="291">
        <v>2064678</v>
      </c>
      <c r="D927" s="280">
        <f t="shared" si="14"/>
        <v>-2064678</v>
      </c>
      <c r="E927" s="280">
        <v>-2064678</v>
      </c>
      <c r="F927" s="290" t="s">
        <v>734</v>
      </c>
      <c r="G927" s="435" t="s">
        <v>1504</v>
      </c>
      <c r="H927" s="435"/>
      <c r="I927" s="264" t="s">
        <v>1220</v>
      </c>
      <c r="K927" s="284"/>
      <c r="L927" s="284"/>
    </row>
    <row r="928" spans="1:12">
      <c r="A928" s="794" t="s">
        <v>1666</v>
      </c>
      <c r="B928" s="292"/>
      <c r="C928" s="291">
        <v>283613</v>
      </c>
      <c r="D928" s="280">
        <f t="shared" si="14"/>
        <v>-283613</v>
      </c>
      <c r="E928" s="280">
        <v>-283613</v>
      </c>
      <c r="F928" s="290" t="s">
        <v>734</v>
      </c>
      <c r="G928" s="435" t="s">
        <v>1504</v>
      </c>
      <c r="H928" s="435"/>
      <c r="I928" s="264" t="s">
        <v>1220</v>
      </c>
      <c r="K928" s="284"/>
      <c r="L928" s="284"/>
    </row>
    <row r="929" spans="1:12">
      <c r="A929" s="794" t="s">
        <v>1666</v>
      </c>
      <c r="B929" s="292"/>
      <c r="C929" s="291">
        <v>6660</v>
      </c>
      <c r="D929" s="280">
        <f t="shared" si="14"/>
        <v>-6660</v>
      </c>
      <c r="E929" s="280">
        <v>-6660</v>
      </c>
      <c r="F929" s="290" t="s">
        <v>734</v>
      </c>
      <c r="G929" s="435" t="s">
        <v>1504</v>
      </c>
      <c r="H929" s="435"/>
      <c r="I929" s="264" t="s">
        <v>1220</v>
      </c>
      <c r="K929" s="284"/>
      <c r="L929" s="284"/>
    </row>
    <row r="930" spans="1:12">
      <c r="A930" s="794" t="s">
        <v>1666</v>
      </c>
      <c r="B930" s="292"/>
      <c r="C930" s="291">
        <v>189150</v>
      </c>
      <c r="D930" s="280">
        <f t="shared" si="14"/>
        <v>-189150</v>
      </c>
      <c r="E930" s="280">
        <v>-189150</v>
      </c>
      <c r="F930" s="290" t="s">
        <v>734</v>
      </c>
      <c r="G930" s="435" t="s">
        <v>1504</v>
      </c>
      <c r="H930" s="435"/>
      <c r="I930" s="264" t="s">
        <v>1220</v>
      </c>
      <c r="K930" s="284"/>
      <c r="L930" s="284"/>
    </row>
    <row r="931" spans="1:12">
      <c r="A931" s="313" t="s">
        <v>1128</v>
      </c>
      <c r="B931" s="291">
        <v>14042</v>
      </c>
      <c r="C931" s="292"/>
      <c r="D931" s="280">
        <f t="shared" si="14"/>
        <v>14042</v>
      </c>
      <c r="E931" s="280">
        <v>14042</v>
      </c>
      <c r="F931" s="290" t="s">
        <v>134</v>
      </c>
      <c r="G931" s="303" t="s">
        <v>1367</v>
      </c>
      <c r="H931" s="303"/>
      <c r="I931" s="264" t="s">
        <v>1220</v>
      </c>
      <c r="K931" s="284"/>
      <c r="L931" s="284"/>
    </row>
    <row r="932" spans="1:12">
      <c r="A932" s="794" t="s">
        <v>1666</v>
      </c>
      <c r="B932" s="291">
        <v>5380</v>
      </c>
      <c r="C932" s="292"/>
      <c r="D932" s="280">
        <f t="shared" si="14"/>
        <v>5380</v>
      </c>
      <c r="E932" s="280">
        <v>5380</v>
      </c>
      <c r="F932" s="290">
        <v>0</v>
      </c>
      <c r="G932" s="303" t="s">
        <v>1370</v>
      </c>
      <c r="H932" s="303"/>
      <c r="I932" s="264" t="s">
        <v>1220</v>
      </c>
      <c r="K932" s="284"/>
      <c r="L932" s="284"/>
    </row>
    <row r="933" spans="1:12">
      <c r="A933" s="794" t="s">
        <v>1666</v>
      </c>
      <c r="B933" s="291">
        <v>43875</v>
      </c>
      <c r="C933" s="292"/>
      <c r="D933" s="280">
        <f t="shared" si="14"/>
        <v>43875</v>
      </c>
      <c r="E933" s="280">
        <v>43875</v>
      </c>
      <c r="F933" s="290">
        <v>0</v>
      </c>
      <c r="G933" s="303" t="s">
        <v>1361</v>
      </c>
      <c r="H933" s="303"/>
      <c r="I933" s="264" t="s">
        <v>1220</v>
      </c>
      <c r="K933" s="284"/>
      <c r="L933" s="284"/>
    </row>
    <row r="934" spans="1:12">
      <c r="A934" s="794" t="s">
        <v>1666</v>
      </c>
      <c r="B934" s="292"/>
      <c r="C934" s="291">
        <v>94800</v>
      </c>
      <c r="D934" s="280">
        <f t="shared" si="14"/>
        <v>-94800</v>
      </c>
      <c r="E934" s="280">
        <v>-94800</v>
      </c>
      <c r="F934" s="290" t="s">
        <v>734</v>
      </c>
      <c r="G934" s="435" t="s">
        <v>1504</v>
      </c>
      <c r="H934" s="435"/>
      <c r="I934" s="264" t="s">
        <v>1220</v>
      </c>
      <c r="K934" s="284"/>
      <c r="L934" s="284"/>
    </row>
    <row r="935" spans="1:12">
      <c r="A935" s="794" t="s">
        <v>1666</v>
      </c>
      <c r="B935" s="291">
        <v>1652</v>
      </c>
      <c r="C935" s="292"/>
      <c r="D935" s="280">
        <f t="shared" si="14"/>
        <v>1652</v>
      </c>
      <c r="E935" s="280">
        <v>1652</v>
      </c>
      <c r="F935" s="290">
        <v>0</v>
      </c>
      <c r="G935" s="303" t="s">
        <v>1361</v>
      </c>
      <c r="H935" s="303"/>
      <c r="I935" s="264" t="s">
        <v>1220</v>
      </c>
      <c r="K935" s="284"/>
      <c r="L935" s="284"/>
    </row>
    <row r="936" spans="1:12">
      <c r="A936" s="313" t="s">
        <v>583</v>
      </c>
      <c r="B936" s="291">
        <v>62793</v>
      </c>
      <c r="C936" s="292"/>
      <c r="D936" s="280">
        <f t="shared" si="14"/>
        <v>62793</v>
      </c>
      <c r="E936" s="280">
        <v>62793</v>
      </c>
      <c r="F936" s="290">
        <v>0</v>
      </c>
      <c r="G936" s="303" t="s">
        <v>1362</v>
      </c>
      <c r="H936" s="303"/>
      <c r="I936" s="264" t="s">
        <v>1220</v>
      </c>
      <c r="K936" s="284"/>
      <c r="L936" s="284"/>
    </row>
    <row r="937" spans="1:12">
      <c r="A937" s="794" t="s">
        <v>1666</v>
      </c>
      <c r="B937" s="291">
        <v>511265</v>
      </c>
      <c r="C937" s="292"/>
      <c r="D937" s="280">
        <f t="shared" si="14"/>
        <v>511265</v>
      </c>
      <c r="E937" s="280">
        <v>511265</v>
      </c>
      <c r="F937" s="290">
        <v>0</v>
      </c>
      <c r="G937" s="303" t="s">
        <v>1361</v>
      </c>
      <c r="H937" s="303"/>
      <c r="I937" s="264" t="s">
        <v>1220</v>
      </c>
      <c r="K937" s="284"/>
      <c r="L937" s="284"/>
    </row>
    <row r="938" spans="1:12" ht="24">
      <c r="A938" s="313" t="s">
        <v>704</v>
      </c>
      <c r="B938" s="291">
        <v>117330</v>
      </c>
      <c r="C938" s="292"/>
      <c r="D938" s="280">
        <f t="shared" si="14"/>
        <v>117330</v>
      </c>
      <c r="E938" s="280">
        <v>117330</v>
      </c>
      <c r="F938" s="290">
        <v>0</v>
      </c>
      <c r="G938" s="303" t="s">
        <v>1394</v>
      </c>
      <c r="H938" s="303"/>
      <c r="I938" s="264" t="s">
        <v>1220</v>
      </c>
      <c r="K938" s="284"/>
      <c r="L938" s="284"/>
    </row>
    <row r="939" spans="1:12" ht="24">
      <c r="A939" s="313" t="s">
        <v>413</v>
      </c>
      <c r="B939" s="292"/>
      <c r="C939" s="291">
        <v>129198</v>
      </c>
      <c r="D939" s="280">
        <f t="shared" si="14"/>
        <v>-129198</v>
      </c>
      <c r="E939" s="280">
        <v>-129198</v>
      </c>
      <c r="F939" s="290">
        <v>0</v>
      </c>
      <c r="G939" s="303" t="s">
        <v>1383</v>
      </c>
      <c r="H939" s="303"/>
      <c r="I939" s="264" t="s">
        <v>1220</v>
      </c>
      <c r="K939" s="284"/>
      <c r="L939" s="284"/>
    </row>
    <row r="940" spans="1:12">
      <c r="A940" s="794" t="s">
        <v>1666</v>
      </c>
      <c r="B940" s="291">
        <v>7345.02</v>
      </c>
      <c r="C940" s="292"/>
      <c r="D940" s="280">
        <f t="shared" si="14"/>
        <v>7345.02</v>
      </c>
      <c r="E940" s="280">
        <v>7345</v>
      </c>
      <c r="F940" s="290">
        <v>0</v>
      </c>
      <c r="G940" s="303" t="s">
        <v>1361</v>
      </c>
      <c r="H940" s="303"/>
      <c r="I940" s="264" t="s">
        <v>1220</v>
      </c>
      <c r="K940" s="284"/>
      <c r="L940" s="284"/>
    </row>
    <row r="941" spans="1:12">
      <c r="A941" s="313" t="s">
        <v>513</v>
      </c>
      <c r="B941" s="291">
        <v>595363</v>
      </c>
      <c r="C941" s="292"/>
      <c r="D941" s="280">
        <f t="shared" si="14"/>
        <v>595363</v>
      </c>
      <c r="E941" s="280">
        <v>595363</v>
      </c>
      <c r="F941" s="290">
        <v>0</v>
      </c>
      <c r="G941" s="303" t="s">
        <v>818</v>
      </c>
      <c r="H941" s="303"/>
      <c r="I941" s="264" t="s">
        <v>1220</v>
      </c>
      <c r="K941" s="284"/>
      <c r="L941" s="284"/>
    </row>
    <row r="942" spans="1:12">
      <c r="A942" s="313" t="s">
        <v>506</v>
      </c>
      <c r="B942" s="291">
        <v>5704703</v>
      </c>
      <c r="C942" s="292"/>
      <c r="D942" s="280">
        <f t="shared" si="14"/>
        <v>5704703</v>
      </c>
      <c r="E942" s="280">
        <v>5704703</v>
      </c>
      <c r="F942" s="290">
        <v>0</v>
      </c>
      <c r="G942" s="303" t="s">
        <v>818</v>
      </c>
      <c r="H942" s="303"/>
      <c r="I942" s="264" t="s">
        <v>1220</v>
      </c>
      <c r="K942" s="284"/>
      <c r="L942" s="284"/>
    </row>
    <row r="943" spans="1:12">
      <c r="A943" s="313" t="s">
        <v>507</v>
      </c>
      <c r="B943" s="291">
        <v>17228</v>
      </c>
      <c r="C943" s="292"/>
      <c r="D943" s="280">
        <f t="shared" si="14"/>
        <v>17228</v>
      </c>
      <c r="E943" s="280">
        <v>17228</v>
      </c>
      <c r="F943" s="290">
        <v>0</v>
      </c>
      <c r="G943" s="303" t="s">
        <v>818</v>
      </c>
      <c r="H943" s="303"/>
      <c r="I943" s="264" t="s">
        <v>1220</v>
      </c>
      <c r="K943" s="284"/>
      <c r="L943" s="284"/>
    </row>
    <row r="944" spans="1:12">
      <c r="A944" s="794" t="s">
        <v>1666</v>
      </c>
      <c r="B944" s="292"/>
      <c r="C944" s="291">
        <v>434509</v>
      </c>
      <c r="D944" s="280">
        <f t="shared" si="14"/>
        <v>-434509</v>
      </c>
      <c r="E944" s="280">
        <v>-434509</v>
      </c>
      <c r="F944" s="290" t="s">
        <v>734</v>
      </c>
      <c r="G944" s="435" t="s">
        <v>1504</v>
      </c>
      <c r="H944" s="435"/>
      <c r="I944" s="264" t="s">
        <v>1220</v>
      </c>
      <c r="K944" s="284"/>
      <c r="L944" s="284"/>
    </row>
    <row r="945" spans="1:12">
      <c r="A945" s="794" t="s">
        <v>1666</v>
      </c>
      <c r="B945" s="292"/>
      <c r="C945" s="291">
        <v>255259</v>
      </c>
      <c r="D945" s="280">
        <f t="shared" si="14"/>
        <v>-255259</v>
      </c>
      <c r="E945" s="280">
        <v>-255259</v>
      </c>
      <c r="F945" s="290" t="s">
        <v>734</v>
      </c>
      <c r="G945" s="435" t="s">
        <v>1504</v>
      </c>
      <c r="H945" s="435"/>
      <c r="I945" s="264" t="s">
        <v>1220</v>
      </c>
      <c r="K945" s="284"/>
      <c r="L945" s="284"/>
    </row>
    <row r="946" spans="1:12">
      <c r="A946" s="313" t="s">
        <v>492</v>
      </c>
      <c r="B946" s="291">
        <v>15500</v>
      </c>
      <c r="C946" s="292"/>
      <c r="D946" s="280">
        <f t="shared" si="14"/>
        <v>15500</v>
      </c>
      <c r="E946" s="280">
        <v>15500</v>
      </c>
      <c r="F946" s="290">
        <v>0</v>
      </c>
      <c r="G946" s="303" t="s">
        <v>818</v>
      </c>
      <c r="H946" s="303"/>
      <c r="I946" s="264" t="s">
        <v>1220</v>
      </c>
      <c r="K946" s="284"/>
      <c r="L946" s="284"/>
    </row>
    <row r="947" spans="1:12">
      <c r="A947" s="313" t="s">
        <v>514</v>
      </c>
      <c r="B947" s="291">
        <v>380346.9</v>
      </c>
      <c r="C947" s="292"/>
      <c r="D947" s="280">
        <f t="shared" si="14"/>
        <v>380346.9</v>
      </c>
      <c r="E947" s="280">
        <v>380347</v>
      </c>
      <c r="F947" s="290">
        <v>0</v>
      </c>
      <c r="G947" s="303" t="s">
        <v>818</v>
      </c>
      <c r="H947" s="303"/>
      <c r="I947" s="264" t="s">
        <v>1220</v>
      </c>
      <c r="K947" s="284"/>
      <c r="L947" s="284"/>
    </row>
    <row r="948" spans="1:12">
      <c r="A948" s="313" t="s">
        <v>515</v>
      </c>
      <c r="B948" s="291">
        <v>859803.21</v>
      </c>
      <c r="C948" s="292"/>
      <c r="D948" s="280">
        <f t="shared" si="14"/>
        <v>859803.21</v>
      </c>
      <c r="E948" s="280">
        <v>859803</v>
      </c>
      <c r="F948" s="290">
        <v>0</v>
      </c>
      <c r="G948" s="303" t="s">
        <v>818</v>
      </c>
      <c r="H948" s="303"/>
      <c r="I948" s="264" t="s">
        <v>1220</v>
      </c>
      <c r="K948" s="284"/>
      <c r="L948" s="284"/>
    </row>
    <row r="949" spans="1:12">
      <c r="A949" s="313" t="s">
        <v>1129</v>
      </c>
      <c r="B949" s="291">
        <v>13030</v>
      </c>
      <c r="C949" s="292"/>
      <c r="D949" s="280">
        <f t="shared" si="14"/>
        <v>13030</v>
      </c>
      <c r="E949" s="280">
        <v>13030</v>
      </c>
      <c r="F949" s="290">
        <v>0</v>
      </c>
      <c r="G949" s="303" t="s">
        <v>1405</v>
      </c>
      <c r="H949" s="303"/>
      <c r="I949" s="264" t="s">
        <v>1220</v>
      </c>
      <c r="K949" s="284"/>
      <c r="L949" s="284"/>
    </row>
    <row r="950" spans="1:12">
      <c r="A950" s="794" t="s">
        <v>1666</v>
      </c>
      <c r="B950" s="292"/>
      <c r="C950" s="291">
        <v>7000</v>
      </c>
      <c r="D950" s="280">
        <f t="shared" si="14"/>
        <v>-7000</v>
      </c>
      <c r="E950" s="280">
        <v>-7000</v>
      </c>
      <c r="F950" s="290" t="s">
        <v>734</v>
      </c>
      <c r="G950" s="435" t="s">
        <v>1504</v>
      </c>
      <c r="H950" s="435"/>
      <c r="I950" s="264" t="s">
        <v>1220</v>
      </c>
      <c r="K950" s="284"/>
      <c r="L950" s="284"/>
    </row>
    <row r="951" spans="1:12">
      <c r="A951" s="794" t="s">
        <v>1666</v>
      </c>
      <c r="B951" s="292"/>
      <c r="C951" s="291">
        <v>556206</v>
      </c>
      <c r="D951" s="280">
        <f t="shared" si="14"/>
        <v>-556206</v>
      </c>
      <c r="E951" s="280">
        <v>-556206</v>
      </c>
      <c r="F951" s="290" t="s">
        <v>734</v>
      </c>
      <c r="G951" s="435" t="s">
        <v>1504</v>
      </c>
      <c r="H951" s="435"/>
      <c r="I951" s="264" t="s">
        <v>1220</v>
      </c>
      <c r="K951" s="284"/>
      <c r="L951" s="284"/>
    </row>
    <row r="952" spans="1:12">
      <c r="A952" s="794" t="s">
        <v>1666</v>
      </c>
      <c r="B952" s="291">
        <v>16770</v>
      </c>
      <c r="C952" s="292"/>
      <c r="D952" s="280">
        <f t="shared" si="14"/>
        <v>16770</v>
      </c>
      <c r="E952" s="280">
        <v>16770</v>
      </c>
      <c r="F952" s="290">
        <v>0</v>
      </c>
      <c r="G952" s="303" t="s">
        <v>1361</v>
      </c>
      <c r="H952" s="303"/>
      <c r="I952" s="264" t="s">
        <v>1220</v>
      </c>
      <c r="K952" s="284"/>
      <c r="L952" s="284"/>
    </row>
    <row r="953" spans="1:12">
      <c r="A953" s="794" t="s">
        <v>1666</v>
      </c>
      <c r="B953" s="292"/>
      <c r="C953" s="291">
        <v>748385</v>
      </c>
      <c r="D953" s="280">
        <f t="shared" si="14"/>
        <v>-748385</v>
      </c>
      <c r="E953" s="280">
        <v>-748385</v>
      </c>
      <c r="F953" s="290" t="s">
        <v>734</v>
      </c>
      <c r="G953" s="435" t="s">
        <v>1504</v>
      </c>
      <c r="H953" s="435"/>
      <c r="I953" s="264" t="s">
        <v>1220</v>
      </c>
      <c r="K953" s="284"/>
      <c r="L953" s="284"/>
    </row>
    <row r="954" spans="1:12">
      <c r="A954" s="313" t="s">
        <v>399</v>
      </c>
      <c r="B954" s="291">
        <v>19393</v>
      </c>
      <c r="C954" s="292"/>
      <c r="D954" s="280">
        <f t="shared" si="14"/>
        <v>19393</v>
      </c>
      <c r="E954" s="280">
        <v>19393</v>
      </c>
      <c r="F954" s="290">
        <v>0</v>
      </c>
      <c r="G954" s="303" t="s">
        <v>1367</v>
      </c>
      <c r="H954" s="303"/>
      <c r="I954" s="264" t="s">
        <v>1220</v>
      </c>
      <c r="K954" s="284"/>
      <c r="L954" s="284"/>
    </row>
    <row r="955" spans="1:12">
      <c r="A955" s="794" t="s">
        <v>1666</v>
      </c>
      <c r="B955" s="291">
        <v>69685.5</v>
      </c>
      <c r="C955" s="292"/>
      <c r="D955" s="280">
        <f t="shared" si="14"/>
        <v>69685.5</v>
      </c>
      <c r="E955" s="280">
        <v>69686</v>
      </c>
      <c r="F955" s="290">
        <v>0</v>
      </c>
      <c r="G955" s="303" t="s">
        <v>1361</v>
      </c>
      <c r="H955" s="303"/>
      <c r="I955" s="264" t="s">
        <v>1220</v>
      </c>
      <c r="K955" s="284"/>
      <c r="L955" s="284"/>
    </row>
    <row r="956" spans="1:12">
      <c r="A956" s="794" t="s">
        <v>1666</v>
      </c>
      <c r="B956" s="291">
        <v>10174</v>
      </c>
      <c r="C956" s="292"/>
      <c r="D956" s="280">
        <f t="shared" si="14"/>
        <v>10174</v>
      </c>
      <c r="E956" s="280">
        <v>10174</v>
      </c>
      <c r="F956" s="290">
        <v>0</v>
      </c>
      <c r="G956" s="303" t="s">
        <v>1361</v>
      </c>
      <c r="H956" s="303"/>
      <c r="I956" s="264" t="s">
        <v>1220</v>
      </c>
      <c r="K956" s="284"/>
      <c r="L956" s="284"/>
    </row>
    <row r="957" spans="1:12">
      <c r="A957" s="794" t="s">
        <v>1666</v>
      </c>
      <c r="B957" s="291">
        <v>7522.5</v>
      </c>
      <c r="C957" s="292"/>
      <c r="D957" s="280">
        <f t="shared" si="14"/>
        <v>7522.5</v>
      </c>
      <c r="E957" s="280">
        <v>7523</v>
      </c>
      <c r="F957" s="290">
        <v>0</v>
      </c>
      <c r="G957" s="303" t="s">
        <v>1361</v>
      </c>
      <c r="H957" s="303"/>
      <c r="I957" s="264" t="s">
        <v>1220</v>
      </c>
      <c r="K957" s="284"/>
      <c r="L957" s="284"/>
    </row>
    <row r="958" spans="1:12">
      <c r="A958" s="794" t="s">
        <v>1666</v>
      </c>
      <c r="B958" s="292"/>
      <c r="C958" s="291">
        <v>202820</v>
      </c>
      <c r="D958" s="280">
        <f t="shared" si="14"/>
        <v>-202820</v>
      </c>
      <c r="E958" s="280">
        <v>-202820</v>
      </c>
      <c r="F958" s="290" t="s">
        <v>734</v>
      </c>
      <c r="G958" s="435" t="s">
        <v>1504</v>
      </c>
      <c r="H958" s="435"/>
      <c r="I958" s="264" t="s">
        <v>1220</v>
      </c>
      <c r="K958" s="284"/>
      <c r="L958" s="284"/>
    </row>
    <row r="959" spans="1:12">
      <c r="A959" s="794" t="s">
        <v>1666</v>
      </c>
      <c r="B959" s="291">
        <v>52654.5</v>
      </c>
      <c r="C959" s="292"/>
      <c r="D959" s="280">
        <f t="shared" si="14"/>
        <v>52654.5</v>
      </c>
      <c r="E959" s="280">
        <v>52655</v>
      </c>
      <c r="F959" s="290">
        <v>0</v>
      </c>
      <c r="G959" s="303" t="s">
        <v>1361</v>
      </c>
      <c r="H959" s="303"/>
      <c r="I959" s="264" t="s">
        <v>1220</v>
      </c>
      <c r="K959" s="284"/>
      <c r="L959" s="284"/>
    </row>
    <row r="960" spans="1:12">
      <c r="A960" s="313" t="s">
        <v>558</v>
      </c>
      <c r="B960" s="291">
        <v>10000</v>
      </c>
      <c r="C960" s="292"/>
      <c r="D960" s="280">
        <f t="shared" si="14"/>
        <v>10000</v>
      </c>
      <c r="E960" s="280">
        <v>10000</v>
      </c>
      <c r="F960" s="290">
        <v>0</v>
      </c>
      <c r="G960" s="303" t="s">
        <v>1357</v>
      </c>
      <c r="H960" s="303"/>
      <c r="I960" s="264" t="s">
        <v>1220</v>
      </c>
      <c r="K960" s="284"/>
      <c r="L960" s="284"/>
    </row>
    <row r="961" spans="1:12">
      <c r="A961" s="794" t="s">
        <v>1666</v>
      </c>
      <c r="B961" s="292"/>
      <c r="C961" s="291">
        <v>542</v>
      </c>
      <c r="D961" s="280">
        <f t="shared" si="14"/>
        <v>-542</v>
      </c>
      <c r="E961" s="280">
        <v>-542</v>
      </c>
      <c r="F961" s="290" t="s">
        <v>896</v>
      </c>
      <c r="G961" s="435" t="s">
        <v>1504</v>
      </c>
      <c r="H961" s="435"/>
      <c r="I961" s="264" t="s">
        <v>1220</v>
      </c>
      <c r="K961" s="284"/>
      <c r="L961" s="284"/>
    </row>
    <row r="962" spans="1:12">
      <c r="A962" s="794" t="s">
        <v>1666</v>
      </c>
      <c r="B962" s="291">
        <v>2777560</v>
      </c>
      <c r="C962" s="292"/>
      <c r="D962" s="280">
        <f t="shared" si="14"/>
        <v>2777560</v>
      </c>
      <c r="E962" s="280">
        <v>2777560</v>
      </c>
      <c r="F962" s="290">
        <v>0</v>
      </c>
      <c r="G962" s="303" t="s">
        <v>1361</v>
      </c>
      <c r="H962" s="303"/>
      <c r="I962" s="264" t="s">
        <v>1220</v>
      </c>
      <c r="K962" s="284"/>
      <c r="L962" s="284"/>
    </row>
    <row r="963" spans="1:12">
      <c r="A963" s="794" t="s">
        <v>1666</v>
      </c>
      <c r="B963" s="291">
        <v>81091</v>
      </c>
      <c r="C963" s="292"/>
      <c r="D963" s="280">
        <f t="shared" si="14"/>
        <v>81091</v>
      </c>
      <c r="E963" s="280">
        <v>81091</v>
      </c>
      <c r="F963" s="290">
        <v>0</v>
      </c>
      <c r="G963" s="303" t="s">
        <v>1361</v>
      </c>
      <c r="H963" s="303"/>
      <c r="I963" s="264" t="s">
        <v>1220</v>
      </c>
      <c r="K963" s="284"/>
      <c r="L963" s="284"/>
    </row>
    <row r="964" spans="1:12">
      <c r="A964" s="794" t="s">
        <v>1666</v>
      </c>
      <c r="B964" s="291">
        <v>38299</v>
      </c>
      <c r="C964" s="292"/>
      <c r="D964" s="280">
        <f t="shared" si="14"/>
        <v>38299</v>
      </c>
      <c r="E964" s="280">
        <v>38299</v>
      </c>
      <c r="F964" s="290">
        <v>0</v>
      </c>
      <c r="G964" s="303" t="s">
        <v>1361</v>
      </c>
      <c r="H964" s="303"/>
      <c r="I964" s="264" t="s">
        <v>1220</v>
      </c>
      <c r="K964" s="284"/>
      <c r="L964" s="284"/>
    </row>
    <row r="965" spans="1:12">
      <c r="A965" s="794" t="s">
        <v>1666</v>
      </c>
      <c r="B965" s="291">
        <v>19781</v>
      </c>
      <c r="C965" s="292"/>
      <c r="D965" s="280">
        <f t="shared" si="14"/>
        <v>19781</v>
      </c>
      <c r="E965" s="280">
        <v>19781</v>
      </c>
      <c r="F965" s="290">
        <v>0</v>
      </c>
      <c r="G965" s="303" t="s">
        <v>1361</v>
      </c>
      <c r="H965" s="303"/>
      <c r="I965" s="264" t="s">
        <v>1220</v>
      </c>
      <c r="K965" s="284"/>
      <c r="L965" s="284"/>
    </row>
    <row r="966" spans="1:12">
      <c r="A966" s="794" t="s">
        <v>1666</v>
      </c>
      <c r="B966" s="292"/>
      <c r="C966" s="291">
        <v>15000</v>
      </c>
      <c r="D966" s="280">
        <f t="shared" si="14"/>
        <v>-15000</v>
      </c>
      <c r="E966" s="280">
        <v>-15000</v>
      </c>
      <c r="F966" s="290" t="s">
        <v>734</v>
      </c>
      <c r="G966" s="435" t="s">
        <v>1504</v>
      </c>
      <c r="H966" s="435"/>
      <c r="I966" s="264" t="s">
        <v>1220</v>
      </c>
      <c r="K966" s="284"/>
      <c r="L966" s="284"/>
    </row>
    <row r="967" spans="1:12">
      <c r="A967" s="794" t="s">
        <v>1666</v>
      </c>
      <c r="B967" s="292"/>
      <c r="C967" s="291">
        <v>189206</v>
      </c>
      <c r="D967" s="280">
        <f t="shared" si="14"/>
        <v>-189206</v>
      </c>
      <c r="E967" s="280">
        <v>-189206</v>
      </c>
      <c r="F967" s="290" t="s">
        <v>734</v>
      </c>
      <c r="G967" s="435" t="s">
        <v>1504</v>
      </c>
      <c r="H967" s="435"/>
      <c r="I967" s="264" t="s">
        <v>1220</v>
      </c>
      <c r="K967" s="284"/>
      <c r="L967" s="284"/>
    </row>
    <row r="968" spans="1:12">
      <c r="A968" s="794" t="s">
        <v>1666</v>
      </c>
      <c r="B968" s="291">
        <v>787</v>
      </c>
      <c r="C968" s="292"/>
      <c r="D968" s="280">
        <f t="shared" si="14"/>
        <v>787</v>
      </c>
      <c r="E968" s="280">
        <v>787</v>
      </c>
      <c r="F968" s="290">
        <v>0</v>
      </c>
      <c r="G968" s="303" t="s">
        <v>1361</v>
      </c>
      <c r="H968" s="303"/>
      <c r="I968" s="264" t="s">
        <v>1220</v>
      </c>
      <c r="K968" s="284"/>
      <c r="L968" s="284"/>
    </row>
    <row r="969" spans="1:12">
      <c r="A969" s="313" t="s">
        <v>357</v>
      </c>
      <c r="B969" s="292"/>
      <c r="C969" s="291">
        <v>875274.36</v>
      </c>
      <c r="D969" s="280">
        <f t="shared" ref="D969:D1032" si="15">B969-C969</f>
        <v>-875274.36</v>
      </c>
      <c r="E969" s="280">
        <v>-875274</v>
      </c>
      <c r="F969" s="290">
        <v>0</v>
      </c>
      <c r="G969" s="323" t="s">
        <v>1372</v>
      </c>
      <c r="H969" s="323"/>
      <c r="I969" s="264" t="s">
        <v>1220</v>
      </c>
      <c r="K969" s="284"/>
      <c r="L969" s="284"/>
    </row>
    <row r="970" spans="1:12">
      <c r="A970" s="313" t="s">
        <v>358</v>
      </c>
      <c r="B970" s="292"/>
      <c r="C970" s="291">
        <v>74093</v>
      </c>
      <c r="D970" s="280">
        <f t="shared" si="15"/>
        <v>-74093</v>
      </c>
      <c r="E970" s="280">
        <v>-74093</v>
      </c>
      <c r="F970" s="290">
        <v>0</v>
      </c>
      <c r="G970" s="323" t="s">
        <v>1372</v>
      </c>
      <c r="H970" s="323"/>
      <c r="I970" s="264" t="s">
        <v>1220</v>
      </c>
      <c r="K970" s="284"/>
      <c r="L970" s="284"/>
    </row>
    <row r="971" spans="1:12">
      <c r="A971" s="313" t="s">
        <v>359</v>
      </c>
      <c r="B971" s="292"/>
      <c r="C971" s="291">
        <v>49260060.5</v>
      </c>
      <c r="D971" s="280">
        <f t="shared" si="15"/>
        <v>-49260060.5</v>
      </c>
      <c r="E971" s="280">
        <v>-49260061</v>
      </c>
      <c r="F971" s="290">
        <v>0</v>
      </c>
      <c r="G971" s="323" t="s">
        <v>1372</v>
      </c>
      <c r="H971" s="323"/>
      <c r="I971" s="264" t="s">
        <v>1220</v>
      </c>
      <c r="K971" s="284"/>
      <c r="L971" s="284"/>
    </row>
    <row r="972" spans="1:12">
      <c r="A972" s="313" t="s">
        <v>360</v>
      </c>
      <c r="B972" s="292"/>
      <c r="C972" s="291">
        <v>248563228.09999999</v>
      </c>
      <c r="D972" s="280">
        <f t="shared" si="15"/>
        <v>-248563228.09999999</v>
      </c>
      <c r="E972" s="280">
        <v>-248563228</v>
      </c>
      <c r="F972" s="290">
        <v>0</v>
      </c>
      <c r="G972" s="323" t="s">
        <v>1372</v>
      </c>
      <c r="H972" s="323"/>
      <c r="I972" s="264" t="s">
        <v>1220</v>
      </c>
      <c r="K972" s="284"/>
      <c r="L972" s="284"/>
    </row>
    <row r="973" spans="1:12">
      <c r="A973" s="313" t="s">
        <v>1312</v>
      </c>
      <c r="B973" s="292"/>
      <c r="C973" s="291">
        <v>34880450</v>
      </c>
      <c r="D973" s="280">
        <f t="shared" si="15"/>
        <v>-34880450</v>
      </c>
      <c r="E973" s="280">
        <v>-34880450</v>
      </c>
      <c r="F973" s="290">
        <v>0</v>
      </c>
      <c r="G973" s="323" t="s">
        <v>1372</v>
      </c>
      <c r="H973" s="323"/>
      <c r="I973" s="264" t="s">
        <v>1220</v>
      </c>
      <c r="K973" s="284"/>
      <c r="L973" s="284"/>
    </row>
    <row r="974" spans="1:12">
      <c r="A974" s="313" t="s">
        <v>578</v>
      </c>
      <c r="B974" s="291">
        <v>771375</v>
      </c>
      <c r="C974" s="292"/>
      <c r="D974" s="280">
        <f t="shared" si="15"/>
        <v>771375</v>
      </c>
      <c r="E974" s="280">
        <v>771375</v>
      </c>
      <c r="F974" s="290">
        <v>0</v>
      </c>
      <c r="G974" s="303" t="s">
        <v>1368</v>
      </c>
      <c r="H974" s="303"/>
      <c r="I974" s="264" t="s">
        <v>1220</v>
      </c>
      <c r="K974" s="284"/>
      <c r="L974" s="284"/>
    </row>
    <row r="975" spans="1:12">
      <c r="A975" s="794" t="s">
        <v>1666</v>
      </c>
      <c r="B975" s="291">
        <v>155000</v>
      </c>
      <c r="C975" s="292"/>
      <c r="D975" s="280">
        <f t="shared" si="15"/>
        <v>155000</v>
      </c>
      <c r="E975" s="280">
        <v>155000</v>
      </c>
      <c r="F975" s="290">
        <v>0</v>
      </c>
      <c r="G975" s="303" t="s">
        <v>1361</v>
      </c>
      <c r="H975" s="303"/>
      <c r="I975" s="264" t="s">
        <v>1220</v>
      </c>
      <c r="K975" s="284"/>
      <c r="L975" s="284"/>
    </row>
    <row r="976" spans="1:12">
      <c r="A976" s="794" t="s">
        <v>1666</v>
      </c>
      <c r="B976" s="292"/>
      <c r="C976" s="291">
        <v>3180</v>
      </c>
      <c r="D976" s="280">
        <f t="shared" si="15"/>
        <v>-3180</v>
      </c>
      <c r="E976" s="280">
        <v>-3180</v>
      </c>
      <c r="F976" s="290" t="s">
        <v>734</v>
      </c>
      <c r="G976" s="435" t="s">
        <v>1504</v>
      </c>
      <c r="H976" s="435"/>
      <c r="I976" s="264" t="s">
        <v>1220</v>
      </c>
      <c r="K976" s="284"/>
      <c r="L976" s="284"/>
    </row>
    <row r="977" spans="1:12">
      <c r="A977" s="313" t="s">
        <v>779</v>
      </c>
      <c r="B977" s="291">
        <v>45080</v>
      </c>
      <c r="C977" s="292"/>
      <c r="D977" s="280">
        <f t="shared" si="15"/>
        <v>45080</v>
      </c>
      <c r="E977" s="280">
        <v>45080</v>
      </c>
      <c r="F977" s="290">
        <v>0</v>
      </c>
      <c r="G977" s="303" t="s">
        <v>818</v>
      </c>
      <c r="H977" s="303"/>
      <c r="I977" s="264" t="s">
        <v>1220</v>
      </c>
      <c r="K977" s="284"/>
      <c r="L977" s="284"/>
    </row>
    <row r="978" spans="1:12">
      <c r="A978" s="313" t="s">
        <v>484</v>
      </c>
      <c r="B978" s="291">
        <v>6380</v>
      </c>
      <c r="C978" s="292"/>
      <c r="D978" s="280">
        <f t="shared" si="15"/>
        <v>6380</v>
      </c>
      <c r="E978" s="280">
        <v>6380</v>
      </c>
      <c r="F978" s="290">
        <v>0</v>
      </c>
      <c r="G978" s="303" t="s">
        <v>818</v>
      </c>
      <c r="H978" s="303"/>
      <c r="I978" s="264" t="s">
        <v>1220</v>
      </c>
      <c r="K978" s="284"/>
      <c r="L978" s="284"/>
    </row>
    <row r="979" spans="1:12">
      <c r="A979" s="313" t="s">
        <v>485</v>
      </c>
      <c r="B979" s="291">
        <v>6380</v>
      </c>
      <c r="C979" s="292"/>
      <c r="D979" s="280">
        <f t="shared" si="15"/>
        <v>6380</v>
      </c>
      <c r="E979" s="280">
        <v>6380</v>
      </c>
      <c r="F979" s="290">
        <v>0</v>
      </c>
      <c r="G979" s="303" t="s">
        <v>818</v>
      </c>
      <c r="H979" s="303"/>
      <c r="I979" s="264" t="s">
        <v>1220</v>
      </c>
      <c r="K979" s="284"/>
      <c r="L979" s="284"/>
    </row>
    <row r="980" spans="1:12">
      <c r="A980" s="313" t="s">
        <v>486</v>
      </c>
      <c r="B980" s="291">
        <v>6382.86</v>
      </c>
      <c r="C980" s="292"/>
      <c r="D980" s="280">
        <f t="shared" si="15"/>
        <v>6382.86</v>
      </c>
      <c r="E980" s="280">
        <v>6383</v>
      </c>
      <c r="F980" s="290">
        <v>0</v>
      </c>
      <c r="G980" s="303" t="s">
        <v>818</v>
      </c>
      <c r="H980" s="303"/>
      <c r="I980" s="264" t="s">
        <v>1220</v>
      </c>
      <c r="K980" s="284"/>
      <c r="L980" s="284"/>
    </row>
    <row r="981" spans="1:12">
      <c r="A981" s="313" t="s">
        <v>433</v>
      </c>
      <c r="B981" s="291">
        <v>7700</v>
      </c>
      <c r="C981" s="292"/>
      <c r="D981" s="280">
        <f t="shared" si="15"/>
        <v>7700</v>
      </c>
      <c r="E981" s="280">
        <v>7700</v>
      </c>
      <c r="F981" s="290">
        <v>0</v>
      </c>
      <c r="G981" s="303" t="s">
        <v>818</v>
      </c>
      <c r="H981" s="303"/>
      <c r="I981" s="264" t="s">
        <v>1220</v>
      </c>
      <c r="K981" s="284"/>
      <c r="L981" s="284"/>
    </row>
    <row r="982" spans="1:12">
      <c r="A982" s="313" t="s">
        <v>728</v>
      </c>
      <c r="B982" s="291">
        <v>286586</v>
      </c>
      <c r="C982" s="292"/>
      <c r="D982" s="280">
        <f t="shared" si="15"/>
        <v>286586</v>
      </c>
      <c r="E982" s="280">
        <v>286586</v>
      </c>
      <c r="F982" s="290">
        <v>0</v>
      </c>
      <c r="G982" s="303" t="s">
        <v>1417</v>
      </c>
      <c r="H982" s="303"/>
      <c r="I982" s="264" t="s">
        <v>1220</v>
      </c>
      <c r="K982" s="284"/>
      <c r="L982" s="284"/>
    </row>
    <row r="983" spans="1:12">
      <c r="A983" s="313" t="s">
        <v>335</v>
      </c>
      <c r="B983" s="291">
        <v>2134005</v>
      </c>
      <c r="C983" s="292"/>
      <c r="D983" s="280">
        <f t="shared" si="15"/>
        <v>2134005</v>
      </c>
      <c r="E983" s="280">
        <v>2134005</v>
      </c>
      <c r="F983" s="290">
        <v>0</v>
      </c>
      <c r="G983" s="303" t="s">
        <v>1411</v>
      </c>
      <c r="H983" s="303"/>
      <c r="I983" s="264" t="s">
        <v>1220</v>
      </c>
      <c r="K983" s="284"/>
      <c r="L983" s="284"/>
    </row>
    <row r="984" spans="1:12" ht="24">
      <c r="A984" s="313" t="s">
        <v>411</v>
      </c>
      <c r="B984" s="292"/>
      <c r="C984" s="291">
        <v>19426.400000000001</v>
      </c>
      <c r="D984" s="280">
        <f t="shared" si="15"/>
        <v>-19426.400000000001</v>
      </c>
      <c r="E984" s="280">
        <v>-19426</v>
      </c>
      <c r="F984" s="290">
        <v>0</v>
      </c>
      <c r="G984" s="303" t="s">
        <v>1383</v>
      </c>
      <c r="H984" s="303"/>
      <c r="I984" s="264" t="s">
        <v>1220</v>
      </c>
      <c r="K984" s="284"/>
      <c r="L984" s="284"/>
    </row>
    <row r="985" spans="1:12">
      <c r="A985" s="313" t="s">
        <v>761</v>
      </c>
      <c r="B985" s="291">
        <v>305211922.68000001</v>
      </c>
      <c r="C985" s="292"/>
      <c r="D985" s="280">
        <f t="shared" si="15"/>
        <v>305211922.68000001</v>
      </c>
      <c r="E985" s="280">
        <v>304170690</v>
      </c>
      <c r="F985" s="290">
        <v>0</v>
      </c>
      <c r="G985" s="303" t="s">
        <v>29</v>
      </c>
      <c r="H985" s="303"/>
      <c r="I985" s="264" t="s">
        <v>1220</v>
      </c>
      <c r="K985" s="284"/>
      <c r="L985" s="284"/>
    </row>
    <row r="986" spans="1:12">
      <c r="A986" s="313" t="s">
        <v>361</v>
      </c>
      <c r="B986" s="292"/>
      <c r="C986" s="291">
        <v>15544506.359999999</v>
      </c>
      <c r="D986" s="280">
        <f t="shared" si="15"/>
        <v>-15544506.359999999</v>
      </c>
      <c r="E986" s="280">
        <v>-15544506</v>
      </c>
      <c r="F986" s="290">
        <v>0</v>
      </c>
      <c r="G986" s="303" t="s">
        <v>29</v>
      </c>
      <c r="H986" s="303"/>
      <c r="I986" s="264" t="s">
        <v>1220</v>
      </c>
      <c r="K986" s="284"/>
      <c r="L986" s="284"/>
    </row>
    <row r="987" spans="1:12">
      <c r="A987" s="313" t="s">
        <v>1130</v>
      </c>
      <c r="B987" s="291">
        <v>37570</v>
      </c>
      <c r="C987" s="292"/>
      <c r="D987" s="280">
        <f t="shared" si="15"/>
        <v>37570</v>
      </c>
      <c r="E987" s="280">
        <v>37570</v>
      </c>
      <c r="F987" s="290">
        <v>0</v>
      </c>
      <c r="G987" s="303" t="s">
        <v>1408</v>
      </c>
      <c r="H987" s="303"/>
      <c r="I987" s="264" t="s">
        <v>1220</v>
      </c>
      <c r="K987" s="284"/>
      <c r="L987" s="284"/>
    </row>
    <row r="988" spans="1:12">
      <c r="A988" s="794" t="s">
        <v>1666</v>
      </c>
      <c r="B988" s="291">
        <v>1293200</v>
      </c>
      <c r="C988" s="292"/>
      <c r="D988" s="280">
        <f t="shared" si="15"/>
        <v>1293200</v>
      </c>
      <c r="E988" s="280">
        <v>1293200</v>
      </c>
      <c r="F988" s="290">
        <v>0</v>
      </c>
      <c r="G988" s="303" t="s">
        <v>1361</v>
      </c>
      <c r="H988" s="303"/>
      <c r="I988" s="264" t="s">
        <v>1220</v>
      </c>
      <c r="K988" s="284"/>
      <c r="L988" s="284"/>
    </row>
    <row r="989" spans="1:12">
      <c r="A989" s="313" t="s">
        <v>732</v>
      </c>
      <c r="B989" s="292"/>
      <c r="C989" s="291">
        <v>2917352</v>
      </c>
      <c r="D989" s="280">
        <f t="shared" si="15"/>
        <v>-2917352</v>
      </c>
      <c r="E989" s="280">
        <v>-2917352</v>
      </c>
      <c r="F989" s="290">
        <v>0</v>
      </c>
      <c r="G989" s="303" t="s">
        <v>113</v>
      </c>
      <c r="H989" s="303"/>
      <c r="I989" s="264" t="s">
        <v>1220</v>
      </c>
      <c r="K989" s="284"/>
      <c r="L989" s="284"/>
    </row>
    <row r="990" spans="1:12">
      <c r="A990" s="313" t="s">
        <v>729</v>
      </c>
      <c r="B990" s="291">
        <v>2904352</v>
      </c>
      <c r="C990" s="292"/>
      <c r="D990" s="280">
        <f t="shared" si="15"/>
        <v>2904352</v>
      </c>
      <c r="E990" s="280">
        <v>2904352</v>
      </c>
      <c r="F990" s="290">
        <v>0</v>
      </c>
      <c r="G990" s="303" t="s">
        <v>1415</v>
      </c>
      <c r="H990" s="303"/>
      <c r="I990" s="264" t="s">
        <v>1220</v>
      </c>
      <c r="K990" s="284"/>
      <c r="L990" s="284"/>
    </row>
    <row r="991" spans="1:12" ht="24">
      <c r="A991" s="313" t="s">
        <v>1131</v>
      </c>
      <c r="B991" s="292"/>
      <c r="C991" s="291">
        <v>47717</v>
      </c>
      <c r="D991" s="280">
        <f t="shared" si="15"/>
        <v>-47717</v>
      </c>
      <c r="E991" s="280">
        <v>-47717</v>
      </c>
      <c r="F991" s="290">
        <v>0</v>
      </c>
      <c r="G991" s="303" t="s">
        <v>1383</v>
      </c>
      <c r="H991" s="303"/>
      <c r="I991" s="264" t="s">
        <v>1220</v>
      </c>
      <c r="K991" s="284"/>
      <c r="L991" s="284"/>
    </row>
    <row r="992" spans="1:12">
      <c r="A992" s="794" t="s">
        <v>1666</v>
      </c>
      <c r="B992" s="292"/>
      <c r="C992" s="291">
        <v>1636553</v>
      </c>
      <c r="D992" s="280">
        <f t="shared" si="15"/>
        <v>-1636553</v>
      </c>
      <c r="E992" s="280">
        <v>-1636553</v>
      </c>
      <c r="F992" s="290" t="s">
        <v>1317</v>
      </c>
      <c r="G992" s="435" t="s">
        <v>1504</v>
      </c>
      <c r="H992" s="435"/>
      <c r="I992" s="264" t="s">
        <v>1220</v>
      </c>
      <c r="K992" s="284"/>
      <c r="L992" s="284"/>
    </row>
    <row r="993" spans="1:12">
      <c r="A993" s="313" t="s">
        <v>415</v>
      </c>
      <c r="B993" s="292"/>
      <c r="C993" s="291">
        <v>3501438</v>
      </c>
      <c r="D993" s="280">
        <f t="shared" si="15"/>
        <v>-3501438</v>
      </c>
      <c r="E993" s="280">
        <v>-2963726</v>
      </c>
      <c r="F993" s="290">
        <v>0</v>
      </c>
      <c r="G993" s="303" t="s">
        <v>1375</v>
      </c>
      <c r="H993" s="303"/>
      <c r="I993" s="264" t="s">
        <v>1220</v>
      </c>
      <c r="K993" s="284"/>
      <c r="L993" s="284"/>
    </row>
    <row r="994" spans="1:12">
      <c r="A994" s="313" t="s">
        <v>416</v>
      </c>
      <c r="B994" s="291">
        <v>19908</v>
      </c>
      <c r="C994" s="292"/>
      <c r="D994" s="280">
        <f t="shared" si="15"/>
        <v>19908</v>
      </c>
      <c r="E994" s="280">
        <v>0</v>
      </c>
      <c r="F994" s="290">
        <v>0</v>
      </c>
      <c r="G994" s="303" t="s">
        <v>1358</v>
      </c>
      <c r="H994" s="303"/>
      <c r="I994" s="264" t="s">
        <v>1220</v>
      </c>
      <c r="K994" s="284"/>
      <c r="L994" s="284"/>
    </row>
    <row r="995" spans="1:12">
      <c r="A995" s="794" t="s">
        <v>1666</v>
      </c>
      <c r="B995" s="292"/>
      <c r="C995" s="291">
        <v>80348</v>
      </c>
      <c r="D995" s="280">
        <f t="shared" si="15"/>
        <v>-80348</v>
      </c>
      <c r="E995" s="280">
        <v>-80348</v>
      </c>
      <c r="F995" s="290" t="s">
        <v>734</v>
      </c>
      <c r="G995" s="435" t="s">
        <v>1504</v>
      </c>
      <c r="H995" s="435"/>
      <c r="I995" s="264" t="s">
        <v>1220</v>
      </c>
      <c r="K995" s="284"/>
      <c r="L995" s="284"/>
    </row>
    <row r="996" spans="1:12">
      <c r="A996" s="794" t="s">
        <v>1666</v>
      </c>
      <c r="B996" s="292"/>
      <c r="C996" s="291">
        <v>15000</v>
      </c>
      <c r="D996" s="280">
        <f t="shared" si="15"/>
        <v>-15000</v>
      </c>
      <c r="E996" s="280">
        <v>-15000</v>
      </c>
      <c r="F996" s="290">
        <v>0</v>
      </c>
      <c r="G996" s="303" t="s">
        <v>1382</v>
      </c>
      <c r="H996" s="303"/>
      <c r="I996" s="264" t="s">
        <v>1220</v>
      </c>
      <c r="K996" s="284"/>
      <c r="L996" s="284"/>
    </row>
    <row r="997" spans="1:12">
      <c r="A997" s="794" t="s">
        <v>1666</v>
      </c>
      <c r="B997" s="292"/>
      <c r="C997" s="291">
        <v>12893</v>
      </c>
      <c r="D997" s="280">
        <f t="shared" si="15"/>
        <v>-12893</v>
      </c>
      <c r="E997" s="280">
        <v>-12893</v>
      </c>
      <c r="F997" s="290" t="s">
        <v>734</v>
      </c>
      <c r="G997" s="435" t="s">
        <v>1504</v>
      </c>
      <c r="H997" s="435"/>
      <c r="I997" s="264" t="s">
        <v>1220</v>
      </c>
      <c r="K997" s="284"/>
      <c r="L997" s="284"/>
    </row>
    <row r="998" spans="1:12">
      <c r="A998" s="794" t="s">
        <v>1666</v>
      </c>
      <c r="B998" s="292"/>
      <c r="C998" s="291">
        <v>4603.13</v>
      </c>
      <c r="D998" s="280">
        <f t="shared" si="15"/>
        <v>-4603.13</v>
      </c>
      <c r="E998" s="280">
        <v>-4603</v>
      </c>
      <c r="F998" s="290" t="s">
        <v>734</v>
      </c>
      <c r="G998" s="435" t="s">
        <v>1504</v>
      </c>
      <c r="H998" s="435"/>
      <c r="I998" s="264" t="s">
        <v>1220</v>
      </c>
      <c r="K998" s="284"/>
      <c r="L998" s="284"/>
    </row>
    <row r="999" spans="1:12">
      <c r="A999" s="313" t="s">
        <v>755</v>
      </c>
      <c r="B999" s="291">
        <v>4576239</v>
      </c>
      <c r="C999" s="292"/>
      <c r="D999" s="280">
        <f t="shared" si="15"/>
        <v>4576239</v>
      </c>
      <c r="E999" s="280">
        <v>4576239</v>
      </c>
      <c r="F999" s="290">
        <v>0</v>
      </c>
      <c r="G999" s="303" t="s">
        <v>1392</v>
      </c>
      <c r="H999" s="303"/>
      <c r="I999" s="264" t="s">
        <v>1220</v>
      </c>
      <c r="K999" s="284"/>
      <c r="L999" s="284"/>
    </row>
    <row r="1000" spans="1:12">
      <c r="A1000" s="313" t="s">
        <v>754</v>
      </c>
      <c r="B1000" s="291">
        <v>632412</v>
      </c>
      <c r="C1000" s="292"/>
      <c r="D1000" s="280">
        <f t="shared" si="15"/>
        <v>632412</v>
      </c>
      <c r="E1000" s="280">
        <v>632412</v>
      </c>
      <c r="F1000" s="290">
        <v>0</v>
      </c>
      <c r="G1000" s="303" t="s">
        <v>1392</v>
      </c>
      <c r="H1000" s="303"/>
      <c r="I1000" s="264" t="s">
        <v>1220</v>
      </c>
      <c r="K1000" s="284"/>
      <c r="L1000" s="284"/>
    </row>
    <row r="1001" spans="1:12">
      <c r="A1001" s="313" t="s">
        <v>619</v>
      </c>
      <c r="B1001" s="291">
        <v>30000</v>
      </c>
      <c r="C1001" s="292"/>
      <c r="D1001" s="280">
        <f t="shared" si="15"/>
        <v>30000</v>
      </c>
      <c r="E1001" s="280">
        <v>30000</v>
      </c>
      <c r="F1001" s="290">
        <v>0</v>
      </c>
      <c r="G1001" s="303" t="s">
        <v>1392</v>
      </c>
      <c r="H1001" s="303"/>
      <c r="I1001" s="264" t="s">
        <v>1220</v>
      </c>
      <c r="K1001" s="284"/>
      <c r="L1001" s="284"/>
    </row>
    <row r="1002" spans="1:12">
      <c r="A1002" s="313" t="s">
        <v>631</v>
      </c>
      <c r="B1002" s="291">
        <v>1056125</v>
      </c>
      <c r="C1002" s="292"/>
      <c r="D1002" s="280">
        <f t="shared" si="15"/>
        <v>1056125</v>
      </c>
      <c r="E1002" s="280">
        <v>1056125</v>
      </c>
      <c r="F1002" s="290">
        <v>0</v>
      </c>
      <c r="G1002" s="303" t="s">
        <v>1392</v>
      </c>
      <c r="H1002" s="303"/>
      <c r="I1002" s="264" t="s">
        <v>1220</v>
      </c>
      <c r="K1002" s="284"/>
      <c r="L1002" s="284"/>
    </row>
    <row r="1003" spans="1:12">
      <c r="A1003" s="313" t="s">
        <v>613</v>
      </c>
      <c r="B1003" s="291">
        <v>37409757.899999999</v>
      </c>
      <c r="C1003" s="292"/>
      <c r="D1003" s="280">
        <f t="shared" si="15"/>
        <v>37409757.899999999</v>
      </c>
      <c r="E1003" s="280">
        <v>37409758</v>
      </c>
      <c r="F1003" s="290">
        <v>0</v>
      </c>
      <c r="G1003" s="303" t="s">
        <v>1392</v>
      </c>
      <c r="H1003" s="303"/>
      <c r="I1003" s="264" t="s">
        <v>1220</v>
      </c>
      <c r="K1003" s="284"/>
      <c r="L1003" s="284"/>
    </row>
    <row r="1004" spans="1:12">
      <c r="A1004" s="313" t="s">
        <v>753</v>
      </c>
      <c r="B1004" s="291">
        <v>7315382</v>
      </c>
      <c r="C1004" s="292"/>
      <c r="D1004" s="280">
        <f t="shared" si="15"/>
        <v>7315382</v>
      </c>
      <c r="E1004" s="280">
        <v>7315382</v>
      </c>
      <c r="F1004" s="290">
        <v>0</v>
      </c>
      <c r="G1004" s="303" t="s">
        <v>1392</v>
      </c>
      <c r="H1004" s="303"/>
      <c r="I1004" s="264" t="s">
        <v>1220</v>
      </c>
      <c r="K1004" s="284"/>
      <c r="L1004" s="284"/>
    </row>
    <row r="1005" spans="1:12">
      <c r="A1005" s="313" t="s">
        <v>614</v>
      </c>
      <c r="B1005" s="291">
        <v>117740298.5</v>
      </c>
      <c r="C1005" s="292"/>
      <c r="D1005" s="280">
        <f t="shared" si="15"/>
        <v>117740298.5</v>
      </c>
      <c r="E1005" s="280">
        <v>117740299</v>
      </c>
      <c r="F1005" s="290">
        <v>0</v>
      </c>
      <c r="G1005" s="303" t="s">
        <v>1392</v>
      </c>
      <c r="H1005" s="303"/>
      <c r="I1005" s="264" t="s">
        <v>1220</v>
      </c>
      <c r="K1005" s="284"/>
      <c r="L1005" s="284"/>
    </row>
    <row r="1006" spans="1:12">
      <c r="A1006" s="313" t="s">
        <v>615</v>
      </c>
      <c r="B1006" s="291">
        <v>77906141.219999999</v>
      </c>
      <c r="C1006" s="292"/>
      <c r="D1006" s="280">
        <f t="shared" si="15"/>
        <v>77906141.219999999</v>
      </c>
      <c r="E1006" s="280">
        <v>77906141</v>
      </c>
      <c r="F1006" s="290">
        <v>0</v>
      </c>
      <c r="G1006" s="303" t="s">
        <v>1392</v>
      </c>
      <c r="H1006" s="303"/>
      <c r="I1006" s="264" t="s">
        <v>1220</v>
      </c>
      <c r="K1006" s="284"/>
      <c r="L1006" s="284"/>
    </row>
    <row r="1007" spans="1:12">
      <c r="A1007" s="313" t="s">
        <v>1132</v>
      </c>
      <c r="B1007" s="291">
        <v>462387</v>
      </c>
      <c r="C1007" s="292"/>
      <c r="D1007" s="280">
        <f t="shared" si="15"/>
        <v>462387</v>
      </c>
      <c r="E1007" s="280">
        <v>462387</v>
      </c>
      <c r="F1007" s="290">
        <v>0</v>
      </c>
      <c r="G1007" s="303" t="s">
        <v>1392</v>
      </c>
      <c r="H1007" s="303"/>
      <c r="I1007" s="264" t="s">
        <v>1220</v>
      </c>
      <c r="K1007" s="284"/>
      <c r="L1007" s="284"/>
    </row>
    <row r="1008" spans="1:12">
      <c r="A1008" s="313" t="s">
        <v>611</v>
      </c>
      <c r="B1008" s="291">
        <v>153166</v>
      </c>
      <c r="C1008" s="292"/>
      <c r="D1008" s="280">
        <f t="shared" si="15"/>
        <v>153166</v>
      </c>
      <c r="E1008" s="280">
        <v>153166</v>
      </c>
      <c r="F1008" s="290">
        <v>0</v>
      </c>
      <c r="G1008" s="303" t="s">
        <v>1392</v>
      </c>
      <c r="H1008" s="303"/>
      <c r="I1008" s="264" t="s">
        <v>1220</v>
      </c>
      <c r="K1008" s="284"/>
      <c r="L1008" s="284"/>
    </row>
    <row r="1009" spans="1:12">
      <c r="A1009" s="313" t="s">
        <v>616</v>
      </c>
      <c r="B1009" s="291">
        <v>14323118.5</v>
      </c>
      <c r="C1009" s="292"/>
      <c r="D1009" s="280">
        <f t="shared" si="15"/>
        <v>14323118.5</v>
      </c>
      <c r="E1009" s="280">
        <v>14323119</v>
      </c>
      <c r="F1009" s="290">
        <v>0</v>
      </c>
      <c r="G1009" s="303" t="s">
        <v>1392</v>
      </c>
      <c r="H1009" s="303"/>
      <c r="I1009" s="264" t="s">
        <v>1220</v>
      </c>
      <c r="K1009" s="284"/>
      <c r="L1009" s="284"/>
    </row>
    <row r="1010" spans="1:12">
      <c r="A1010" s="313" t="s">
        <v>620</v>
      </c>
      <c r="B1010" s="291">
        <v>4929395</v>
      </c>
      <c r="C1010" s="292"/>
      <c r="D1010" s="280">
        <f t="shared" si="15"/>
        <v>4929395</v>
      </c>
      <c r="E1010" s="280">
        <v>4929395</v>
      </c>
      <c r="F1010" s="290">
        <v>0</v>
      </c>
      <c r="G1010" s="303" t="s">
        <v>1392</v>
      </c>
      <c r="H1010" s="303"/>
      <c r="I1010" s="264" t="s">
        <v>1220</v>
      </c>
      <c r="K1010" s="284"/>
      <c r="L1010" s="284"/>
    </row>
    <row r="1011" spans="1:12">
      <c r="A1011" s="313" t="s">
        <v>621</v>
      </c>
      <c r="B1011" s="291">
        <v>9840531</v>
      </c>
      <c r="C1011" s="292"/>
      <c r="D1011" s="280">
        <f t="shared" si="15"/>
        <v>9840531</v>
      </c>
      <c r="E1011" s="280">
        <v>9840531</v>
      </c>
      <c r="F1011" s="290">
        <v>0</v>
      </c>
      <c r="G1011" s="303" t="s">
        <v>1392</v>
      </c>
      <c r="H1011" s="303"/>
      <c r="I1011" s="264" t="s">
        <v>1220</v>
      </c>
      <c r="K1011" s="284"/>
      <c r="L1011" s="284"/>
    </row>
    <row r="1012" spans="1:12">
      <c r="A1012" s="313" t="s">
        <v>622</v>
      </c>
      <c r="B1012" s="291">
        <v>9468800</v>
      </c>
      <c r="C1012" s="292"/>
      <c r="D1012" s="280">
        <f t="shared" si="15"/>
        <v>9468800</v>
      </c>
      <c r="E1012" s="280">
        <v>9468800</v>
      </c>
      <c r="F1012" s="290">
        <v>0</v>
      </c>
      <c r="G1012" s="303" t="s">
        <v>1392</v>
      </c>
      <c r="H1012" s="303"/>
      <c r="I1012" s="264" t="s">
        <v>1220</v>
      </c>
      <c r="K1012" s="284"/>
      <c r="L1012" s="284"/>
    </row>
    <row r="1013" spans="1:12">
      <c r="A1013" s="313" t="s">
        <v>752</v>
      </c>
      <c r="B1013" s="291">
        <v>12365221</v>
      </c>
      <c r="C1013" s="292"/>
      <c r="D1013" s="280">
        <f t="shared" si="15"/>
        <v>12365221</v>
      </c>
      <c r="E1013" s="280">
        <v>12798330</v>
      </c>
      <c r="F1013" s="290">
        <v>0</v>
      </c>
      <c r="G1013" s="303" t="s">
        <v>1392</v>
      </c>
      <c r="H1013" s="303"/>
      <c r="I1013" s="264" t="s">
        <v>1220</v>
      </c>
      <c r="K1013" s="284"/>
      <c r="L1013" s="284"/>
    </row>
    <row r="1014" spans="1:12">
      <c r="A1014" s="794" t="s">
        <v>1666</v>
      </c>
      <c r="B1014" s="291">
        <v>114771</v>
      </c>
      <c r="C1014" s="292"/>
      <c r="D1014" s="280">
        <f t="shared" si="15"/>
        <v>114771</v>
      </c>
      <c r="E1014" s="280">
        <v>114771</v>
      </c>
      <c r="F1014" s="290">
        <v>0</v>
      </c>
      <c r="G1014" s="303" t="s">
        <v>1361</v>
      </c>
      <c r="H1014" s="303"/>
      <c r="I1014" s="264" t="s">
        <v>1220</v>
      </c>
      <c r="K1014" s="284"/>
      <c r="L1014" s="284"/>
    </row>
    <row r="1015" spans="1:12">
      <c r="A1015" s="313" t="s">
        <v>617</v>
      </c>
      <c r="B1015" s="292"/>
      <c r="C1015" s="291">
        <v>20780</v>
      </c>
      <c r="D1015" s="280">
        <f t="shared" si="15"/>
        <v>-20780</v>
      </c>
      <c r="E1015" s="280">
        <v>-20780</v>
      </c>
      <c r="F1015" s="290">
        <v>0</v>
      </c>
      <c r="G1015" s="303" t="s">
        <v>1392</v>
      </c>
      <c r="H1015" s="303"/>
      <c r="I1015" s="264" t="s">
        <v>1220</v>
      </c>
      <c r="K1015" s="284"/>
      <c r="L1015" s="284"/>
    </row>
    <row r="1016" spans="1:12">
      <c r="A1016" s="313" t="s">
        <v>618</v>
      </c>
      <c r="B1016" s="292"/>
      <c r="C1016" s="291">
        <v>62456</v>
      </c>
      <c r="D1016" s="280">
        <f t="shared" si="15"/>
        <v>-62456</v>
      </c>
      <c r="E1016" s="280">
        <v>-62456</v>
      </c>
      <c r="F1016" s="290">
        <v>0</v>
      </c>
      <c r="G1016" s="303" t="s">
        <v>1392</v>
      </c>
      <c r="H1016" s="303"/>
      <c r="I1016" s="264" t="s">
        <v>1220</v>
      </c>
      <c r="K1016" s="284"/>
      <c r="L1016" s="284"/>
    </row>
    <row r="1017" spans="1:12">
      <c r="A1017" s="313" t="s">
        <v>756</v>
      </c>
      <c r="B1017" s="292"/>
      <c r="C1017" s="291">
        <v>6650</v>
      </c>
      <c r="D1017" s="280">
        <f t="shared" si="15"/>
        <v>-6650</v>
      </c>
      <c r="E1017" s="280">
        <v>-6650</v>
      </c>
      <c r="F1017" s="290">
        <v>0</v>
      </c>
      <c r="G1017" s="303" t="s">
        <v>1392</v>
      </c>
      <c r="H1017" s="303"/>
      <c r="I1017" s="264" t="s">
        <v>1220</v>
      </c>
      <c r="K1017" s="284"/>
      <c r="L1017" s="284"/>
    </row>
    <row r="1018" spans="1:12">
      <c r="A1018" s="794" t="s">
        <v>1666</v>
      </c>
      <c r="B1018" s="292"/>
      <c r="C1018" s="291">
        <v>147292</v>
      </c>
      <c r="D1018" s="280">
        <f t="shared" si="15"/>
        <v>-147292</v>
      </c>
      <c r="E1018" s="280">
        <v>-147292</v>
      </c>
      <c r="F1018" s="290" t="s">
        <v>734</v>
      </c>
      <c r="G1018" s="435" t="s">
        <v>1504</v>
      </c>
      <c r="H1018" s="435"/>
      <c r="I1018" s="264" t="s">
        <v>1220</v>
      </c>
      <c r="K1018" s="284"/>
      <c r="L1018" s="284"/>
    </row>
    <row r="1019" spans="1:12">
      <c r="A1019" s="313" t="s">
        <v>778</v>
      </c>
      <c r="B1019" s="291">
        <v>48436.36</v>
      </c>
      <c r="C1019" s="292"/>
      <c r="D1019" s="280">
        <f t="shared" si="15"/>
        <v>48436.36</v>
      </c>
      <c r="E1019" s="280">
        <v>48436</v>
      </c>
      <c r="F1019" s="290">
        <v>0</v>
      </c>
      <c r="G1019" s="303" t="s">
        <v>818</v>
      </c>
      <c r="H1019" s="303"/>
      <c r="I1019" s="264" t="s">
        <v>1220</v>
      </c>
      <c r="K1019" s="284"/>
      <c r="L1019" s="284"/>
    </row>
    <row r="1020" spans="1:12">
      <c r="A1020" s="794" t="s">
        <v>1666</v>
      </c>
      <c r="B1020" s="292"/>
      <c r="C1020" s="291">
        <v>145525</v>
      </c>
      <c r="D1020" s="280">
        <f t="shared" si="15"/>
        <v>-145525</v>
      </c>
      <c r="E1020" s="280">
        <v>-145525</v>
      </c>
      <c r="F1020" s="290" t="s">
        <v>734</v>
      </c>
      <c r="G1020" s="435" t="s">
        <v>1504</v>
      </c>
      <c r="H1020" s="435"/>
      <c r="I1020" s="264" t="s">
        <v>1220</v>
      </c>
      <c r="K1020" s="284"/>
      <c r="L1020" s="284"/>
    </row>
    <row r="1021" spans="1:12">
      <c r="A1021" s="794" t="s">
        <v>1666</v>
      </c>
      <c r="B1021" s="291">
        <v>11250</v>
      </c>
      <c r="C1021" s="292"/>
      <c r="D1021" s="280">
        <f t="shared" si="15"/>
        <v>11250</v>
      </c>
      <c r="E1021" s="280">
        <v>11250</v>
      </c>
      <c r="F1021" s="290">
        <v>0</v>
      </c>
      <c r="G1021" s="303" t="s">
        <v>1361</v>
      </c>
      <c r="H1021" s="303"/>
      <c r="I1021" s="264" t="s">
        <v>1220</v>
      </c>
      <c r="K1021" s="284"/>
      <c r="L1021" s="284"/>
    </row>
    <row r="1022" spans="1:12">
      <c r="A1022" s="794" t="s">
        <v>1666</v>
      </c>
      <c r="B1022" s="292"/>
      <c r="C1022" s="291">
        <v>9588</v>
      </c>
      <c r="D1022" s="280">
        <f t="shared" si="15"/>
        <v>-9588</v>
      </c>
      <c r="E1022" s="280">
        <v>-9588</v>
      </c>
      <c r="F1022" s="290" t="s">
        <v>734</v>
      </c>
      <c r="G1022" s="435" t="s">
        <v>1504</v>
      </c>
      <c r="H1022" s="435"/>
      <c r="I1022" s="264" t="s">
        <v>1220</v>
      </c>
      <c r="K1022" s="284"/>
      <c r="L1022" s="284"/>
    </row>
    <row r="1023" spans="1:12">
      <c r="A1023" s="794" t="s">
        <v>1666</v>
      </c>
      <c r="B1023" s="292"/>
      <c r="C1023" s="291">
        <v>138712.5</v>
      </c>
      <c r="D1023" s="280">
        <f t="shared" si="15"/>
        <v>-138712.5</v>
      </c>
      <c r="E1023" s="280">
        <v>-138713</v>
      </c>
      <c r="F1023" s="290" t="s">
        <v>734</v>
      </c>
      <c r="G1023" s="435" t="s">
        <v>1504</v>
      </c>
      <c r="H1023" s="435"/>
      <c r="I1023" s="264" t="s">
        <v>1220</v>
      </c>
      <c r="K1023" s="284"/>
      <c r="L1023" s="284"/>
    </row>
    <row r="1024" spans="1:12">
      <c r="A1024" s="794" t="s">
        <v>1666</v>
      </c>
      <c r="B1024" s="291">
        <v>8373</v>
      </c>
      <c r="C1024" s="292"/>
      <c r="D1024" s="280">
        <f t="shared" si="15"/>
        <v>8373</v>
      </c>
      <c r="E1024" s="280">
        <v>8373</v>
      </c>
      <c r="F1024" s="290">
        <v>0</v>
      </c>
      <c r="G1024" s="303" t="s">
        <v>1370</v>
      </c>
      <c r="H1024" s="303"/>
      <c r="I1024" s="264" t="s">
        <v>1220</v>
      </c>
      <c r="K1024" s="284"/>
      <c r="L1024" s="284"/>
    </row>
    <row r="1025" spans="1:12">
      <c r="A1025" s="794" t="s">
        <v>1666</v>
      </c>
      <c r="B1025" s="291">
        <v>13916</v>
      </c>
      <c r="C1025" s="292"/>
      <c r="D1025" s="280">
        <f t="shared" si="15"/>
        <v>13916</v>
      </c>
      <c r="E1025" s="280">
        <v>13916</v>
      </c>
      <c r="F1025" s="290">
        <v>0</v>
      </c>
      <c r="G1025" s="303" t="s">
        <v>1361</v>
      </c>
      <c r="H1025" s="303"/>
      <c r="I1025" s="264" t="s">
        <v>1220</v>
      </c>
      <c r="K1025" s="284"/>
      <c r="L1025" s="284"/>
    </row>
    <row r="1026" spans="1:12">
      <c r="A1026" s="794" t="s">
        <v>1666</v>
      </c>
      <c r="B1026" s="291">
        <v>16987.5</v>
      </c>
      <c r="C1026" s="292"/>
      <c r="D1026" s="280">
        <f t="shared" si="15"/>
        <v>16987.5</v>
      </c>
      <c r="E1026" s="280">
        <v>16988</v>
      </c>
      <c r="F1026" s="290">
        <v>0</v>
      </c>
      <c r="G1026" s="303" t="s">
        <v>1361</v>
      </c>
      <c r="H1026" s="303"/>
      <c r="I1026" s="264" t="s">
        <v>1220</v>
      </c>
      <c r="K1026" s="284"/>
      <c r="L1026" s="284"/>
    </row>
    <row r="1027" spans="1:12">
      <c r="A1027" s="794" t="s">
        <v>1666</v>
      </c>
      <c r="B1027" s="291">
        <v>25500</v>
      </c>
      <c r="C1027" s="292"/>
      <c r="D1027" s="280">
        <f t="shared" si="15"/>
        <v>25500</v>
      </c>
      <c r="E1027" s="280">
        <v>25500</v>
      </c>
      <c r="F1027" s="290">
        <v>0</v>
      </c>
      <c r="G1027" s="303" t="s">
        <v>1361</v>
      </c>
      <c r="H1027" s="303"/>
      <c r="I1027" s="264" t="s">
        <v>1220</v>
      </c>
      <c r="K1027" s="284"/>
      <c r="L1027" s="284"/>
    </row>
    <row r="1028" spans="1:12">
      <c r="A1028" s="794" t="s">
        <v>1666</v>
      </c>
      <c r="B1028" s="292"/>
      <c r="C1028" s="291">
        <v>171244</v>
      </c>
      <c r="D1028" s="280">
        <f t="shared" si="15"/>
        <v>-171244</v>
      </c>
      <c r="E1028" s="280">
        <v>-171244</v>
      </c>
      <c r="F1028" s="290" t="s">
        <v>734</v>
      </c>
      <c r="G1028" s="435" t="s">
        <v>1504</v>
      </c>
      <c r="H1028" s="435"/>
      <c r="I1028" s="264" t="s">
        <v>1220</v>
      </c>
      <c r="K1028" s="284"/>
      <c r="L1028" s="284"/>
    </row>
    <row r="1029" spans="1:12">
      <c r="A1029" s="794" t="s">
        <v>1666</v>
      </c>
      <c r="B1029" s="291">
        <v>520</v>
      </c>
      <c r="C1029" s="292"/>
      <c r="D1029" s="280">
        <f t="shared" si="15"/>
        <v>520</v>
      </c>
      <c r="E1029" s="280">
        <v>520</v>
      </c>
      <c r="F1029" s="290">
        <v>0</v>
      </c>
      <c r="G1029" s="303" t="s">
        <v>1361</v>
      </c>
      <c r="H1029" s="303"/>
      <c r="I1029" s="264" t="s">
        <v>1220</v>
      </c>
      <c r="K1029" s="284"/>
      <c r="L1029" s="284"/>
    </row>
    <row r="1030" spans="1:12">
      <c r="A1030" s="794" t="s">
        <v>1666</v>
      </c>
      <c r="B1030" s="292"/>
      <c r="C1030" s="291">
        <v>100000</v>
      </c>
      <c r="D1030" s="280">
        <f t="shared" si="15"/>
        <v>-100000</v>
      </c>
      <c r="E1030" s="280">
        <v>-100000</v>
      </c>
      <c r="F1030" s="290" t="s">
        <v>734</v>
      </c>
      <c r="G1030" s="435" t="s">
        <v>1504</v>
      </c>
      <c r="H1030" s="435"/>
      <c r="I1030" s="264" t="s">
        <v>1220</v>
      </c>
      <c r="K1030" s="284"/>
      <c r="L1030" s="284"/>
    </row>
    <row r="1031" spans="1:12">
      <c r="A1031" s="794" t="s">
        <v>1666</v>
      </c>
      <c r="B1031" s="292"/>
      <c r="C1031" s="291">
        <v>210756</v>
      </c>
      <c r="D1031" s="280">
        <f t="shared" si="15"/>
        <v>-210756</v>
      </c>
      <c r="E1031" s="280">
        <v>-210756</v>
      </c>
      <c r="F1031" s="290" t="s">
        <v>734</v>
      </c>
      <c r="G1031" s="435" t="s">
        <v>1504</v>
      </c>
      <c r="H1031" s="435"/>
      <c r="I1031" s="264" t="s">
        <v>1220</v>
      </c>
      <c r="K1031" s="284"/>
      <c r="L1031" s="284"/>
    </row>
    <row r="1032" spans="1:12">
      <c r="A1032" s="794" t="s">
        <v>1666</v>
      </c>
      <c r="B1032" s="291">
        <v>54000</v>
      </c>
      <c r="C1032" s="292"/>
      <c r="D1032" s="280">
        <f t="shared" si="15"/>
        <v>54000</v>
      </c>
      <c r="E1032" s="280">
        <v>54000</v>
      </c>
      <c r="F1032" s="290">
        <v>0</v>
      </c>
      <c r="G1032" s="303" t="s">
        <v>1361</v>
      </c>
      <c r="H1032" s="303"/>
      <c r="I1032" s="264" t="s">
        <v>1220</v>
      </c>
      <c r="K1032" s="284"/>
      <c r="L1032" s="284"/>
    </row>
    <row r="1033" spans="1:12">
      <c r="A1033" s="794" t="s">
        <v>1666</v>
      </c>
      <c r="B1033" s="291">
        <v>94036</v>
      </c>
      <c r="C1033" s="292"/>
      <c r="D1033" s="280">
        <f t="shared" ref="D1033:D1096" si="16">B1033-C1033</f>
        <v>94036</v>
      </c>
      <c r="E1033" s="280">
        <v>94036</v>
      </c>
      <c r="F1033" s="290">
        <v>0</v>
      </c>
      <c r="G1033" s="303" t="s">
        <v>1361</v>
      </c>
      <c r="H1033" s="303"/>
      <c r="I1033" s="264" t="s">
        <v>1220</v>
      </c>
      <c r="K1033" s="284"/>
      <c r="L1033" s="284"/>
    </row>
    <row r="1034" spans="1:12">
      <c r="A1034" s="794" t="s">
        <v>1666</v>
      </c>
      <c r="B1034" s="292"/>
      <c r="C1034" s="291">
        <v>201105</v>
      </c>
      <c r="D1034" s="280">
        <f t="shared" si="16"/>
        <v>-201105</v>
      </c>
      <c r="E1034" s="280">
        <v>-201105</v>
      </c>
      <c r="F1034" s="290" t="s">
        <v>734</v>
      </c>
      <c r="G1034" s="435" t="s">
        <v>1504</v>
      </c>
      <c r="H1034" s="435"/>
      <c r="I1034" s="264" t="s">
        <v>1220</v>
      </c>
      <c r="K1034" s="284"/>
      <c r="L1034" s="284"/>
    </row>
    <row r="1035" spans="1:12">
      <c r="A1035" s="794" t="s">
        <v>1666</v>
      </c>
      <c r="B1035" s="292"/>
      <c r="C1035" s="291">
        <v>429104</v>
      </c>
      <c r="D1035" s="280">
        <f t="shared" si="16"/>
        <v>-429104</v>
      </c>
      <c r="E1035" s="280">
        <v>-429104</v>
      </c>
      <c r="F1035" s="290" t="s">
        <v>734</v>
      </c>
      <c r="G1035" s="435" t="s">
        <v>1504</v>
      </c>
      <c r="H1035" s="435"/>
      <c r="I1035" s="264" t="s">
        <v>1220</v>
      </c>
      <c r="K1035" s="284"/>
      <c r="L1035" s="284"/>
    </row>
    <row r="1036" spans="1:12">
      <c r="A1036" s="794" t="s">
        <v>1666</v>
      </c>
      <c r="B1036" s="291">
        <v>19946</v>
      </c>
      <c r="C1036" s="292"/>
      <c r="D1036" s="280">
        <f t="shared" si="16"/>
        <v>19946</v>
      </c>
      <c r="E1036" s="280">
        <v>19946</v>
      </c>
      <c r="F1036" s="290">
        <v>0</v>
      </c>
      <c r="G1036" s="303" t="s">
        <v>1370</v>
      </c>
      <c r="H1036" s="303"/>
      <c r="I1036" s="264" t="s">
        <v>1220</v>
      </c>
      <c r="K1036" s="284"/>
      <c r="L1036" s="284"/>
    </row>
    <row r="1037" spans="1:12">
      <c r="A1037" s="794" t="s">
        <v>1666</v>
      </c>
      <c r="B1037" s="292"/>
      <c r="C1037" s="291">
        <v>344172</v>
      </c>
      <c r="D1037" s="280">
        <f t="shared" si="16"/>
        <v>-344172</v>
      </c>
      <c r="E1037" s="280">
        <v>-344172</v>
      </c>
      <c r="F1037" s="290" t="s">
        <v>734</v>
      </c>
      <c r="G1037" s="435" t="s">
        <v>1504</v>
      </c>
      <c r="H1037" s="435"/>
      <c r="I1037" s="264" t="s">
        <v>1220</v>
      </c>
      <c r="K1037" s="284"/>
      <c r="L1037" s="284"/>
    </row>
    <row r="1038" spans="1:12">
      <c r="A1038" s="794" t="s">
        <v>1666</v>
      </c>
      <c r="B1038" s="292"/>
      <c r="C1038" s="291">
        <v>326551.88</v>
      </c>
      <c r="D1038" s="280">
        <f t="shared" si="16"/>
        <v>-326551.88</v>
      </c>
      <c r="E1038" s="280">
        <v>-326552</v>
      </c>
      <c r="F1038" s="290" t="s">
        <v>734</v>
      </c>
      <c r="G1038" s="435" t="s">
        <v>1504</v>
      </c>
      <c r="H1038" s="435"/>
      <c r="I1038" s="264" t="s">
        <v>1220</v>
      </c>
      <c r="K1038" s="284"/>
      <c r="L1038" s="284"/>
    </row>
    <row r="1039" spans="1:12">
      <c r="A1039" s="794" t="s">
        <v>1666</v>
      </c>
      <c r="B1039" s="292"/>
      <c r="C1039" s="291">
        <v>45320</v>
      </c>
      <c r="D1039" s="280">
        <f t="shared" si="16"/>
        <v>-45320</v>
      </c>
      <c r="E1039" s="280">
        <v>-45320</v>
      </c>
      <c r="F1039" s="290" t="s">
        <v>734</v>
      </c>
      <c r="G1039" s="435" t="s">
        <v>1504</v>
      </c>
      <c r="H1039" s="435"/>
      <c r="I1039" s="264" t="s">
        <v>1220</v>
      </c>
      <c r="K1039" s="284"/>
      <c r="L1039" s="284"/>
    </row>
    <row r="1040" spans="1:12">
      <c r="A1040" s="794" t="s">
        <v>1666</v>
      </c>
      <c r="B1040" s="291">
        <v>234508</v>
      </c>
      <c r="C1040" s="292"/>
      <c r="D1040" s="280">
        <f t="shared" si="16"/>
        <v>234508</v>
      </c>
      <c r="E1040" s="280">
        <v>234508</v>
      </c>
      <c r="F1040" s="290">
        <v>0</v>
      </c>
      <c r="G1040" s="303" t="s">
        <v>1361</v>
      </c>
      <c r="H1040" s="303"/>
      <c r="I1040" s="264" t="s">
        <v>1220</v>
      </c>
      <c r="K1040" s="284"/>
      <c r="L1040" s="284"/>
    </row>
    <row r="1041" spans="1:12">
      <c r="A1041" s="794" t="s">
        <v>1666</v>
      </c>
      <c r="B1041" s="292"/>
      <c r="C1041" s="291">
        <v>1000</v>
      </c>
      <c r="D1041" s="280">
        <f t="shared" si="16"/>
        <v>-1000</v>
      </c>
      <c r="E1041" s="280">
        <v>-1000</v>
      </c>
      <c r="F1041" s="290" t="s">
        <v>734</v>
      </c>
      <c r="G1041" s="435" t="s">
        <v>1504</v>
      </c>
      <c r="H1041" s="435"/>
      <c r="I1041" s="264" t="s">
        <v>1220</v>
      </c>
      <c r="K1041" s="284"/>
      <c r="L1041" s="284"/>
    </row>
    <row r="1042" spans="1:12">
      <c r="A1042" s="794" t="s">
        <v>1666</v>
      </c>
      <c r="B1042" s="292"/>
      <c r="C1042" s="291">
        <v>54748</v>
      </c>
      <c r="D1042" s="280">
        <f t="shared" si="16"/>
        <v>-54748</v>
      </c>
      <c r="E1042" s="280">
        <v>-54748</v>
      </c>
      <c r="F1042" s="290" t="s">
        <v>734</v>
      </c>
      <c r="G1042" s="435" t="s">
        <v>1504</v>
      </c>
      <c r="H1042" s="435"/>
      <c r="I1042" s="264" t="s">
        <v>1220</v>
      </c>
      <c r="K1042" s="284"/>
      <c r="L1042" s="284"/>
    </row>
    <row r="1043" spans="1:12">
      <c r="A1043" s="313" t="s">
        <v>400</v>
      </c>
      <c r="B1043" s="291">
        <v>11686</v>
      </c>
      <c r="C1043" s="292"/>
      <c r="D1043" s="280">
        <f t="shared" si="16"/>
        <v>11686</v>
      </c>
      <c r="E1043" s="280">
        <v>11686</v>
      </c>
      <c r="F1043" s="290">
        <v>0</v>
      </c>
      <c r="G1043" s="303" t="s">
        <v>1367</v>
      </c>
      <c r="H1043" s="303"/>
      <c r="I1043" s="264" t="s">
        <v>1220</v>
      </c>
      <c r="K1043" s="284"/>
      <c r="L1043" s="284"/>
    </row>
    <row r="1044" spans="1:12">
      <c r="A1044" s="794" t="s">
        <v>1666</v>
      </c>
      <c r="B1044" s="292"/>
      <c r="C1044" s="291">
        <v>30741</v>
      </c>
      <c r="D1044" s="280">
        <f t="shared" si="16"/>
        <v>-30741</v>
      </c>
      <c r="E1044" s="280">
        <v>-30741</v>
      </c>
      <c r="F1044" s="290" t="s">
        <v>896</v>
      </c>
      <c r="G1044" s="435" t="s">
        <v>1504</v>
      </c>
      <c r="H1044" s="435"/>
      <c r="I1044" s="264" t="s">
        <v>1220</v>
      </c>
      <c r="K1044" s="284"/>
      <c r="L1044" s="284"/>
    </row>
    <row r="1045" spans="1:12">
      <c r="A1045" s="794" t="s">
        <v>1666</v>
      </c>
      <c r="B1045" s="292"/>
      <c r="C1045" s="291">
        <v>26678</v>
      </c>
      <c r="D1045" s="280">
        <f t="shared" si="16"/>
        <v>-26678</v>
      </c>
      <c r="E1045" s="280">
        <v>-26678</v>
      </c>
      <c r="F1045" s="290" t="s">
        <v>734</v>
      </c>
      <c r="G1045" s="435" t="s">
        <v>1504</v>
      </c>
      <c r="H1045" s="435"/>
      <c r="I1045" s="264" t="s">
        <v>1220</v>
      </c>
      <c r="K1045" s="284"/>
      <c r="L1045" s="284"/>
    </row>
    <row r="1046" spans="1:12">
      <c r="A1046" s="794" t="s">
        <v>1666</v>
      </c>
      <c r="B1046" s="292"/>
      <c r="C1046" s="291">
        <v>11674</v>
      </c>
      <c r="D1046" s="280">
        <f t="shared" si="16"/>
        <v>-11674</v>
      </c>
      <c r="E1046" s="280">
        <v>-11674</v>
      </c>
      <c r="F1046" s="290" t="s">
        <v>734</v>
      </c>
      <c r="G1046" s="435" t="s">
        <v>1504</v>
      </c>
      <c r="H1046" s="435"/>
      <c r="I1046" s="264" t="s">
        <v>1220</v>
      </c>
      <c r="K1046" s="284"/>
      <c r="L1046" s="284"/>
    </row>
    <row r="1047" spans="1:12">
      <c r="A1047" s="794" t="s">
        <v>1666</v>
      </c>
      <c r="B1047" s="292"/>
      <c r="C1047" s="291">
        <v>20197</v>
      </c>
      <c r="D1047" s="280">
        <f t="shared" si="16"/>
        <v>-20197</v>
      </c>
      <c r="E1047" s="280">
        <v>-20197</v>
      </c>
      <c r="F1047" s="290" t="s">
        <v>734</v>
      </c>
      <c r="G1047" s="435" t="s">
        <v>1504</v>
      </c>
      <c r="H1047" s="435"/>
      <c r="I1047" s="264" t="s">
        <v>1220</v>
      </c>
      <c r="K1047" s="284"/>
      <c r="L1047" s="284"/>
    </row>
    <row r="1048" spans="1:12">
      <c r="A1048" s="794" t="s">
        <v>1666</v>
      </c>
      <c r="B1048" s="291">
        <v>100000</v>
      </c>
      <c r="C1048" s="292"/>
      <c r="D1048" s="280">
        <f t="shared" si="16"/>
        <v>100000</v>
      </c>
      <c r="E1048" s="280">
        <v>100000</v>
      </c>
      <c r="F1048" s="290">
        <v>0</v>
      </c>
      <c r="G1048" s="303" t="s">
        <v>1370</v>
      </c>
      <c r="H1048" s="303"/>
      <c r="I1048" s="264" t="s">
        <v>1220</v>
      </c>
      <c r="K1048" s="284"/>
      <c r="L1048" s="284"/>
    </row>
    <row r="1049" spans="1:12">
      <c r="A1049" s="794" t="s">
        <v>1666</v>
      </c>
      <c r="B1049" s="291">
        <v>500000</v>
      </c>
      <c r="C1049" s="292"/>
      <c r="D1049" s="280">
        <f t="shared" si="16"/>
        <v>500000</v>
      </c>
      <c r="E1049" s="280">
        <v>500000</v>
      </c>
      <c r="F1049" s="290">
        <v>0</v>
      </c>
      <c r="G1049" s="303" t="s">
        <v>1361</v>
      </c>
      <c r="H1049" s="303"/>
      <c r="I1049" s="264" t="s">
        <v>1220</v>
      </c>
      <c r="J1049" t="s">
        <v>1295</v>
      </c>
      <c r="K1049" s="284"/>
      <c r="L1049" s="284"/>
    </row>
    <row r="1050" spans="1:12">
      <c r="A1050" s="794" t="s">
        <v>1666</v>
      </c>
      <c r="B1050" s="291">
        <v>271125</v>
      </c>
      <c r="C1050" s="292"/>
      <c r="D1050" s="280">
        <f t="shared" si="16"/>
        <v>271125</v>
      </c>
      <c r="E1050" s="280">
        <v>271125</v>
      </c>
      <c r="F1050" s="290">
        <v>0</v>
      </c>
      <c r="G1050" s="303" t="s">
        <v>1361</v>
      </c>
      <c r="H1050" s="303"/>
      <c r="I1050" s="264" t="s">
        <v>1220</v>
      </c>
      <c r="K1050" s="284"/>
      <c r="L1050" s="284"/>
    </row>
    <row r="1051" spans="1:12">
      <c r="A1051" s="794" t="s">
        <v>1666</v>
      </c>
      <c r="B1051" s="292"/>
      <c r="C1051" s="291">
        <v>21028</v>
      </c>
      <c r="D1051" s="280">
        <f t="shared" si="16"/>
        <v>-21028</v>
      </c>
      <c r="E1051" s="280">
        <v>-21028</v>
      </c>
      <c r="F1051" s="290" t="s">
        <v>734</v>
      </c>
      <c r="G1051" s="435" t="s">
        <v>1504</v>
      </c>
      <c r="H1051" s="435"/>
      <c r="I1051" s="264" t="s">
        <v>1220</v>
      </c>
      <c r="K1051" s="284"/>
      <c r="L1051" s="284"/>
    </row>
    <row r="1052" spans="1:12">
      <c r="A1052" s="794" t="s">
        <v>1666</v>
      </c>
      <c r="B1052" s="291">
        <v>15148</v>
      </c>
      <c r="C1052" s="292"/>
      <c r="D1052" s="280">
        <f t="shared" si="16"/>
        <v>15148</v>
      </c>
      <c r="E1052" s="280">
        <v>15148</v>
      </c>
      <c r="F1052" s="290">
        <v>0</v>
      </c>
      <c r="G1052" s="303" t="s">
        <v>1361</v>
      </c>
      <c r="H1052" s="303"/>
      <c r="I1052" s="264" t="s">
        <v>1220</v>
      </c>
      <c r="K1052" s="284"/>
      <c r="L1052" s="284"/>
    </row>
    <row r="1053" spans="1:12">
      <c r="A1053" s="794" t="s">
        <v>1666</v>
      </c>
      <c r="B1053" s="291">
        <v>6822.9</v>
      </c>
      <c r="C1053" s="292"/>
      <c r="D1053" s="280">
        <f t="shared" si="16"/>
        <v>6822.9</v>
      </c>
      <c r="E1053" s="280">
        <v>6823</v>
      </c>
      <c r="F1053" s="290">
        <v>0</v>
      </c>
      <c r="G1053" s="303" t="s">
        <v>1370</v>
      </c>
      <c r="H1053" s="303"/>
      <c r="I1053" s="264" t="s">
        <v>1220</v>
      </c>
      <c r="K1053" s="284"/>
      <c r="L1053" s="284"/>
    </row>
    <row r="1054" spans="1:12">
      <c r="A1054" s="794" t="s">
        <v>1666</v>
      </c>
      <c r="B1054" s="292"/>
      <c r="C1054" s="291">
        <v>31593</v>
      </c>
      <c r="D1054" s="280">
        <f t="shared" si="16"/>
        <v>-31593</v>
      </c>
      <c r="E1054" s="280">
        <v>0</v>
      </c>
      <c r="F1054" s="290" t="s">
        <v>896</v>
      </c>
      <c r="G1054" s="435" t="s">
        <v>1504</v>
      </c>
      <c r="H1054" s="435"/>
      <c r="I1054" s="264" t="s">
        <v>1220</v>
      </c>
      <c r="J1054" t="s">
        <v>1291</v>
      </c>
      <c r="K1054" s="284"/>
      <c r="L1054" s="284"/>
    </row>
    <row r="1055" spans="1:12">
      <c r="A1055" s="794" t="s">
        <v>1666</v>
      </c>
      <c r="B1055" s="291">
        <v>3267</v>
      </c>
      <c r="C1055" s="292"/>
      <c r="D1055" s="280">
        <f t="shared" si="16"/>
        <v>3267</v>
      </c>
      <c r="E1055" s="280">
        <v>3267</v>
      </c>
      <c r="F1055" s="290">
        <v>0</v>
      </c>
      <c r="G1055" s="303" t="s">
        <v>1361</v>
      </c>
      <c r="H1055" s="303"/>
      <c r="I1055" s="264" t="s">
        <v>1220</v>
      </c>
      <c r="K1055" s="284"/>
      <c r="L1055" s="284"/>
    </row>
    <row r="1056" spans="1:12">
      <c r="A1056" s="794" t="s">
        <v>1666</v>
      </c>
      <c r="B1056" s="292"/>
      <c r="C1056" s="291">
        <v>62874</v>
      </c>
      <c r="D1056" s="280">
        <f t="shared" si="16"/>
        <v>-62874</v>
      </c>
      <c r="E1056" s="280">
        <v>-62874</v>
      </c>
      <c r="F1056" s="290" t="s">
        <v>734</v>
      </c>
      <c r="G1056" s="435" t="s">
        <v>1504</v>
      </c>
      <c r="H1056" s="435"/>
      <c r="I1056" s="264" t="s">
        <v>1220</v>
      </c>
      <c r="K1056" s="284"/>
      <c r="L1056" s="284"/>
    </row>
    <row r="1057" spans="1:12">
      <c r="A1057" s="794" t="s">
        <v>1666</v>
      </c>
      <c r="B1057" s="292"/>
      <c r="C1057" s="291">
        <v>69120</v>
      </c>
      <c r="D1057" s="280">
        <f t="shared" si="16"/>
        <v>-69120</v>
      </c>
      <c r="E1057" s="280">
        <v>-69120</v>
      </c>
      <c r="F1057" s="290" t="s">
        <v>734</v>
      </c>
      <c r="G1057" s="435" t="s">
        <v>1504</v>
      </c>
      <c r="H1057" s="435"/>
      <c r="I1057" s="264" t="s">
        <v>1220</v>
      </c>
      <c r="K1057" s="284"/>
      <c r="L1057" s="284"/>
    </row>
    <row r="1058" spans="1:12">
      <c r="A1058" s="794" t="s">
        <v>1666</v>
      </c>
      <c r="B1058" s="292"/>
      <c r="C1058" s="291">
        <v>318092</v>
      </c>
      <c r="D1058" s="280">
        <f t="shared" si="16"/>
        <v>-318092</v>
      </c>
      <c r="E1058" s="280">
        <v>-318092</v>
      </c>
      <c r="F1058" s="290" t="s">
        <v>734</v>
      </c>
      <c r="G1058" s="435" t="s">
        <v>1504</v>
      </c>
      <c r="H1058" s="435"/>
      <c r="I1058" s="264" t="s">
        <v>1220</v>
      </c>
      <c r="K1058" s="284"/>
      <c r="L1058" s="284"/>
    </row>
    <row r="1059" spans="1:12">
      <c r="A1059" s="794" t="s">
        <v>1666</v>
      </c>
      <c r="B1059" s="292"/>
      <c r="C1059" s="291">
        <v>15000</v>
      </c>
      <c r="D1059" s="280">
        <f t="shared" si="16"/>
        <v>-15000</v>
      </c>
      <c r="E1059" s="280">
        <v>-15000</v>
      </c>
      <c r="F1059" s="290" t="s">
        <v>896</v>
      </c>
      <c r="G1059" s="435" t="s">
        <v>1504</v>
      </c>
      <c r="H1059" s="435"/>
      <c r="I1059" s="264" t="s">
        <v>1220</v>
      </c>
      <c r="K1059" s="284"/>
      <c r="L1059" s="284"/>
    </row>
    <row r="1060" spans="1:12">
      <c r="A1060" s="794" t="s">
        <v>1666</v>
      </c>
      <c r="B1060" s="291">
        <v>21150</v>
      </c>
      <c r="C1060" s="292"/>
      <c r="D1060" s="280">
        <f t="shared" si="16"/>
        <v>21150</v>
      </c>
      <c r="E1060" s="280">
        <v>21150</v>
      </c>
      <c r="F1060" s="290">
        <v>0</v>
      </c>
      <c r="G1060" s="303" t="s">
        <v>1361</v>
      </c>
      <c r="H1060" s="303"/>
      <c r="I1060" s="264" t="s">
        <v>1220</v>
      </c>
      <c r="K1060" s="284"/>
      <c r="L1060" s="284"/>
    </row>
    <row r="1061" spans="1:12">
      <c r="A1061" s="794" t="s">
        <v>1666</v>
      </c>
      <c r="B1061" s="292"/>
      <c r="C1061" s="291">
        <v>214657</v>
      </c>
      <c r="D1061" s="280">
        <f t="shared" si="16"/>
        <v>-214657</v>
      </c>
      <c r="E1061" s="280">
        <v>-214657</v>
      </c>
      <c r="F1061" s="290" t="s">
        <v>734</v>
      </c>
      <c r="G1061" s="435" t="s">
        <v>1504</v>
      </c>
      <c r="H1061" s="435"/>
      <c r="I1061" s="264" t="s">
        <v>1220</v>
      </c>
      <c r="K1061" s="284"/>
      <c r="L1061" s="284"/>
    </row>
    <row r="1062" spans="1:12">
      <c r="A1062" s="794" t="s">
        <v>1666</v>
      </c>
      <c r="B1062" s="292"/>
      <c r="C1062" s="291">
        <v>327708</v>
      </c>
      <c r="D1062" s="280">
        <f t="shared" si="16"/>
        <v>-327708</v>
      </c>
      <c r="E1062" s="280">
        <v>-327708</v>
      </c>
      <c r="F1062" s="290" t="s">
        <v>734</v>
      </c>
      <c r="G1062" s="435" t="s">
        <v>1504</v>
      </c>
      <c r="H1062" s="435"/>
      <c r="I1062" s="264" t="s">
        <v>1220</v>
      </c>
      <c r="K1062" s="284"/>
      <c r="L1062" s="284"/>
    </row>
    <row r="1063" spans="1:12">
      <c r="A1063" s="794" t="s">
        <v>1666</v>
      </c>
      <c r="B1063" s="292"/>
      <c r="C1063" s="291">
        <v>1306</v>
      </c>
      <c r="D1063" s="280">
        <f t="shared" si="16"/>
        <v>-1306</v>
      </c>
      <c r="E1063" s="280">
        <v>-1306</v>
      </c>
      <c r="F1063" s="290" t="s">
        <v>896</v>
      </c>
      <c r="G1063" s="435" t="s">
        <v>1504</v>
      </c>
      <c r="H1063" s="435"/>
      <c r="I1063" s="264" t="s">
        <v>1220</v>
      </c>
      <c r="K1063" s="284"/>
      <c r="L1063" s="284"/>
    </row>
    <row r="1064" spans="1:12">
      <c r="A1064" s="794" t="s">
        <v>1666</v>
      </c>
      <c r="B1064" s="292"/>
      <c r="C1064" s="291">
        <v>355168</v>
      </c>
      <c r="D1064" s="280">
        <f t="shared" si="16"/>
        <v>-355168</v>
      </c>
      <c r="E1064" s="280">
        <v>-355168</v>
      </c>
      <c r="F1064" s="290" t="s">
        <v>734</v>
      </c>
      <c r="G1064" s="435" t="s">
        <v>1504</v>
      </c>
      <c r="H1064" s="435"/>
      <c r="I1064" s="264" t="s">
        <v>1220</v>
      </c>
      <c r="K1064" s="284"/>
      <c r="L1064" s="284"/>
    </row>
    <row r="1065" spans="1:12">
      <c r="A1065" s="794" t="s">
        <v>1666</v>
      </c>
      <c r="B1065" s="292"/>
      <c r="C1065" s="291">
        <v>21410</v>
      </c>
      <c r="D1065" s="280">
        <f t="shared" si="16"/>
        <v>-21410</v>
      </c>
      <c r="E1065" s="280">
        <v>-21410</v>
      </c>
      <c r="F1065" s="290" t="s">
        <v>734</v>
      </c>
      <c r="G1065" s="435" t="s">
        <v>1504</v>
      </c>
      <c r="H1065" s="435"/>
      <c r="I1065" s="264" t="s">
        <v>1220</v>
      </c>
      <c r="K1065" s="284"/>
      <c r="L1065" s="284"/>
    </row>
    <row r="1066" spans="1:12">
      <c r="A1066" s="794" t="s">
        <v>1666</v>
      </c>
      <c r="B1066" s="291">
        <v>54000</v>
      </c>
      <c r="C1066" s="292"/>
      <c r="D1066" s="280">
        <f t="shared" si="16"/>
        <v>54000</v>
      </c>
      <c r="E1066" s="280">
        <v>54000</v>
      </c>
      <c r="F1066" s="290">
        <v>0</v>
      </c>
      <c r="G1066" s="303" t="s">
        <v>1361</v>
      </c>
      <c r="H1066" s="303"/>
      <c r="I1066" s="264" t="s">
        <v>1220</v>
      </c>
      <c r="K1066" s="284"/>
      <c r="L1066" s="284"/>
    </row>
    <row r="1067" spans="1:12">
      <c r="A1067" s="794" t="s">
        <v>1666</v>
      </c>
      <c r="B1067" s="291">
        <v>225000</v>
      </c>
      <c r="C1067" s="292"/>
      <c r="D1067" s="280">
        <f t="shared" si="16"/>
        <v>225000</v>
      </c>
      <c r="E1067" s="280">
        <v>225000</v>
      </c>
      <c r="F1067" s="290">
        <v>0</v>
      </c>
      <c r="G1067" s="303" t="s">
        <v>1361</v>
      </c>
      <c r="H1067" s="303"/>
      <c r="I1067" s="264" t="s">
        <v>1220</v>
      </c>
      <c r="K1067" s="284"/>
      <c r="L1067" s="284"/>
    </row>
    <row r="1068" spans="1:12">
      <c r="A1068" s="313" t="s">
        <v>652</v>
      </c>
      <c r="B1068" s="291">
        <v>773064</v>
      </c>
      <c r="C1068" s="292"/>
      <c r="D1068" s="280">
        <f t="shared" si="16"/>
        <v>773064</v>
      </c>
      <c r="E1068" s="280">
        <v>0</v>
      </c>
      <c r="F1068" s="290">
        <v>0</v>
      </c>
      <c r="G1068" s="303" t="s">
        <v>1417</v>
      </c>
      <c r="H1068" s="303"/>
      <c r="I1068" s="264" t="s">
        <v>1220</v>
      </c>
      <c r="K1068" s="284"/>
      <c r="L1068" s="284"/>
    </row>
    <row r="1069" spans="1:12">
      <c r="A1069" s="313" t="s">
        <v>609</v>
      </c>
      <c r="B1069" s="291">
        <v>334660</v>
      </c>
      <c r="C1069" s="292"/>
      <c r="D1069" s="280">
        <f t="shared" si="16"/>
        <v>334660</v>
      </c>
      <c r="E1069" s="280">
        <v>334660</v>
      </c>
      <c r="F1069" s="290">
        <v>0</v>
      </c>
      <c r="G1069" s="303" t="s">
        <v>1386</v>
      </c>
      <c r="H1069" s="303"/>
      <c r="I1069" s="264" t="s">
        <v>1220</v>
      </c>
      <c r="K1069" s="284"/>
      <c r="L1069" s="284"/>
    </row>
    <row r="1070" spans="1:12">
      <c r="A1070" s="313" t="s">
        <v>603</v>
      </c>
      <c r="B1070" s="291">
        <v>719763</v>
      </c>
      <c r="C1070" s="292"/>
      <c r="D1070" s="280">
        <f t="shared" si="16"/>
        <v>719763</v>
      </c>
      <c r="E1070" s="280">
        <v>719763</v>
      </c>
      <c r="F1070" s="290">
        <v>0</v>
      </c>
      <c r="G1070" s="303" t="s">
        <v>1386</v>
      </c>
      <c r="H1070" s="303"/>
      <c r="I1070" s="264" t="s">
        <v>1220</v>
      </c>
      <c r="K1070" s="284"/>
      <c r="L1070" s="284"/>
    </row>
    <row r="1071" spans="1:12">
      <c r="A1071" s="313" t="s">
        <v>751</v>
      </c>
      <c r="B1071" s="291">
        <v>102592</v>
      </c>
      <c r="C1071" s="292"/>
      <c r="D1071" s="280">
        <f t="shared" si="16"/>
        <v>102592</v>
      </c>
      <c r="E1071" s="280">
        <v>102592</v>
      </c>
      <c r="F1071" s="290">
        <v>0</v>
      </c>
      <c r="G1071" s="303" t="s">
        <v>1392</v>
      </c>
      <c r="H1071" s="303"/>
      <c r="I1071" s="264" t="s">
        <v>1220</v>
      </c>
      <c r="K1071" s="284"/>
      <c r="L1071" s="284"/>
    </row>
    <row r="1072" spans="1:12">
      <c r="A1072" s="794" t="s">
        <v>1666</v>
      </c>
      <c r="B1072" s="292"/>
      <c r="C1072" s="291">
        <v>204635</v>
      </c>
      <c r="D1072" s="280">
        <f t="shared" si="16"/>
        <v>-204635</v>
      </c>
      <c r="E1072" s="280">
        <v>-204635</v>
      </c>
      <c r="F1072" s="290" t="s">
        <v>734</v>
      </c>
      <c r="G1072" s="435" t="s">
        <v>1504</v>
      </c>
      <c r="H1072" s="435"/>
      <c r="I1072" s="264" t="s">
        <v>1220</v>
      </c>
      <c r="K1072" s="284"/>
      <c r="L1072" s="284"/>
    </row>
    <row r="1073" spans="1:12">
      <c r="A1073" s="794" t="s">
        <v>1666</v>
      </c>
      <c r="B1073" s="292"/>
      <c r="C1073" s="291">
        <v>52803</v>
      </c>
      <c r="D1073" s="280">
        <f t="shared" si="16"/>
        <v>-52803</v>
      </c>
      <c r="E1073" s="280">
        <v>-52803</v>
      </c>
      <c r="F1073" s="290" t="s">
        <v>896</v>
      </c>
      <c r="G1073" s="435" t="s">
        <v>1504</v>
      </c>
      <c r="H1073" s="435"/>
      <c r="I1073" s="264" t="s">
        <v>1220</v>
      </c>
      <c r="K1073" s="284"/>
      <c r="L1073" s="284"/>
    </row>
    <row r="1074" spans="1:12">
      <c r="A1074" s="794" t="s">
        <v>1666</v>
      </c>
      <c r="B1074" s="291">
        <v>6720</v>
      </c>
      <c r="C1074" s="292"/>
      <c r="D1074" s="280">
        <f t="shared" si="16"/>
        <v>6720</v>
      </c>
      <c r="E1074" s="280">
        <v>6720</v>
      </c>
      <c r="F1074" s="290">
        <v>0</v>
      </c>
      <c r="G1074" s="303" t="s">
        <v>1361</v>
      </c>
      <c r="H1074" s="303"/>
      <c r="I1074" s="264" t="s">
        <v>1220</v>
      </c>
      <c r="K1074" s="284"/>
      <c r="L1074" s="284"/>
    </row>
    <row r="1075" spans="1:12">
      <c r="A1075" s="313" t="s">
        <v>1313</v>
      </c>
      <c r="B1075" s="291">
        <v>250000</v>
      </c>
      <c r="C1075" s="292"/>
      <c r="D1075" s="280">
        <f t="shared" si="16"/>
        <v>250000</v>
      </c>
      <c r="E1075" s="280">
        <v>250000</v>
      </c>
      <c r="F1075" s="290">
        <v>0</v>
      </c>
      <c r="G1075" s="303" t="s">
        <v>1357</v>
      </c>
      <c r="H1075" s="303"/>
      <c r="I1075" s="264" t="s">
        <v>1220</v>
      </c>
      <c r="K1075" s="284"/>
      <c r="L1075" s="284"/>
    </row>
    <row r="1076" spans="1:12">
      <c r="A1076" s="794" t="s">
        <v>1666</v>
      </c>
      <c r="B1076" s="292"/>
      <c r="C1076" s="291">
        <v>27529</v>
      </c>
      <c r="D1076" s="280">
        <f t="shared" si="16"/>
        <v>-27529</v>
      </c>
      <c r="E1076" s="280">
        <v>-27529</v>
      </c>
      <c r="F1076" s="290" t="s">
        <v>734</v>
      </c>
      <c r="G1076" s="435" t="s">
        <v>1504</v>
      </c>
      <c r="H1076" s="435"/>
      <c r="I1076" s="264" t="s">
        <v>1220</v>
      </c>
      <c r="K1076" s="284"/>
      <c r="L1076" s="284"/>
    </row>
    <row r="1077" spans="1:12">
      <c r="A1077" s="313" t="s">
        <v>693</v>
      </c>
      <c r="B1077" s="291">
        <v>25000</v>
      </c>
      <c r="C1077" s="292"/>
      <c r="D1077" s="280">
        <f t="shared" si="16"/>
        <v>25000</v>
      </c>
      <c r="E1077" s="280">
        <v>25000</v>
      </c>
      <c r="F1077" s="290">
        <v>0</v>
      </c>
      <c r="G1077" s="303" t="s">
        <v>1417</v>
      </c>
      <c r="H1077" s="303"/>
      <c r="I1077" s="264" t="s">
        <v>1220</v>
      </c>
      <c r="K1077" s="284"/>
      <c r="L1077" s="284"/>
    </row>
    <row r="1078" spans="1:12">
      <c r="A1078" s="313" t="s">
        <v>675</v>
      </c>
      <c r="B1078" s="291">
        <v>8962</v>
      </c>
      <c r="C1078" s="292"/>
      <c r="D1078" s="280">
        <f t="shared" si="16"/>
        <v>8962</v>
      </c>
      <c r="E1078" s="280">
        <v>8962</v>
      </c>
      <c r="F1078" s="290">
        <v>0</v>
      </c>
      <c r="G1078" s="303" t="s">
        <v>1407</v>
      </c>
      <c r="H1078" s="303"/>
      <c r="I1078" s="264" t="s">
        <v>1220</v>
      </c>
      <c r="K1078" s="284"/>
      <c r="L1078" s="284"/>
    </row>
    <row r="1079" spans="1:12">
      <c r="A1079" s="313" t="s">
        <v>676</v>
      </c>
      <c r="B1079" s="291">
        <v>656062</v>
      </c>
      <c r="C1079" s="292"/>
      <c r="D1079" s="280">
        <f t="shared" si="16"/>
        <v>656062</v>
      </c>
      <c r="E1079" s="280">
        <v>656062</v>
      </c>
      <c r="F1079" s="290">
        <v>0</v>
      </c>
      <c r="G1079" s="303" t="s">
        <v>1407</v>
      </c>
      <c r="H1079" s="303"/>
      <c r="I1079" s="264" t="s">
        <v>1220</v>
      </c>
      <c r="K1079" s="284"/>
      <c r="L1079" s="284"/>
    </row>
    <row r="1080" spans="1:12">
      <c r="A1080" s="313" t="s">
        <v>730</v>
      </c>
      <c r="B1080" s="291">
        <v>173000</v>
      </c>
      <c r="C1080" s="292"/>
      <c r="D1080" s="280">
        <f t="shared" si="16"/>
        <v>173000</v>
      </c>
      <c r="E1080" s="280">
        <v>173000</v>
      </c>
      <c r="F1080" s="290">
        <v>0</v>
      </c>
      <c r="G1080" s="303" t="s">
        <v>1407</v>
      </c>
      <c r="H1080" s="303"/>
      <c r="I1080" s="264" t="s">
        <v>1220</v>
      </c>
      <c r="K1080" s="284"/>
      <c r="L1080" s="284"/>
    </row>
    <row r="1081" spans="1:12">
      <c r="A1081" s="794" t="s">
        <v>1666</v>
      </c>
      <c r="B1081" s="292"/>
      <c r="C1081" s="291">
        <v>22250</v>
      </c>
      <c r="D1081" s="280">
        <f t="shared" si="16"/>
        <v>-22250</v>
      </c>
      <c r="E1081" s="280">
        <v>-22250</v>
      </c>
      <c r="F1081" s="290" t="s">
        <v>1317</v>
      </c>
      <c r="G1081" s="435" t="s">
        <v>1504</v>
      </c>
      <c r="H1081" s="435"/>
      <c r="I1081" s="264" t="s">
        <v>1220</v>
      </c>
      <c r="K1081" s="284"/>
      <c r="L1081" s="284"/>
    </row>
    <row r="1082" spans="1:12">
      <c r="A1082" s="313" t="s">
        <v>1133</v>
      </c>
      <c r="B1082" s="291">
        <v>87519</v>
      </c>
      <c r="C1082" s="292"/>
      <c r="D1082" s="280">
        <f t="shared" si="16"/>
        <v>87519</v>
      </c>
      <c r="E1082" s="280">
        <v>87519</v>
      </c>
      <c r="F1082" s="290">
        <v>0</v>
      </c>
      <c r="G1082" s="303" t="s">
        <v>1409</v>
      </c>
      <c r="H1082" s="303"/>
      <c r="I1082" s="264" t="s">
        <v>1220</v>
      </c>
      <c r="K1082" s="284"/>
      <c r="L1082" s="284"/>
    </row>
    <row r="1083" spans="1:12">
      <c r="A1083" s="313" t="s">
        <v>694</v>
      </c>
      <c r="B1083" s="291">
        <v>471430.57</v>
      </c>
      <c r="C1083" s="292"/>
      <c r="D1083" s="280">
        <f t="shared" si="16"/>
        <v>471430.57</v>
      </c>
      <c r="E1083" s="280">
        <v>471431</v>
      </c>
      <c r="F1083" s="290">
        <v>0</v>
      </c>
      <c r="G1083" s="303" t="s">
        <v>1409</v>
      </c>
      <c r="H1083" s="303"/>
      <c r="I1083" s="264" t="s">
        <v>1220</v>
      </c>
      <c r="K1083" s="284"/>
      <c r="L1083" s="284"/>
    </row>
    <row r="1084" spans="1:12">
      <c r="A1084" s="794" t="s">
        <v>1666</v>
      </c>
      <c r="B1084" s="292"/>
      <c r="C1084" s="291">
        <v>56891.199999999997</v>
      </c>
      <c r="D1084" s="280">
        <f t="shared" si="16"/>
        <v>-56891.199999999997</v>
      </c>
      <c r="E1084" s="280">
        <v>-56891</v>
      </c>
      <c r="F1084" s="290" t="s">
        <v>896</v>
      </c>
      <c r="G1084" s="435" t="s">
        <v>1504</v>
      </c>
      <c r="H1084" s="435"/>
      <c r="I1084" s="264" t="s">
        <v>1220</v>
      </c>
      <c r="K1084" s="284"/>
      <c r="L1084" s="284"/>
    </row>
    <row r="1085" spans="1:12">
      <c r="A1085" s="794" t="s">
        <v>1666</v>
      </c>
      <c r="B1085" s="292"/>
      <c r="C1085" s="291">
        <v>79182</v>
      </c>
      <c r="D1085" s="280">
        <f t="shared" si="16"/>
        <v>-79182</v>
      </c>
      <c r="E1085" s="280">
        <v>-79182</v>
      </c>
      <c r="F1085" s="290" t="s">
        <v>734</v>
      </c>
      <c r="G1085" s="435" t="s">
        <v>1504</v>
      </c>
      <c r="H1085" s="435"/>
      <c r="I1085" s="264" t="s">
        <v>1220</v>
      </c>
      <c r="K1085" s="284"/>
      <c r="L1085" s="284"/>
    </row>
    <row r="1086" spans="1:12">
      <c r="A1086" s="794" t="s">
        <v>1666</v>
      </c>
      <c r="B1086" s="292"/>
      <c r="C1086" s="291">
        <v>602911</v>
      </c>
      <c r="D1086" s="280">
        <f t="shared" si="16"/>
        <v>-602911</v>
      </c>
      <c r="E1086" s="280">
        <v>-602911</v>
      </c>
      <c r="F1086" s="290" t="s">
        <v>734</v>
      </c>
      <c r="G1086" s="435" t="s">
        <v>1504</v>
      </c>
      <c r="H1086" s="435"/>
      <c r="I1086" s="264" t="s">
        <v>1220</v>
      </c>
      <c r="K1086" s="284"/>
      <c r="L1086" s="284"/>
    </row>
    <row r="1087" spans="1:12">
      <c r="A1087" s="794" t="s">
        <v>1666</v>
      </c>
      <c r="B1087" s="292"/>
      <c r="C1087" s="291">
        <v>68600</v>
      </c>
      <c r="D1087" s="280">
        <f t="shared" si="16"/>
        <v>-68600</v>
      </c>
      <c r="E1087" s="280">
        <v>-68600</v>
      </c>
      <c r="F1087" s="290" t="s">
        <v>734</v>
      </c>
      <c r="G1087" s="435" t="s">
        <v>1504</v>
      </c>
      <c r="H1087" s="435"/>
      <c r="I1087" s="264" t="s">
        <v>1220</v>
      </c>
      <c r="K1087" s="284"/>
      <c r="L1087" s="284"/>
    </row>
    <row r="1088" spans="1:12">
      <c r="A1088" s="794" t="s">
        <v>1666</v>
      </c>
      <c r="B1088" s="292"/>
      <c r="C1088" s="291">
        <v>116781</v>
      </c>
      <c r="D1088" s="280">
        <f t="shared" si="16"/>
        <v>-116781</v>
      </c>
      <c r="E1088" s="280">
        <v>-116781</v>
      </c>
      <c r="F1088" s="290" t="s">
        <v>734</v>
      </c>
      <c r="G1088" s="435" t="s">
        <v>1504</v>
      </c>
      <c r="H1088" s="435"/>
      <c r="I1088" s="264" t="s">
        <v>1220</v>
      </c>
      <c r="K1088" s="284"/>
      <c r="L1088" s="284"/>
    </row>
    <row r="1089" spans="1:12">
      <c r="A1089" s="794" t="s">
        <v>1666</v>
      </c>
      <c r="B1089" s="292"/>
      <c r="C1089" s="291">
        <v>61000</v>
      </c>
      <c r="D1089" s="280">
        <f t="shared" si="16"/>
        <v>-61000</v>
      </c>
      <c r="E1089" s="280">
        <v>-61000</v>
      </c>
      <c r="F1089" s="290" t="s">
        <v>734</v>
      </c>
      <c r="G1089" s="435" t="s">
        <v>1504</v>
      </c>
      <c r="H1089" s="435"/>
      <c r="I1089" s="264" t="s">
        <v>1220</v>
      </c>
      <c r="K1089" s="284"/>
      <c r="L1089" s="284"/>
    </row>
    <row r="1090" spans="1:12">
      <c r="A1090" s="313" t="s">
        <v>653</v>
      </c>
      <c r="B1090" s="291">
        <v>181612</v>
      </c>
      <c r="C1090" s="292"/>
      <c r="D1090" s="280">
        <f t="shared" si="16"/>
        <v>181612</v>
      </c>
      <c r="E1090" s="280">
        <v>181612</v>
      </c>
      <c r="F1090" s="290">
        <v>0</v>
      </c>
      <c r="G1090" s="303" t="s">
        <v>1417</v>
      </c>
      <c r="H1090" s="303"/>
      <c r="I1090" s="264" t="s">
        <v>1220</v>
      </c>
      <c r="K1090" s="284"/>
      <c r="L1090" s="284"/>
    </row>
    <row r="1091" spans="1:12">
      <c r="A1091" s="313" t="s">
        <v>1134</v>
      </c>
      <c r="B1091" s="291">
        <v>109119</v>
      </c>
      <c r="C1091" s="292"/>
      <c r="D1091" s="280">
        <f t="shared" si="16"/>
        <v>109119</v>
      </c>
      <c r="E1091" s="280">
        <v>109119</v>
      </c>
      <c r="F1091" s="290">
        <v>0</v>
      </c>
      <c r="G1091" s="303" t="s">
        <v>1417</v>
      </c>
      <c r="H1091" s="303"/>
      <c r="I1091" s="264" t="s">
        <v>1220</v>
      </c>
      <c r="K1091" s="284"/>
      <c r="L1091" s="284"/>
    </row>
    <row r="1092" spans="1:12">
      <c r="A1092" s="794" t="s">
        <v>1666</v>
      </c>
      <c r="B1092" s="291">
        <v>15770</v>
      </c>
      <c r="C1092" s="292"/>
      <c r="D1092" s="280">
        <f t="shared" si="16"/>
        <v>15770</v>
      </c>
      <c r="E1092" s="280">
        <v>15770</v>
      </c>
      <c r="F1092" s="290">
        <v>0</v>
      </c>
      <c r="G1092" s="303" t="s">
        <v>1361</v>
      </c>
      <c r="H1092" s="303"/>
      <c r="I1092" s="264" t="s">
        <v>1220</v>
      </c>
      <c r="K1092" s="284"/>
      <c r="L1092" s="284"/>
    </row>
    <row r="1093" spans="1:12">
      <c r="A1093" s="794" t="s">
        <v>1666</v>
      </c>
      <c r="B1093" s="291">
        <v>747.5</v>
      </c>
      <c r="C1093" s="292"/>
      <c r="D1093" s="280">
        <f t="shared" si="16"/>
        <v>747.5</v>
      </c>
      <c r="E1093" s="280">
        <v>748</v>
      </c>
      <c r="F1093" s="290">
        <v>0</v>
      </c>
      <c r="G1093" s="303" t="s">
        <v>1361</v>
      </c>
      <c r="H1093" s="303"/>
      <c r="I1093" s="264" t="s">
        <v>1220</v>
      </c>
      <c r="K1093" s="284"/>
      <c r="L1093" s="284"/>
    </row>
    <row r="1094" spans="1:12">
      <c r="A1094" s="794" t="s">
        <v>1666</v>
      </c>
      <c r="B1094" s="291">
        <v>77559.5</v>
      </c>
      <c r="C1094" s="292"/>
      <c r="D1094" s="280">
        <f t="shared" si="16"/>
        <v>77559.5</v>
      </c>
      <c r="E1094" s="280">
        <v>77560</v>
      </c>
      <c r="F1094" s="290">
        <v>0</v>
      </c>
      <c r="G1094" s="303" t="s">
        <v>1361</v>
      </c>
      <c r="H1094" s="303"/>
      <c r="I1094" s="264" t="s">
        <v>1220</v>
      </c>
      <c r="K1094" s="284"/>
      <c r="L1094" s="284"/>
    </row>
    <row r="1095" spans="1:12">
      <c r="A1095" s="313" t="s">
        <v>777</v>
      </c>
      <c r="B1095" s="291">
        <v>32681.25</v>
      </c>
      <c r="C1095" s="292"/>
      <c r="D1095" s="280">
        <f t="shared" si="16"/>
        <v>32681.25</v>
      </c>
      <c r="E1095" s="280">
        <v>32681</v>
      </c>
      <c r="F1095" s="290">
        <v>0</v>
      </c>
      <c r="G1095" s="303" t="s">
        <v>818</v>
      </c>
      <c r="H1095" s="303"/>
      <c r="I1095" s="264" t="s">
        <v>1220</v>
      </c>
      <c r="K1095" s="284"/>
      <c r="L1095" s="284"/>
    </row>
    <row r="1096" spans="1:12">
      <c r="A1096" s="313" t="s">
        <v>623</v>
      </c>
      <c r="B1096" s="292"/>
      <c r="C1096" s="291">
        <v>7495.04</v>
      </c>
      <c r="D1096" s="280">
        <f t="shared" si="16"/>
        <v>-7495.04</v>
      </c>
      <c r="E1096" s="280">
        <v>-7495</v>
      </c>
      <c r="F1096" s="290">
        <v>0</v>
      </c>
      <c r="G1096" s="303" t="s">
        <v>1392</v>
      </c>
      <c r="H1096" s="303"/>
      <c r="I1096" s="264" t="s">
        <v>1220</v>
      </c>
      <c r="K1096" s="284"/>
      <c r="L1096" s="284"/>
    </row>
    <row r="1097" spans="1:12">
      <c r="A1097" s="313" t="s">
        <v>624</v>
      </c>
      <c r="B1097" s="292"/>
      <c r="C1097" s="291">
        <v>1207504</v>
      </c>
      <c r="D1097" s="280">
        <f t="shared" ref="D1097:D1160" si="17">B1097-C1097</f>
        <v>-1207504</v>
      </c>
      <c r="E1097" s="280">
        <v>-1207504</v>
      </c>
      <c r="F1097" s="290">
        <v>0</v>
      </c>
      <c r="G1097" s="303" t="s">
        <v>1392</v>
      </c>
      <c r="H1097" s="303"/>
      <c r="I1097" s="264" t="s">
        <v>1220</v>
      </c>
      <c r="K1097" s="284"/>
      <c r="L1097" s="284"/>
    </row>
    <row r="1098" spans="1:12">
      <c r="A1098" s="313" t="s">
        <v>625</v>
      </c>
      <c r="B1098" s="292"/>
      <c r="C1098" s="291">
        <v>9595302.6699999999</v>
      </c>
      <c r="D1098" s="280">
        <f t="shared" si="17"/>
        <v>-9595302.6699999999</v>
      </c>
      <c r="E1098" s="280">
        <v>-9595303</v>
      </c>
      <c r="F1098" s="290">
        <v>0</v>
      </c>
      <c r="G1098" s="303" t="s">
        <v>1392</v>
      </c>
      <c r="H1098" s="303"/>
      <c r="I1098" s="264" t="s">
        <v>1220</v>
      </c>
      <c r="K1098" s="284"/>
      <c r="L1098" s="284"/>
    </row>
    <row r="1099" spans="1:12">
      <c r="A1099" s="313" t="s">
        <v>626</v>
      </c>
      <c r="B1099" s="292"/>
      <c r="C1099" s="291">
        <v>113514</v>
      </c>
      <c r="D1099" s="280">
        <f t="shared" si="17"/>
        <v>-113514</v>
      </c>
      <c r="E1099" s="280">
        <v>-113514</v>
      </c>
      <c r="F1099" s="290">
        <v>0</v>
      </c>
      <c r="G1099" s="303" t="s">
        <v>1392</v>
      </c>
      <c r="H1099" s="303"/>
      <c r="I1099" s="264" t="s">
        <v>1220</v>
      </c>
      <c r="K1099" s="284"/>
      <c r="L1099" s="284"/>
    </row>
    <row r="1100" spans="1:12">
      <c r="A1100" s="313" t="s">
        <v>627</v>
      </c>
      <c r="B1100" s="292"/>
      <c r="C1100" s="291">
        <v>4906479.72</v>
      </c>
      <c r="D1100" s="280">
        <f t="shared" si="17"/>
        <v>-4906479.72</v>
      </c>
      <c r="E1100" s="280">
        <v>-4906480</v>
      </c>
      <c r="F1100" s="290">
        <v>0</v>
      </c>
      <c r="G1100" s="303" t="s">
        <v>1392</v>
      </c>
      <c r="H1100" s="303"/>
      <c r="I1100" s="264" t="s">
        <v>1220</v>
      </c>
      <c r="K1100" s="284"/>
      <c r="L1100" s="284"/>
    </row>
    <row r="1101" spans="1:12">
      <c r="A1101" s="313" t="s">
        <v>628</v>
      </c>
      <c r="B1101" s="292"/>
      <c r="C1101" s="291">
        <v>741492.62</v>
      </c>
      <c r="D1101" s="280">
        <f t="shared" si="17"/>
        <v>-741492.62</v>
      </c>
      <c r="E1101" s="280">
        <v>-741493</v>
      </c>
      <c r="F1101" s="290">
        <v>0</v>
      </c>
      <c r="G1101" s="303" t="s">
        <v>1392</v>
      </c>
      <c r="H1101" s="303"/>
      <c r="I1101" s="264" t="s">
        <v>1220</v>
      </c>
      <c r="K1101" s="284"/>
      <c r="L1101" s="284"/>
    </row>
    <row r="1102" spans="1:12">
      <c r="A1102" s="313" t="s">
        <v>629</v>
      </c>
      <c r="B1102" s="292"/>
      <c r="C1102" s="291">
        <v>174328.38</v>
      </c>
      <c r="D1102" s="280">
        <f t="shared" si="17"/>
        <v>-174328.38</v>
      </c>
      <c r="E1102" s="280">
        <v>-174328</v>
      </c>
      <c r="F1102" s="290">
        <v>0</v>
      </c>
      <c r="G1102" s="303" t="s">
        <v>1392</v>
      </c>
      <c r="H1102" s="303"/>
      <c r="I1102" s="264" t="s">
        <v>1220</v>
      </c>
      <c r="K1102" s="284"/>
      <c r="L1102" s="284"/>
    </row>
    <row r="1103" spans="1:12">
      <c r="A1103" s="313" t="s">
        <v>670</v>
      </c>
      <c r="B1103" s="292"/>
      <c r="C1103" s="291">
        <v>23711.17</v>
      </c>
      <c r="D1103" s="280">
        <f t="shared" si="17"/>
        <v>-23711.17</v>
      </c>
      <c r="E1103" s="280">
        <v>-15168</v>
      </c>
      <c r="F1103" s="290">
        <v>0</v>
      </c>
      <c r="G1103" s="303" t="s">
        <v>1417</v>
      </c>
      <c r="H1103" s="303"/>
      <c r="I1103" s="264" t="s">
        <v>1220</v>
      </c>
      <c r="J1103" t="s">
        <v>1296</v>
      </c>
      <c r="K1103" s="284"/>
      <c r="L1103" s="284"/>
    </row>
    <row r="1104" spans="1:12">
      <c r="A1104" s="794" t="s">
        <v>1666</v>
      </c>
      <c r="B1104" s="291">
        <v>32018</v>
      </c>
      <c r="C1104" s="292"/>
      <c r="D1104" s="280">
        <f t="shared" si="17"/>
        <v>32018</v>
      </c>
      <c r="E1104" s="280">
        <v>32018</v>
      </c>
      <c r="F1104" s="290">
        <v>0</v>
      </c>
      <c r="G1104" s="303" t="s">
        <v>1361</v>
      </c>
      <c r="H1104" s="303"/>
      <c r="I1104" s="264" t="s">
        <v>1220</v>
      </c>
      <c r="K1104" s="284"/>
      <c r="L1104" s="284"/>
    </row>
    <row r="1105" spans="1:12">
      <c r="A1105" s="794" t="s">
        <v>1666</v>
      </c>
      <c r="B1105" s="292"/>
      <c r="C1105" s="291">
        <v>2280</v>
      </c>
      <c r="D1105" s="280">
        <f t="shared" si="17"/>
        <v>-2280</v>
      </c>
      <c r="E1105" s="280">
        <v>-2280</v>
      </c>
      <c r="F1105" s="290">
        <v>0</v>
      </c>
      <c r="G1105" s="303" t="s">
        <v>1382</v>
      </c>
      <c r="H1105" s="303"/>
      <c r="I1105" s="264" t="s">
        <v>1220</v>
      </c>
      <c r="K1105" s="284"/>
      <c r="L1105" s="284"/>
    </row>
    <row r="1106" spans="1:12">
      <c r="A1106" s="794" t="s">
        <v>1666</v>
      </c>
      <c r="B1106" s="291">
        <v>7000</v>
      </c>
      <c r="C1106" s="292"/>
      <c r="D1106" s="280">
        <f t="shared" si="17"/>
        <v>7000</v>
      </c>
      <c r="E1106" s="280">
        <v>7000</v>
      </c>
      <c r="F1106" s="290">
        <v>0</v>
      </c>
      <c r="G1106" s="303" t="s">
        <v>1370</v>
      </c>
      <c r="H1106" s="303"/>
      <c r="I1106" s="264" t="s">
        <v>1220</v>
      </c>
      <c r="K1106" s="284"/>
      <c r="L1106" s="284"/>
    </row>
    <row r="1107" spans="1:12">
      <c r="A1107" s="313" t="s">
        <v>401</v>
      </c>
      <c r="B1107" s="291">
        <v>35308.400000000001</v>
      </c>
      <c r="C1107" s="292"/>
      <c r="D1107" s="280">
        <f t="shared" si="17"/>
        <v>35308.400000000001</v>
      </c>
      <c r="E1107" s="280">
        <v>35308</v>
      </c>
      <c r="F1107" s="290">
        <v>0</v>
      </c>
      <c r="G1107" s="303" t="s">
        <v>1367</v>
      </c>
      <c r="H1107" s="303"/>
      <c r="I1107" s="264" t="s">
        <v>1220</v>
      </c>
      <c r="K1107" s="284"/>
      <c r="L1107" s="284"/>
    </row>
    <row r="1108" spans="1:12">
      <c r="A1108" s="794" t="s">
        <v>1666</v>
      </c>
      <c r="B1108" s="292"/>
      <c r="C1108" s="291">
        <v>24.58</v>
      </c>
      <c r="D1108" s="280">
        <f t="shared" si="17"/>
        <v>-24.58</v>
      </c>
      <c r="E1108" s="280">
        <v>0</v>
      </c>
      <c r="F1108" s="290" t="s">
        <v>896</v>
      </c>
      <c r="G1108" s="435" t="s">
        <v>1504</v>
      </c>
      <c r="H1108" s="435"/>
      <c r="I1108" s="264" t="s">
        <v>1220</v>
      </c>
      <c r="K1108" s="284"/>
      <c r="L1108" s="284"/>
    </row>
    <row r="1109" spans="1:12">
      <c r="A1109" s="794" t="s">
        <v>1666</v>
      </c>
      <c r="B1109" s="292"/>
      <c r="C1109" s="291">
        <v>132928</v>
      </c>
      <c r="D1109" s="280">
        <f t="shared" si="17"/>
        <v>-132928</v>
      </c>
      <c r="E1109" s="280">
        <v>-132928</v>
      </c>
      <c r="F1109" s="290" t="s">
        <v>734</v>
      </c>
      <c r="G1109" s="435" t="s">
        <v>1504</v>
      </c>
      <c r="H1109" s="435"/>
      <c r="I1109" s="264" t="s">
        <v>1220</v>
      </c>
      <c r="K1109" s="284"/>
      <c r="L1109" s="284"/>
    </row>
    <row r="1110" spans="1:12">
      <c r="A1110" s="794" t="s">
        <v>1666</v>
      </c>
      <c r="B1110" s="291">
        <v>2621</v>
      </c>
      <c r="C1110" s="292"/>
      <c r="D1110" s="280">
        <f t="shared" si="17"/>
        <v>2621</v>
      </c>
      <c r="E1110" s="280">
        <v>2621</v>
      </c>
      <c r="F1110" s="290">
        <v>0</v>
      </c>
      <c r="G1110" s="303" t="s">
        <v>1361</v>
      </c>
      <c r="H1110" s="303"/>
      <c r="I1110" s="264" t="s">
        <v>1220</v>
      </c>
      <c r="K1110" s="284"/>
      <c r="L1110" s="284"/>
    </row>
    <row r="1111" spans="1:12">
      <c r="A1111" s="794" t="s">
        <v>1666</v>
      </c>
      <c r="B1111" s="291">
        <v>312076</v>
      </c>
      <c r="C1111" s="292"/>
      <c r="D1111" s="280">
        <f t="shared" si="17"/>
        <v>312076</v>
      </c>
      <c r="E1111" s="280">
        <v>312076</v>
      </c>
      <c r="F1111" s="290">
        <v>0</v>
      </c>
      <c r="G1111" s="303" t="s">
        <v>1361</v>
      </c>
      <c r="H1111" s="303"/>
      <c r="I1111" s="264" t="s">
        <v>1220</v>
      </c>
      <c r="K1111" s="284"/>
      <c r="L1111" s="284"/>
    </row>
    <row r="1112" spans="1:12">
      <c r="A1112" s="794" t="s">
        <v>1666</v>
      </c>
      <c r="B1112" s="291">
        <v>30000</v>
      </c>
      <c r="C1112" s="292"/>
      <c r="D1112" s="280">
        <f t="shared" si="17"/>
        <v>30000</v>
      </c>
      <c r="E1112" s="280">
        <v>30000</v>
      </c>
      <c r="F1112" s="290">
        <v>0</v>
      </c>
      <c r="G1112" s="303" t="s">
        <v>1361</v>
      </c>
      <c r="H1112" s="303"/>
      <c r="I1112" s="264" t="s">
        <v>1220</v>
      </c>
      <c r="K1112" s="284"/>
      <c r="L1112" s="284"/>
    </row>
    <row r="1113" spans="1:12">
      <c r="A1113" s="794" t="s">
        <v>1666</v>
      </c>
      <c r="B1113" s="291">
        <v>1250000</v>
      </c>
      <c r="C1113" s="292"/>
      <c r="D1113" s="280">
        <f t="shared" si="17"/>
        <v>1250000</v>
      </c>
      <c r="E1113" s="280">
        <v>1250000</v>
      </c>
      <c r="F1113" s="290">
        <v>0</v>
      </c>
      <c r="G1113" s="303" t="s">
        <v>1361</v>
      </c>
      <c r="H1113" s="303"/>
      <c r="I1113" s="264" t="s">
        <v>1220</v>
      </c>
      <c r="K1113" s="284"/>
      <c r="L1113" s="284"/>
    </row>
    <row r="1114" spans="1:12">
      <c r="A1114" s="794" t="s">
        <v>1666</v>
      </c>
      <c r="B1114" s="291">
        <v>232210</v>
      </c>
      <c r="C1114" s="292"/>
      <c r="D1114" s="280">
        <f t="shared" si="17"/>
        <v>232210</v>
      </c>
      <c r="E1114" s="280">
        <v>232210</v>
      </c>
      <c r="F1114" s="290">
        <v>0</v>
      </c>
      <c r="G1114" s="303" t="s">
        <v>1361</v>
      </c>
      <c r="H1114" s="303"/>
      <c r="I1114" s="264" t="s">
        <v>1220</v>
      </c>
      <c r="K1114" s="284"/>
      <c r="L1114" s="284"/>
    </row>
    <row r="1115" spans="1:12">
      <c r="A1115" s="794" t="s">
        <v>1666</v>
      </c>
      <c r="B1115" s="292"/>
      <c r="C1115" s="291">
        <v>75000</v>
      </c>
      <c r="D1115" s="280">
        <f t="shared" si="17"/>
        <v>-75000</v>
      </c>
      <c r="E1115" s="280">
        <v>-75000</v>
      </c>
      <c r="F1115" s="290">
        <v>0</v>
      </c>
      <c r="G1115" s="303" t="s">
        <v>1382</v>
      </c>
      <c r="H1115" s="303"/>
      <c r="I1115" s="264" t="s">
        <v>1220</v>
      </c>
      <c r="K1115" s="284"/>
      <c r="L1115" s="284"/>
    </row>
    <row r="1116" spans="1:12">
      <c r="A1116" s="794" t="s">
        <v>1666</v>
      </c>
      <c r="B1116" s="291">
        <v>5525.5</v>
      </c>
      <c r="C1116" s="292"/>
      <c r="D1116" s="280">
        <f t="shared" si="17"/>
        <v>5525.5</v>
      </c>
      <c r="E1116" s="280">
        <v>5526</v>
      </c>
      <c r="F1116" s="290">
        <v>0</v>
      </c>
      <c r="G1116" s="303" t="s">
        <v>1361</v>
      </c>
      <c r="H1116" s="303"/>
      <c r="I1116" s="264" t="s">
        <v>1220</v>
      </c>
      <c r="K1116" s="284"/>
      <c r="L1116" s="284"/>
    </row>
    <row r="1117" spans="1:12">
      <c r="A1117" s="794" t="s">
        <v>1666</v>
      </c>
      <c r="B1117" s="291">
        <v>30600</v>
      </c>
      <c r="C1117" s="292"/>
      <c r="D1117" s="280">
        <f t="shared" si="17"/>
        <v>30600</v>
      </c>
      <c r="E1117" s="280">
        <v>30600</v>
      </c>
      <c r="F1117" s="290">
        <v>0</v>
      </c>
      <c r="G1117" s="303" t="s">
        <v>1361</v>
      </c>
      <c r="H1117" s="303"/>
      <c r="I1117" s="264" t="s">
        <v>1220</v>
      </c>
      <c r="K1117" s="284"/>
      <c r="L1117" s="284"/>
    </row>
    <row r="1118" spans="1:12">
      <c r="A1118" s="794" t="s">
        <v>1666</v>
      </c>
      <c r="B1118" s="292"/>
      <c r="C1118" s="291">
        <v>13275</v>
      </c>
      <c r="D1118" s="280">
        <f t="shared" si="17"/>
        <v>-13275</v>
      </c>
      <c r="E1118" s="280">
        <v>-13275</v>
      </c>
      <c r="F1118" s="290" t="s">
        <v>734</v>
      </c>
      <c r="G1118" s="435" t="s">
        <v>1504</v>
      </c>
      <c r="H1118" s="435"/>
      <c r="I1118" s="264" t="s">
        <v>1220</v>
      </c>
      <c r="K1118" s="284"/>
      <c r="L1118" s="284"/>
    </row>
    <row r="1119" spans="1:12">
      <c r="A1119" s="794" t="s">
        <v>1666</v>
      </c>
      <c r="B1119" s="292"/>
      <c r="C1119" s="291">
        <v>108655</v>
      </c>
      <c r="D1119" s="280">
        <f t="shared" si="17"/>
        <v>-108655</v>
      </c>
      <c r="E1119" s="280">
        <v>-108655</v>
      </c>
      <c r="F1119" s="290" t="s">
        <v>734</v>
      </c>
      <c r="G1119" s="435" t="s">
        <v>1504</v>
      </c>
      <c r="H1119" s="435"/>
      <c r="I1119" s="264" t="s">
        <v>1220</v>
      </c>
      <c r="K1119" s="284"/>
      <c r="L1119" s="284"/>
    </row>
    <row r="1120" spans="1:12">
      <c r="A1120" s="794" t="s">
        <v>1666</v>
      </c>
      <c r="B1120" s="292"/>
      <c r="C1120" s="291">
        <v>6100</v>
      </c>
      <c r="D1120" s="280">
        <f t="shared" si="17"/>
        <v>-6100</v>
      </c>
      <c r="E1120" s="280">
        <v>-6100</v>
      </c>
      <c r="F1120" s="290" t="s">
        <v>734</v>
      </c>
      <c r="G1120" s="435" t="s">
        <v>1504</v>
      </c>
      <c r="H1120" s="435"/>
      <c r="I1120" s="264" t="s">
        <v>1220</v>
      </c>
      <c r="K1120" s="284"/>
      <c r="L1120" s="284"/>
    </row>
    <row r="1121" spans="1:12">
      <c r="A1121" s="794" t="s">
        <v>1666</v>
      </c>
      <c r="B1121" s="292"/>
      <c r="C1121" s="291">
        <v>101107.47</v>
      </c>
      <c r="D1121" s="280">
        <f t="shared" si="17"/>
        <v>-101107.47</v>
      </c>
      <c r="E1121" s="280">
        <v>0</v>
      </c>
      <c r="F1121" s="290" t="s">
        <v>896</v>
      </c>
      <c r="G1121" s="435" t="s">
        <v>1504</v>
      </c>
      <c r="H1121" s="435"/>
      <c r="I1121" s="264" t="s">
        <v>1220</v>
      </c>
      <c r="K1121" s="284"/>
      <c r="L1121" s="284"/>
    </row>
    <row r="1122" spans="1:12">
      <c r="A1122" s="794" t="s">
        <v>1666</v>
      </c>
      <c r="B1122" s="291">
        <v>2700</v>
      </c>
      <c r="C1122" s="292"/>
      <c r="D1122" s="280">
        <f t="shared" si="17"/>
        <v>2700</v>
      </c>
      <c r="E1122" s="280">
        <v>2700</v>
      </c>
      <c r="F1122" s="290">
        <v>0</v>
      </c>
      <c r="G1122" s="303" t="s">
        <v>1361</v>
      </c>
      <c r="H1122" s="303"/>
      <c r="I1122" s="264" t="s">
        <v>1220</v>
      </c>
      <c r="K1122" s="284"/>
      <c r="L1122" s="284"/>
    </row>
    <row r="1123" spans="1:12">
      <c r="A1123" s="313" t="s">
        <v>711</v>
      </c>
      <c r="B1123" s="291">
        <v>342788</v>
      </c>
      <c r="C1123" s="292"/>
      <c r="D1123" s="280">
        <f t="shared" si="17"/>
        <v>342788</v>
      </c>
      <c r="E1123" s="280">
        <v>-7757</v>
      </c>
      <c r="F1123" s="290">
        <v>0</v>
      </c>
      <c r="G1123" s="303" t="s">
        <v>1393</v>
      </c>
      <c r="H1123" s="303"/>
      <c r="I1123" s="264" t="s">
        <v>1220</v>
      </c>
      <c r="K1123" s="284"/>
      <c r="L1123" s="284"/>
    </row>
    <row r="1124" spans="1:12">
      <c r="A1124" s="794" t="s">
        <v>1666</v>
      </c>
      <c r="B1124" s="292"/>
      <c r="C1124" s="291">
        <v>1938388</v>
      </c>
      <c r="D1124" s="280">
        <f t="shared" si="17"/>
        <v>-1938388</v>
      </c>
      <c r="E1124" s="280">
        <v>-1888506</v>
      </c>
      <c r="F1124" s="290" t="s">
        <v>896</v>
      </c>
      <c r="G1124" s="435" t="s">
        <v>1504</v>
      </c>
      <c r="H1124" s="435"/>
      <c r="I1124" s="264" t="s">
        <v>1220</v>
      </c>
      <c r="J1124" s="265" t="s">
        <v>1292</v>
      </c>
      <c r="K1124" s="284"/>
      <c r="L1124" s="284"/>
    </row>
    <row r="1125" spans="1:12">
      <c r="A1125" s="794" t="s">
        <v>1666</v>
      </c>
      <c r="B1125" s="292"/>
      <c r="C1125" s="291">
        <v>105425</v>
      </c>
      <c r="D1125" s="280">
        <f t="shared" si="17"/>
        <v>-105425</v>
      </c>
      <c r="E1125" s="280">
        <v>-105425</v>
      </c>
      <c r="F1125" s="290" t="s">
        <v>734</v>
      </c>
      <c r="G1125" s="435" t="s">
        <v>1504</v>
      </c>
      <c r="H1125" s="435"/>
      <c r="I1125" s="264" t="s">
        <v>1220</v>
      </c>
      <c r="K1125" s="284"/>
      <c r="L1125" s="284"/>
    </row>
    <row r="1126" spans="1:12">
      <c r="A1126" s="313" t="s">
        <v>671</v>
      </c>
      <c r="B1126" s="291">
        <v>50000</v>
      </c>
      <c r="C1126" s="292"/>
      <c r="D1126" s="280">
        <f t="shared" si="17"/>
        <v>50000</v>
      </c>
      <c r="E1126" s="280">
        <v>50000</v>
      </c>
      <c r="F1126" s="290">
        <v>0</v>
      </c>
      <c r="G1126" s="303" t="s">
        <v>1414</v>
      </c>
      <c r="H1126" s="303"/>
      <c r="I1126" s="264" t="s">
        <v>1220</v>
      </c>
      <c r="K1126" s="284"/>
      <c r="L1126" s="284"/>
    </row>
    <row r="1127" spans="1:12">
      <c r="A1127" s="313" t="s">
        <v>595</v>
      </c>
      <c r="B1127" s="292"/>
      <c r="C1127" s="291">
        <v>5362963</v>
      </c>
      <c r="D1127" s="280">
        <f t="shared" si="17"/>
        <v>-5362963</v>
      </c>
      <c r="E1127" s="280">
        <v>-5362963</v>
      </c>
      <c r="F1127" s="290">
        <v>0</v>
      </c>
      <c r="G1127" s="303" t="s">
        <v>1386</v>
      </c>
      <c r="H1127" s="303"/>
      <c r="I1127" s="264" t="s">
        <v>1220</v>
      </c>
      <c r="K1127" s="284"/>
      <c r="L1127" s="284"/>
    </row>
    <row r="1128" spans="1:12">
      <c r="A1128" s="313" t="s">
        <v>591</v>
      </c>
      <c r="B1128" s="292"/>
      <c r="C1128" s="291">
        <v>22542438.469999999</v>
      </c>
      <c r="D1128" s="280">
        <f t="shared" si="17"/>
        <v>-22542438.469999999</v>
      </c>
      <c r="E1128" s="280">
        <v>-22542438</v>
      </c>
      <c r="F1128" s="290">
        <v>0</v>
      </c>
      <c r="G1128" s="303" t="s">
        <v>1386</v>
      </c>
      <c r="H1128" s="303"/>
      <c r="I1128" s="264" t="s">
        <v>1220</v>
      </c>
      <c r="K1128" s="284"/>
      <c r="L1128" s="284"/>
    </row>
    <row r="1129" spans="1:12">
      <c r="A1129" s="313" t="s">
        <v>592</v>
      </c>
      <c r="B1129" s="292"/>
      <c r="C1129" s="291">
        <v>173370070.41</v>
      </c>
      <c r="D1129" s="280">
        <f t="shared" si="17"/>
        <v>-173370070.41</v>
      </c>
      <c r="E1129" s="280">
        <v>-173370070</v>
      </c>
      <c r="F1129" s="290">
        <v>0</v>
      </c>
      <c r="G1129" s="303" t="s">
        <v>1386</v>
      </c>
      <c r="H1129" s="303"/>
      <c r="I1129" s="264" t="s">
        <v>1220</v>
      </c>
      <c r="K1129" s="284"/>
      <c r="L1129" s="284"/>
    </row>
    <row r="1130" spans="1:12">
      <c r="A1130" s="313" t="s">
        <v>596</v>
      </c>
      <c r="B1130" s="292"/>
      <c r="C1130" s="291">
        <v>115377554</v>
      </c>
      <c r="D1130" s="280">
        <f t="shared" si="17"/>
        <v>-115377554</v>
      </c>
      <c r="E1130" s="280">
        <v>-115377554</v>
      </c>
      <c r="F1130" s="290">
        <v>0</v>
      </c>
      <c r="G1130" s="303" t="s">
        <v>1386</v>
      </c>
      <c r="H1130" s="303"/>
      <c r="I1130" s="264" t="s">
        <v>1220</v>
      </c>
      <c r="K1130" s="284"/>
      <c r="L1130" s="284"/>
    </row>
    <row r="1131" spans="1:12">
      <c r="A1131" s="313" t="s">
        <v>597</v>
      </c>
      <c r="B1131" s="292"/>
      <c r="C1131" s="291">
        <v>16916344.550000001</v>
      </c>
      <c r="D1131" s="280">
        <f t="shared" si="17"/>
        <v>-16916344.550000001</v>
      </c>
      <c r="E1131" s="280">
        <v>-16916345</v>
      </c>
      <c r="F1131" s="290">
        <v>0</v>
      </c>
      <c r="G1131" s="303" t="s">
        <v>1386</v>
      </c>
      <c r="H1131" s="303"/>
      <c r="I1131" s="264" t="s">
        <v>1220</v>
      </c>
      <c r="K1131" s="284"/>
      <c r="L1131" s="284"/>
    </row>
    <row r="1132" spans="1:12">
      <c r="A1132" s="313" t="s">
        <v>757</v>
      </c>
      <c r="B1132" s="292"/>
      <c r="C1132" s="291">
        <v>2618851</v>
      </c>
      <c r="D1132" s="280">
        <f t="shared" si="17"/>
        <v>-2618851</v>
      </c>
      <c r="E1132" s="280">
        <v>-5180229</v>
      </c>
      <c r="F1132" s="290">
        <v>0</v>
      </c>
      <c r="G1132" s="303" t="s">
        <v>1386</v>
      </c>
      <c r="H1132" s="303"/>
      <c r="I1132" s="264" t="s">
        <v>1220</v>
      </c>
      <c r="J1132" t="s">
        <v>1344</v>
      </c>
      <c r="K1132" s="284"/>
      <c r="L1132" s="284"/>
    </row>
    <row r="1133" spans="1:12">
      <c r="A1133" s="313" t="s">
        <v>1135</v>
      </c>
      <c r="B1133" s="292"/>
      <c r="C1133" s="291">
        <v>274875.2</v>
      </c>
      <c r="D1133" s="280">
        <f t="shared" si="17"/>
        <v>-274875.2</v>
      </c>
      <c r="E1133" s="280">
        <v>-274875</v>
      </c>
      <c r="F1133" s="290">
        <v>0</v>
      </c>
      <c r="G1133" s="303" t="s">
        <v>1386</v>
      </c>
      <c r="H1133" s="303"/>
      <c r="I1133" s="264" t="s">
        <v>1220</v>
      </c>
      <c r="K1133" s="284"/>
      <c r="L1133" s="284"/>
    </row>
    <row r="1134" spans="1:12">
      <c r="A1134" s="313" t="s">
        <v>602</v>
      </c>
      <c r="B1134" s="292"/>
      <c r="C1134" s="291">
        <v>13572835.300000001</v>
      </c>
      <c r="D1134" s="280">
        <f t="shared" si="17"/>
        <v>-13572835.300000001</v>
      </c>
      <c r="E1134" s="280">
        <v>-13572835</v>
      </c>
      <c r="F1134" s="290">
        <v>0</v>
      </c>
      <c r="G1134" s="303" t="s">
        <v>1386</v>
      </c>
      <c r="H1134" s="303"/>
      <c r="I1134" s="264" t="s">
        <v>1220</v>
      </c>
      <c r="K1134" s="284"/>
      <c r="L1134" s="284"/>
    </row>
    <row r="1135" spans="1:12">
      <c r="A1135" s="313" t="s">
        <v>604</v>
      </c>
      <c r="B1135" s="292"/>
      <c r="C1135" s="291">
        <v>46337751</v>
      </c>
      <c r="D1135" s="280">
        <f t="shared" si="17"/>
        <v>-46337751</v>
      </c>
      <c r="E1135" s="280">
        <v>-46337751</v>
      </c>
      <c r="F1135" s="290">
        <v>0</v>
      </c>
      <c r="G1135" s="303" t="s">
        <v>1386</v>
      </c>
      <c r="H1135" s="303"/>
      <c r="I1135" s="264" t="s">
        <v>1220</v>
      </c>
      <c r="K1135" s="284"/>
      <c r="L1135" s="284"/>
    </row>
    <row r="1136" spans="1:12">
      <c r="A1136" s="313" t="s">
        <v>605</v>
      </c>
      <c r="B1136" s="292"/>
      <c r="C1136" s="291">
        <v>12618832</v>
      </c>
      <c r="D1136" s="280">
        <f t="shared" si="17"/>
        <v>-12618832</v>
      </c>
      <c r="E1136" s="280">
        <v>-12618832</v>
      </c>
      <c r="F1136" s="290">
        <v>0</v>
      </c>
      <c r="G1136" s="303" t="s">
        <v>1386</v>
      </c>
      <c r="H1136" s="303"/>
      <c r="I1136" s="264" t="s">
        <v>1220</v>
      </c>
      <c r="K1136" s="284"/>
      <c r="L1136" s="284"/>
    </row>
    <row r="1137" spans="1:12">
      <c r="A1137" s="313" t="s">
        <v>606</v>
      </c>
      <c r="B1137" s="292"/>
      <c r="C1137" s="291">
        <v>6250000</v>
      </c>
      <c r="D1137" s="280">
        <f t="shared" si="17"/>
        <v>-6250000</v>
      </c>
      <c r="E1137" s="280">
        <v>-6250000</v>
      </c>
      <c r="F1137" s="290">
        <v>0</v>
      </c>
      <c r="G1137" s="303" t="s">
        <v>1386</v>
      </c>
      <c r="H1137" s="303"/>
      <c r="I1137" s="264" t="s">
        <v>1220</v>
      </c>
      <c r="K1137" s="284"/>
      <c r="L1137" s="284"/>
    </row>
    <row r="1138" spans="1:12">
      <c r="A1138" s="313" t="s">
        <v>607</v>
      </c>
      <c r="B1138" s="292"/>
      <c r="C1138" s="291">
        <v>7182530</v>
      </c>
      <c r="D1138" s="280">
        <f t="shared" si="17"/>
        <v>-7182530</v>
      </c>
      <c r="E1138" s="280">
        <v>-7182530</v>
      </c>
      <c r="F1138" s="290">
        <v>0</v>
      </c>
      <c r="G1138" s="303" t="s">
        <v>1386</v>
      </c>
      <c r="H1138" s="303"/>
      <c r="I1138" s="264" t="s">
        <v>1220</v>
      </c>
      <c r="K1138" s="284"/>
      <c r="L1138" s="284"/>
    </row>
    <row r="1139" spans="1:12">
      <c r="A1139" s="313" t="s">
        <v>598</v>
      </c>
      <c r="B1139" s="292"/>
      <c r="C1139" s="291">
        <v>45750</v>
      </c>
      <c r="D1139" s="280">
        <f t="shared" si="17"/>
        <v>-45750</v>
      </c>
      <c r="E1139" s="280">
        <v>-45750</v>
      </c>
      <c r="F1139" s="290">
        <v>0</v>
      </c>
      <c r="G1139" s="303" t="s">
        <v>1386</v>
      </c>
      <c r="H1139" s="303"/>
      <c r="I1139" s="264" t="s">
        <v>1220</v>
      </c>
      <c r="K1139" s="284"/>
      <c r="L1139" s="284"/>
    </row>
    <row r="1140" spans="1:12">
      <c r="A1140" s="313" t="s">
        <v>593</v>
      </c>
      <c r="B1140" s="292"/>
      <c r="C1140" s="291">
        <v>419619</v>
      </c>
      <c r="D1140" s="280">
        <f t="shared" si="17"/>
        <v>-419619</v>
      </c>
      <c r="E1140" s="280">
        <v>-419619</v>
      </c>
      <c r="F1140" s="290">
        <v>0</v>
      </c>
      <c r="G1140" s="303" t="s">
        <v>1386</v>
      </c>
      <c r="H1140" s="303"/>
      <c r="I1140" s="264" t="s">
        <v>1220</v>
      </c>
      <c r="J1140" s="265" t="s">
        <v>1293</v>
      </c>
      <c r="K1140" s="284"/>
      <c r="L1140" s="284"/>
    </row>
    <row r="1141" spans="1:12">
      <c r="A1141" s="313" t="s">
        <v>590</v>
      </c>
      <c r="B1141" s="292"/>
      <c r="C1141" s="291">
        <v>11169.13</v>
      </c>
      <c r="D1141" s="280">
        <f t="shared" si="17"/>
        <v>-11169.13</v>
      </c>
      <c r="E1141" s="280">
        <v>-11169</v>
      </c>
      <c r="F1141" s="290">
        <v>0</v>
      </c>
      <c r="G1141" s="303" t="s">
        <v>1386</v>
      </c>
      <c r="H1141" s="303"/>
      <c r="I1141" s="264" t="s">
        <v>1220</v>
      </c>
      <c r="K1141" s="284"/>
      <c r="L1141" s="284"/>
    </row>
    <row r="1142" spans="1:12">
      <c r="A1142" s="313" t="s">
        <v>713</v>
      </c>
      <c r="B1142" s="291">
        <v>30000</v>
      </c>
      <c r="C1142" s="292"/>
      <c r="D1142" s="280">
        <f t="shared" si="17"/>
        <v>30000</v>
      </c>
      <c r="E1142" s="280">
        <v>30000</v>
      </c>
      <c r="F1142" s="290">
        <v>0</v>
      </c>
      <c r="G1142" s="303" t="s">
        <v>1414</v>
      </c>
      <c r="H1142" s="303"/>
      <c r="I1142" s="264" t="s">
        <v>1220</v>
      </c>
      <c r="K1142" s="284"/>
      <c r="L1142" s="284"/>
    </row>
    <row r="1143" spans="1:12">
      <c r="A1143" s="313" t="s">
        <v>599</v>
      </c>
      <c r="B1143" s="291">
        <v>3406873</v>
      </c>
      <c r="C1143" s="292"/>
      <c r="D1143" s="280">
        <f t="shared" si="17"/>
        <v>3406873</v>
      </c>
      <c r="E1143" s="280">
        <v>3406873</v>
      </c>
      <c r="F1143" s="290">
        <v>0</v>
      </c>
      <c r="G1143" s="303" t="s">
        <v>1386</v>
      </c>
      <c r="H1143" s="303"/>
      <c r="I1143" s="264" t="s">
        <v>1220</v>
      </c>
      <c r="K1143" s="284"/>
      <c r="L1143" s="284"/>
    </row>
    <row r="1144" spans="1:12">
      <c r="A1144" s="313" t="s">
        <v>594</v>
      </c>
      <c r="B1144" s="291">
        <v>5145057.01</v>
      </c>
      <c r="C1144" s="292"/>
      <c r="D1144" s="280">
        <f t="shared" si="17"/>
        <v>5145057.01</v>
      </c>
      <c r="E1144" s="280">
        <v>5145057</v>
      </c>
      <c r="F1144" s="290">
        <v>0</v>
      </c>
      <c r="G1144" s="303" t="s">
        <v>1386</v>
      </c>
      <c r="H1144" s="303"/>
      <c r="I1144" s="264" t="s">
        <v>1220</v>
      </c>
      <c r="K1144" s="284"/>
      <c r="L1144" s="284"/>
    </row>
    <row r="1145" spans="1:12">
      <c r="A1145" s="313" t="s">
        <v>600</v>
      </c>
      <c r="B1145" s="291">
        <v>223020</v>
      </c>
      <c r="C1145" s="292"/>
      <c r="D1145" s="280">
        <f t="shared" si="17"/>
        <v>223020</v>
      </c>
      <c r="E1145" s="280">
        <v>223020</v>
      </c>
      <c r="F1145" s="290">
        <v>0</v>
      </c>
      <c r="G1145" s="303" t="s">
        <v>1386</v>
      </c>
      <c r="H1145" s="303"/>
      <c r="I1145" s="264" t="s">
        <v>1220</v>
      </c>
      <c r="K1145" s="284"/>
      <c r="L1145" s="284"/>
    </row>
    <row r="1146" spans="1:12">
      <c r="A1146" s="313" t="s">
        <v>601</v>
      </c>
      <c r="B1146" s="291">
        <v>6576</v>
      </c>
      <c r="C1146" s="292"/>
      <c r="D1146" s="280">
        <f t="shared" si="17"/>
        <v>6576</v>
      </c>
      <c r="E1146" s="280">
        <v>6576</v>
      </c>
      <c r="F1146" s="290">
        <v>0</v>
      </c>
      <c r="G1146" s="303" t="s">
        <v>1386</v>
      </c>
      <c r="H1146" s="303"/>
      <c r="I1146" s="264" t="s">
        <v>1220</v>
      </c>
      <c r="K1146" s="284"/>
      <c r="L1146" s="284"/>
    </row>
    <row r="1147" spans="1:12">
      <c r="A1147" s="794" t="s">
        <v>1666</v>
      </c>
      <c r="B1147" s="291">
        <v>79182.28</v>
      </c>
      <c r="C1147" s="292"/>
      <c r="D1147" s="280">
        <f t="shared" si="17"/>
        <v>79182.28</v>
      </c>
      <c r="E1147" s="280">
        <v>79182</v>
      </c>
      <c r="F1147" s="290">
        <v>0</v>
      </c>
      <c r="G1147" s="303" t="s">
        <v>1361</v>
      </c>
      <c r="H1147" s="303"/>
      <c r="I1147" s="264" t="s">
        <v>1220</v>
      </c>
      <c r="K1147" s="284"/>
      <c r="L1147" s="284"/>
    </row>
    <row r="1148" spans="1:12">
      <c r="A1148" s="794" t="s">
        <v>1666</v>
      </c>
      <c r="B1148" s="292"/>
      <c r="C1148" s="291">
        <v>50393</v>
      </c>
      <c r="D1148" s="280">
        <f t="shared" si="17"/>
        <v>-50393</v>
      </c>
      <c r="E1148" s="280">
        <v>-50393</v>
      </c>
      <c r="F1148" s="290" t="s">
        <v>734</v>
      </c>
      <c r="G1148" s="435" t="s">
        <v>1504</v>
      </c>
      <c r="H1148" s="435"/>
      <c r="I1148" s="264" t="s">
        <v>1220</v>
      </c>
      <c r="K1148" s="284"/>
      <c r="L1148" s="284"/>
    </row>
    <row r="1149" spans="1:12">
      <c r="A1149" s="794" t="s">
        <v>1666</v>
      </c>
      <c r="B1149" s="292"/>
      <c r="C1149" s="291">
        <v>177111</v>
      </c>
      <c r="D1149" s="280">
        <f t="shared" si="17"/>
        <v>-177111</v>
      </c>
      <c r="E1149" s="280">
        <v>-177111</v>
      </c>
      <c r="F1149" s="290" t="s">
        <v>734</v>
      </c>
      <c r="G1149" s="435" t="s">
        <v>1504</v>
      </c>
      <c r="H1149" s="435"/>
      <c r="I1149" s="264" t="s">
        <v>1220</v>
      </c>
      <c r="K1149" s="284"/>
      <c r="L1149" s="284"/>
    </row>
    <row r="1150" spans="1:12">
      <c r="A1150" s="794" t="s">
        <v>1666</v>
      </c>
      <c r="B1150" s="292"/>
      <c r="C1150" s="291">
        <v>273135</v>
      </c>
      <c r="D1150" s="280">
        <f t="shared" si="17"/>
        <v>-273135</v>
      </c>
      <c r="E1150" s="280">
        <v>-273135</v>
      </c>
      <c r="F1150" s="290" t="s">
        <v>734</v>
      </c>
      <c r="G1150" s="435" t="s">
        <v>1504</v>
      </c>
      <c r="H1150" s="435"/>
      <c r="I1150" s="264" t="s">
        <v>1220</v>
      </c>
      <c r="K1150" s="284"/>
      <c r="L1150" s="284"/>
    </row>
    <row r="1151" spans="1:12">
      <c r="A1151" s="794" t="s">
        <v>1666</v>
      </c>
      <c r="B1151" s="291">
        <v>134843</v>
      </c>
      <c r="C1151" s="292"/>
      <c r="D1151" s="280">
        <f t="shared" si="17"/>
        <v>134843</v>
      </c>
      <c r="E1151" s="280">
        <v>134843</v>
      </c>
      <c r="F1151" s="290">
        <v>0</v>
      </c>
      <c r="G1151" s="303" t="s">
        <v>1361</v>
      </c>
      <c r="H1151" s="303"/>
      <c r="I1151" s="264" t="s">
        <v>1220</v>
      </c>
      <c r="K1151" s="284"/>
      <c r="L1151" s="284"/>
    </row>
    <row r="1152" spans="1:12">
      <c r="A1152" s="794" t="s">
        <v>1666</v>
      </c>
      <c r="B1152" s="291">
        <v>19848</v>
      </c>
      <c r="C1152" s="292"/>
      <c r="D1152" s="280">
        <f t="shared" si="17"/>
        <v>19848</v>
      </c>
      <c r="E1152" s="280">
        <v>19848</v>
      </c>
      <c r="F1152" s="290">
        <v>0</v>
      </c>
      <c r="G1152" s="303" t="s">
        <v>1370</v>
      </c>
      <c r="H1152" s="303"/>
      <c r="I1152" s="264" t="s">
        <v>1220</v>
      </c>
      <c r="K1152" s="284"/>
      <c r="L1152" s="284"/>
    </row>
    <row r="1153" spans="1:12">
      <c r="A1153" s="794" t="s">
        <v>1666</v>
      </c>
      <c r="B1153" s="292"/>
      <c r="C1153" s="291">
        <v>119486</v>
      </c>
      <c r="D1153" s="280">
        <f t="shared" si="17"/>
        <v>-119486</v>
      </c>
      <c r="E1153" s="280">
        <v>-119486</v>
      </c>
      <c r="F1153" s="290" t="s">
        <v>734</v>
      </c>
      <c r="G1153" s="435" t="s">
        <v>1504</v>
      </c>
      <c r="H1153" s="435"/>
      <c r="I1153" s="264" t="s">
        <v>1220</v>
      </c>
      <c r="K1153" s="284"/>
      <c r="L1153" s="284"/>
    </row>
    <row r="1154" spans="1:12">
      <c r="A1154" s="794" t="s">
        <v>1666</v>
      </c>
      <c r="B1154" s="291">
        <v>17416</v>
      </c>
      <c r="C1154" s="292"/>
      <c r="D1154" s="280">
        <f t="shared" si="17"/>
        <v>17416</v>
      </c>
      <c r="E1154" s="280">
        <v>17416</v>
      </c>
      <c r="F1154" s="290">
        <v>0</v>
      </c>
      <c r="G1154" s="303" t="s">
        <v>1370</v>
      </c>
      <c r="H1154" s="303"/>
      <c r="I1154" s="264" t="s">
        <v>1220</v>
      </c>
      <c r="K1154" s="284"/>
      <c r="L1154" s="284"/>
    </row>
    <row r="1155" spans="1:12">
      <c r="A1155" s="794" t="s">
        <v>1666</v>
      </c>
      <c r="B1155" s="292"/>
      <c r="C1155" s="291">
        <v>158663</v>
      </c>
      <c r="D1155" s="280">
        <f t="shared" si="17"/>
        <v>-158663</v>
      </c>
      <c r="E1155" s="280">
        <v>-158663</v>
      </c>
      <c r="F1155" s="290" t="s">
        <v>734</v>
      </c>
      <c r="G1155" s="435" t="s">
        <v>1504</v>
      </c>
      <c r="H1155" s="435"/>
      <c r="I1155" s="264" t="s">
        <v>1220</v>
      </c>
      <c r="K1155" s="284"/>
      <c r="L1155" s="284"/>
    </row>
    <row r="1156" spans="1:12">
      <c r="A1156" s="794" t="s">
        <v>1666</v>
      </c>
      <c r="B1156" s="291">
        <v>35700</v>
      </c>
      <c r="C1156" s="292"/>
      <c r="D1156" s="280">
        <f t="shared" si="17"/>
        <v>35700</v>
      </c>
      <c r="E1156" s="280">
        <v>35700</v>
      </c>
      <c r="F1156" s="290">
        <v>0</v>
      </c>
      <c r="G1156" s="303" t="s">
        <v>1361</v>
      </c>
      <c r="H1156" s="303"/>
      <c r="I1156" s="264" t="s">
        <v>1220</v>
      </c>
      <c r="K1156" s="284"/>
      <c r="L1156" s="284"/>
    </row>
    <row r="1157" spans="1:12">
      <c r="A1157" s="794" t="s">
        <v>1666</v>
      </c>
      <c r="B1157" s="291">
        <v>1448</v>
      </c>
      <c r="C1157" s="292"/>
      <c r="D1157" s="280">
        <f t="shared" si="17"/>
        <v>1448</v>
      </c>
      <c r="E1157" s="280">
        <v>1448</v>
      </c>
      <c r="F1157" s="290">
        <v>0</v>
      </c>
      <c r="G1157" s="303" t="s">
        <v>1361</v>
      </c>
      <c r="H1157" s="303"/>
      <c r="I1157" s="264" t="s">
        <v>1220</v>
      </c>
      <c r="K1157" s="284"/>
      <c r="L1157" s="284"/>
    </row>
    <row r="1158" spans="1:12">
      <c r="A1158" s="794" t="s">
        <v>1666</v>
      </c>
      <c r="B1158" s="291">
        <v>12279</v>
      </c>
      <c r="C1158" s="292"/>
      <c r="D1158" s="280">
        <f t="shared" si="17"/>
        <v>12279</v>
      </c>
      <c r="E1158" s="280">
        <v>12279</v>
      </c>
      <c r="F1158" s="290">
        <v>0</v>
      </c>
      <c r="G1158" s="303" t="s">
        <v>1361</v>
      </c>
      <c r="H1158" s="303"/>
      <c r="I1158" s="264" t="s">
        <v>1220</v>
      </c>
      <c r="K1158" s="284"/>
      <c r="L1158" s="284"/>
    </row>
    <row r="1159" spans="1:12">
      <c r="A1159" s="794" t="s">
        <v>1666</v>
      </c>
      <c r="B1159" s="292"/>
      <c r="C1159" s="291">
        <v>1366</v>
      </c>
      <c r="D1159" s="280">
        <f t="shared" si="17"/>
        <v>-1366</v>
      </c>
      <c r="E1159" s="280">
        <v>-1366</v>
      </c>
      <c r="F1159" s="290" t="s">
        <v>896</v>
      </c>
      <c r="G1159" s="435" t="s">
        <v>1504</v>
      </c>
      <c r="H1159" s="435"/>
      <c r="I1159" s="264" t="s">
        <v>1220</v>
      </c>
      <c r="K1159" s="284"/>
      <c r="L1159" s="284"/>
    </row>
    <row r="1160" spans="1:12">
      <c r="A1160" s="794" t="s">
        <v>1666</v>
      </c>
      <c r="B1160" s="292"/>
      <c r="C1160" s="291">
        <v>7150</v>
      </c>
      <c r="D1160" s="280">
        <f t="shared" si="17"/>
        <v>-7150</v>
      </c>
      <c r="E1160" s="280">
        <v>-7150</v>
      </c>
      <c r="F1160" s="290" t="s">
        <v>734</v>
      </c>
      <c r="G1160" s="435" t="s">
        <v>1504</v>
      </c>
      <c r="H1160" s="435"/>
      <c r="I1160" s="264" t="s">
        <v>1220</v>
      </c>
      <c r="K1160" s="284"/>
      <c r="L1160" s="284"/>
    </row>
    <row r="1161" spans="1:12">
      <c r="A1161" s="794" t="s">
        <v>1666</v>
      </c>
      <c r="B1161" s="292"/>
      <c r="C1161" s="291">
        <v>275311</v>
      </c>
      <c r="D1161" s="280">
        <f t="shared" ref="D1161:D1224" si="18">B1161-C1161</f>
        <v>-275311</v>
      </c>
      <c r="E1161" s="280">
        <v>-275311</v>
      </c>
      <c r="F1161" s="290" t="s">
        <v>734</v>
      </c>
      <c r="G1161" s="435" t="s">
        <v>1504</v>
      </c>
      <c r="H1161" s="435"/>
      <c r="I1161" s="264" t="s">
        <v>1220</v>
      </c>
      <c r="K1161" s="284"/>
      <c r="L1161" s="284"/>
    </row>
    <row r="1162" spans="1:12">
      <c r="A1162" s="794" t="s">
        <v>1666</v>
      </c>
      <c r="B1162" s="292"/>
      <c r="C1162" s="291">
        <v>195534</v>
      </c>
      <c r="D1162" s="280">
        <f t="shared" si="18"/>
        <v>-195534</v>
      </c>
      <c r="E1162" s="280">
        <v>-195534</v>
      </c>
      <c r="F1162" s="290" t="s">
        <v>734</v>
      </c>
      <c r="G1162" s="435" t="s">
        <v>1504</v>
      </c>
      <c r="H1162" s="435"/>
      <c r="I1162" s="264" t="s">
        <v>1220</v>
      </c>
      <c r="K1162" s="284"/>
      <c r="L1162" s="284"/>
    </row>
    <row r="1163" spans="1:12">
      <c r="A1163" s="794" t="s">
        <v>1666</v>
      </c>
      <c r="B1163" s="292"/>
      <c r="C1163" s="291">
        <v>25256</v>
      </c>
      <c r="D1163" s="280">
        <f t="shared" si="18"/>
        <v>-25256</v>
      </c>
      <c r="E1163" s="280">
        <v>-25256</v>
      </c>
      <c r="F1163" s="290" t="s">
        <v>734</v>
      </c>
      <c r="G1163" s="435" t="s">
        <v>1504</v>
      </c>
      <c r="H1163" s="435"/>
      <c r="I1163" s="264" t="s">
        <v>1220</v>
      </c>
      <c r="K1163" s="284"/>
      <c r="L1163" s="284"/>
    </row>
    <row r="1164" spans="1:12">
      <c r="A1164" s="794" t="s">
        <v>1666</v>
      </c>
      <c r="B1164" s="292"/>
      <c r="C1164" s="291">
        <v>100000</v>
      </c>
      <c r="D1164" s="280">
        <f t="shared" si="18"/>
        <v>-100000</v>
      </c>
      <c r="E1164" s="280">
        <v>-100000</v>
      </c>
      <c r="F1164" s="290" t="s">
        <v>734</v>
      </c>
      <c r="G1164" s="435" t="s">
        <v>1504</v>
      </c>
      <c r="H1164" s="435"/>
      <c r="I1164" s="264" t="s">
        <v>1220</v>
      </c>
      <c r="K1164" s="284"/>
      <c r="L1164" s="284"/>
    </row>
    <row r="1165" spans="1:12">
      <c r="A1165" s="794" t="s">
        <v>1666</v>
      </c>
      <c r="B1165" s="292"/>
      <c r="C1165" s="291">
        <v>80707</v>
      </c>
      <c r="D1165" s="280">
        <f t="shared" si="18"/>
        <v>-80707</v>
      </c>
      <c r="E1165" s="280">
        <v>-80707</v>
      </c>
      <c r="F1165" s="290" t="s">
        <v>734</v>
      </c>
      <c r="G1165" s="435" t="s">
        <v>1504</v>
      </c>
      <c r="H1165" s="435"/>
      <c r="I1165" s="264" t="s">
        <v>1220</v>
      </c>
      <c r="K1165" s="284"/>
      <c r="L1165" s="284"/>
    </row>
    <row r="1166" spans="1:12">
      <c r="A1166" s="794" t="s">
        <v>1666</v>
      </c>
      <c r="B1166" s="291">
        <v>554</v>
      </c>
      <c r="C1166" s="292"/>
      <c r="D1166" s="280">
        <f t="shared" si="18"/>
        <v>554</v>
      </c>
      <c r="E1166" s="280">
        <v>554</v>
      </c>
      <c r="F1166" s="290">
        <v>0</v>
      </c>
      <c r="G1166" s="303" t="s">
        <v>1361</v>
      </c>
      <c r="H1166" s="303"/>
      <c r="I1166" s="264" t="s">
        <v>1220</v>
      </c>
      <c r="K1166" s="284"/>
      <c r="L1166" s="284"/>
    </row>
    <row r="1167" spans="1:12">
      <c r="A1167" s="794" t="s">
        <v>1666</v>
      </c>
      <c r="B1167" s="292"/>
      <c r="C1167" s="291">
        <v>115000</v>
      </c>
      <c r="D1167" s="280">
        <f t="shared" si="18"/>
        <v>-115000</v>
      </c>
      <c r="E1167" s="280">
        <v>-115000</v>
      </c>
      <c r="F1167" s="290" t="s">
        <v>734</v>
      </c>
      <c r="G1167" s="435" t="s">
        <v>1504</v>
      </c>
      <c r="H1167" s="435"/>
      <c r="I1167" s="264" t="s">
        <v>1220</v>
      </c>
      <c r="K1167" s="284"/>
      <c r="L1167" s="284"/>
    </row>
    <row r="1168" spans="1:12">
      <c r="A1168" s="794" t="s">
        <v>1666</v>
      </c>
      <c r="B1168" s="291">
        <v>74760</v>
      </c>
      <c r="C1168" s="292"/>
      <c r="D1168" s="280">
        <f t="shared" si="18"/>
        <v>74760</v>
      </c>
      <c r="E1168" s="280">
        <v>74760</v>
      </c>
      <c r="F1168" s="290">
        <v>0</v>
      </c>
      <c r="G1168" s="303" t="s">
        <v>1370</v>
      </c>
      <c r="H1168" s="303"/>
      <c r="I1168" s="264" t="s">
        <v>1220</v>
      </c>
      <c r="K1168" s="284"/>
      <c r="L1168" s="284"/>
    </row>
    <row r="1169" spans="1:12">
      <c r="A1169" s="794" t="s">
        <v>1666</v>
      </c>
      <c r="B1169" s="291">
        <v>100224.2</v>
      </c>
      <c r="C1169" s="292"/>
      <c r="D1169" s="280">
        <f t="shared" si="18"/>
        <v>100224.2</v>
      </c>
      <c r="E1169" s="280">
        <v>100224</v>
      </c>
      <c r="F1169" s="290">
        <v>0</v>
      </c>
      <c r="G1169" s="303" t="s">
        <v>1361</v>
      </c>
      <c r="H1169" s="303"/>
      <c r="I1169" s="264" t="s">
        <v>1220</v>
      </c>
      <c r="K1169" s="284"/>
      <c r="L1169" s="284"/>
    </row>
    <row r="1170" spans="1:12">
      <c r="A1170" s="794" t="s">
        <v>1666</v>
      </c>
      <c r="B1170" s="292"/>
      <c r="C1170" s="291">
        <v>39000</v>
      </c>
      <c r="D1170" s="280">
        <f t="shared" si="18"/>
        <v>-39000</v>
      </c>
      <c r="E1170" s="280">
        <v>-39000</v>
      </c>
      <c r="F1170" s="290" t="s">
        <v>734</v>
      </c>
      <c r="G1170" s="435" t="s">
        <v>1504</v>
      </c>
      <c r="H1170" s="435"/>
      <c r="I1170" s="264" t="s">
        <v>1220</v>
      </c>
      <c r="K1170" s="284"/>
      <c r="L1170" s="284"/>
    </row>
    <row r="1171" spans="1:12">
      <c r="A1171" s="794" t="s">
        <v>1666</v>
      </c>
      <c r="B1171" s="291">
        <v>26000</v>
      </c>
      <c r="C1171" s="292"/>
      <c r="D1171" s="280">
        <f t="shared" si="18"/>
        <v>26000</v>
      </c>
      <c r="E1171" s="280">
        <v>26000</v>
      </c>
      <c r="F1171" s="290">
        <v>0</v>
      </c>
      <c r="G1171" s="303" t="s">
        <v>1361</v>
      </c>
      <c r="H1171" s="303"/>
      <c r="I1171" s="264" t="s">
        <v>1220</v>
      </c>
      <c r="K1171" s="284"/>
      <c r="L1171" s="284"/>
    </row>
    <row r="1172" spans="1:12">
      <c r="A1172" s="794" t="s">
        <v>1666</v>
      </c>
      <c r="B1172" s="291">
        <v>12600</v>
      </c>
      <c r="C1172" s="292"/>
      <c r="D1172" s="280">
        <f t="shared" si="18"/>
        <v>12600</v>
      </c>
      <c r="E1172" s="280">
        <v>12600</v>
      </c>
      <c r="F1172" s="290">
        <v>0</v>
      </c>
      <c r="G1172" s="303" t="s">
        <v>1361</v>
      </c>
      <c r="H1172" s="303"/>
      <c r="I1172" s="264" t="s">
        <v>1220</v>
      </c>
      <c r="K1172" s="284"/>
      <c r="L1172" s="284"/>
    </row>
    <row r="1173" spans="1:12">
      <c r="A1173" s="794" t="s">
        <v>1666</v>
      </c>
      <c r="B1173" s="292"/>
      <c r="C1173" s="291">
        <v>17466</v>
      </c>
      <c r="D1173" s="280">
        <f t="shared" si="18"/>
        <v>-17466</v>
      </c>
      <c r="E1173" s="280">
        <v>-17466</v>
      </c>
      <c r="F1173" s="290" t="s">
        <v>896</v>
      </c>
      <c r="G1173" s="435" t="s">
        <v>1504</v>
      </c>
      <c r="H1173" s="435"/>
      <c r="I1173" s="264" t="s">
        <v>1220</v>
      </c>
      <c r="K1173" s="284"/>
      <c r="L1173" s="284"/>
    </row>
    <row r="1174" spans="1:12">
      <c r="A1174" s="794" t="s">
        <v>1666</v>
      </c>
      <c r="B1174" s="291">
        <v>146130</v>
      </c>
      <c r="C1174" s="292"/>
      <c r="D1174" s="280">
        <f t="shared" si="18"/>
        <v>146130</v>
      </c>
      <c r="E1174" s="280">
        <v>146130</v>
      </c>
      <c r="F1174" s="290">
        <v>0</v>
      </c>
      <c r="G1174" s="303" t="s">
        <v>1361</v>
      </c>
      <c r="H1174" s="303"/>
      <c r="I1174" s="264" t="s">
        <v>1220</v>
      </c>
      <c r="K1174" s="284"/>
      <c r="L1174" s="284"/>
    </row>
    <row r="1175" spans="1:12">
      <c r="A1175" s="794" t="s">
        <v>1666</v>
      </c>
      <c r="B1175" s="291">
        <v>10350</v>
      </c>
      <c r="C1175" s="292"/>
      <c r="D1175" s="280">
        <f t="shared" si="18"/>
        <v>10350</v>
      </c>
      <c r="E1175" s="280">
        <v>10350</v>
      </c>
      <c r="F1175" s="290">
        <v>0</v>
      </c>
      <c r="G1175" s="303" t="s">
        <v>1361</v>
      </c>
      <c r="H1175" s="303"/>
      <c r="I1175" s="264" t="s">
        <v>1220</v>
      </c>
      <c r="K1175" s="284"/>
      <c r="L1175" s="284"/>
    </row>
    <row r="1176" spans="1:12">
      <c r="A1176" s="794" t="s">
        <v>1666</v>
      </c>
      <c r="B1176" s="291">
        <v>9000</v>
      </c>
      <c r="C1176" s="292"/>
      <c r="D1176" s="280">
        <f t="shared" si="18"/>
        <v>9000</v>
      </c>
      <c r="E1176" s="280">
        <v>9000</v>
      </c>
      <c r="F1176" s="290">
        <v>0</v>
      </c>
      <c r="G1176" s="303" t="s">
        <v>1361</v>
      </c>
      <c r="H1176" s="303"/>
      <c r="I1176" s="264" t="s">
        <v>1220</v>
      </c>
      <c r="K1176" s="284"/>
      <c r="L1176" s="284"/>
    </row>
    <row r="1177" spans="1:12">
      <c r="A1177" s="794" t="s">
        <v>1666</v>
      </c>
      <c r="B1177" s="292"/>
      <c r="C1177" s="291">
        <v>688990</v>
      </c>
      <c r="D1177" s="280">
        <f t="shared" si="18"/>
        <v>-688990</v>
      </c>
      <c r="E1177" s="280">
        <v>-688990</v>
      </c>
      <c r="F1177" s="290" t="s">
        <v>734</v>
      </c>
      <c r="G1177" s="435" t="s">
        <v>1504</v>
      </c>
      <c r="H1177" s="435"/>
      <c r="I1177" s="264" t="s">
        <v>1220</v>
      </c>
      <c r="K1177" s="284"/>
      <c r="L1177" s="284"/>
    </row>
    <row r="1178" spans="1:12">
      <c r="A1178" s="794" t="s">
        <v>1666</v>
      </c>
      <c r="B1178" s="291">
        <v>81816</v>
      </c>
      <c r="C1178" s="292"/>
      <c r="D1178" s="280">
        <f t="shared" si="18"/>
        <v>81816</v>
      </c>
      <c r="E1178" s="280">
        <v>81816</v>
      </c>
      <c r="F1178" s="290">
        <v>0</v>
      </c>
      <c r="G1178" s="303" t="s">
        <v>1361</v>
      </c>
      <c r="H1178" s="303"/>
      <c r="I1178" s="264" t="s">
        <v>1220</v>
      </c>
      <c r="K1178" s="284"/>
      <c r="L1178" s="284"/>
    </row>
    <row r="1179" spans="1:12">
      <c r="A1179" s="794" t="s">
        <v>1666</v>
      </c>
      <c r="B1179" s="292"/>
      <c r="C1179" s="291">
        <v>119053</v>
      </c>
      <c r="D1179" s="280">
        <f t="shared" si="18"/>
        <v>-119053</v>
      </c>
      <c r="E1179" s="280">
        <v>-119053</v>
      </c>
      <c r="F1179" s="290" t="s">
        <v>734</v>
      </c>
      <c r="G1179" s="435" t="s">
        <v>1504</v>
      </c>
      <c r="H1179" s="435"/>
      <c r="I1179" s="264" t="s">
        <v>1220</v>
      </c>
      <c r="K1179" s="284"/>
      <c r="L1179" s="284"/>
    </row>
    <row r="1180" spans="1:12">
      <c r="A1180" s="794" t="s">
        <v>1666</v>
      </c>
      <c r="B1180" s="292"/>
      <c r="C1180" s="291">
        <v>18865</v>
      </c>
      <c r="D1180" s="280">
        <f t="shared" si="18"/>
        <v>-18865</v>
      </c>
      <c r="E1180" s="280">
        <v>-18865</v>
      </c>
      <c r="F1180" s="290" t="s">
        <v>896</v>
      </c>
      <c r="G1180" s="435" t="s">
        <v>1504</v>
      </c>
      <c r="H1180" s="435"/>
      <c r="I1180" s="264" t="s">
        <v>1220</v>
      </c>
      <c r="K1180" s="284"/>
      <c r="L1180" s="284"/>
    </row>
    <row r="1181" spans="1:12">
      <c r="A1181" s="794" t="s">
        <v>1666</v>
      </c>
      <c r="B1181" s="291">
        <v>32539.5</v>
      </c>
      <c r="C1181" s="292"/>
      <c r="D1181" s="280">
        <f t="shared" si="18"/>
        <v>32539.5</v>
      </c>
      <c r="E1181" s="280">
        <v>32540</v>
      </c>
      <c r="F1181" s="290">
        <v>0</v>
      </c>
      <c r="G1181" s="303" t="s">
        <v>1370</v>
      </c>
      <c r="H1181" s="303"/>
      <c r="I1181" s="264" t="s">
        <v>1220</v>
      </c>
      <c r="K1181" s="284"/>
      <c r="L1181" s="284"/>
    </row>
    <row r="1182" spans="1:12">
      <c r="A1182" s="313" t="s">
        <v>402</v>
      </c>
      <c r="B1182" s="291">
        <v>18310</v>
      </c>
      <c r="C1182" s="292"/>
      <c r="D1182" s="280">
        <f t="shared" si="18"/>
        <v>18310</v>
      </c>
      <c r="E1182" s="280">
        <v>18310</v>
      </c>
      <c r="F1182" s="290" t="s">
        <v>134</v>
      </c>
      <c r="G1182" s="303" t="s">
        <v>1367</v>
      </c>
      <c r="H1182" s="303"/>
      <c r="I1182" s="264" t="s">
        <v>1220</v>
      </c>
      <c r="K1182" s="284"/>
      <c r="L1182" s="284"/>
    </row>
    <row r="1183" spans="1:12">
      <c r="A1183" s="794" t="s">
        <v>1666</v>
      </c>
      <c r="B1183" s="292"/>
      <c r="C1183" s="291">
        <v>160000</v>
      </c>
      <c r="D1183" s="280">
        <f t="shared" si="18"/>
        <v>-160000</v>
      </c>
      <c r="E1183" s="280">
        <v>-160000</v>
      </c>
      <c r="F1183" s="290" t="s">
        <v>734</v>
      </c>
      <c r="G1183" s="435" t="s">
        <v>1504</v>
      </c>
      <c r="H1183" s="435"/>
      <c r="I1183" s="264" t="s">
        <v>1220</v>
      </c>
      <c r="K1183" s="284"/>
      <c r="L1183" s="284"/>
    </row>
    <row r="1184" spans="1:12">
      <c r="A1184" s="794" t="s">
        <v>1666</v>
      </c>
      <c r="B1184" s="292"/>
      <c r="C1184" s="291">
        <v>1515</v>
      </c>
      <c r="D1184" s="280">
        <f t="shared" si="18"/>
        <v>-1515</v>
      </c>
      <c r="E1184" s="280">
        <v>-1515</v>
      </c>
      <c r="F1184" s="290" t="s">
        <v>734</v>
      </c>
      <c r="G1184" s="435" t="s">
        <v>1504</v>
      </c>
      <c r="H1184" s="435"/>
      <c r="I1184" s="264" t="s">
        <v>1220</v>
      </c>
      <c r="K1184" s="284"/>
      <c r="L1184" s="284"/>
    </row>
    <row r="1185" spans="1:12">
      <c r="A1185" s="794" t="s">
        <v>1666</v>
      </c>
      <c r="B1185" s="291">
        <v>15002</v>
      </c>
      <c r="C1185" s="292"/>
      <c r="D1185" s="280">
        <f t="shared" si="18"/>
        <v>15002</v>
      </c>
      <c r="E1185" s="280">
        <v>15002</v>
      </c>
      <c r="F1185" s="290">
        <v>0</v>
      </c>
      <c r="G1185" s="303" t="s">
        <v>1361</v>
      </c>
      <c r="H1185" s="303"/>
      <c r="I1185" s="264" t="s">
        <v>1220</v>
      </c>
      <c r="K1185" s="284"/>
      <c r="L1185" s="284"/>
    </row>
    <row r="1186" spans="1:12">
      <c r="A1186" s="794" t="s">
        <v>1666</v>
      </c>
      <c r="B1186" s="292"/>
      <c r="C1186" s="291">
        <v>362856</v>
      </c>
      <c r="D1186" s="280">
        <f t="shared" si="18"/>
        <v>-362856</v>
      </c>
      <c r="E1186" s="280">
        <v>-362856</v>
      </c>
      <c r="F1186" s="290" t="s">
        <v>734</v>
      </c>
      <c r="G1186" s="435" t="s">
        <v>1504</v>
      </c>
      <c r="H1186" s="435"/>
      <c r="I1186" s="264" t="s">
        <v>1220</v>
      </c>
      <c r="K1186" s="284"/>
      <c r="L1186" s="284"/>
    </row>
    <row r="1187" spans="1:12">
      <c r="A1187" s="794" t="s">
        <v>1666</v>
      </c>
      <c r="B1187" s="292"/>
      <c r="C1187" s="291">
        <v>219708</v>
      </c>
      <c r="D1187" s="280">
        <f t="shared" si="18"/>
        <v>-219708</v>
      </c>
      <c r="E1187" s="280">
        <v>-219708</v>
      </c>
      <c r="F1187" s="290" t="s">
        <v>734</v>
      </c>
      <c r="G1187" s="435" t="s">
        <v>1504</v>
      </c>
      <c r="H1187" s="435"/>
      <c r="I1187" s="264" t="s">
        <v>1220</v>
      </c>
      <c r="K1187" s="284"/>
      <c r="L1187" s="284"/>
    </row>
    <row r="1188" spans="1:12">
      <c r="A1188" s="794" t="s">
        <v>1666</v>
      </c>
      <c r="B1188" s="292"/>
      <c r="C1188" s="291">
        <v>180510</v>
      </c>
      <c r="D1188" s="280">
        <f t="shared" si="18"/>
        <v>-180510</v>
      </c>
      <c r="E1188" s="280">
        <v>-180510</v>
      </c>
      <c r="F1188" s="290" t="s">
        <v>734</v>
      </c>
      <c r="G1188" s="435" t="s">
        <v>1504</v>
      </c>
      <c r="H1188" s="435"/>
      <c r="I1188" s="264" t="s">
        <v>1220</v>
      </c>
      <c r="K1188" s="284"/>
      <c r="L1188" s="284"/>
    </row>
    <row r="1189" spans="1:12">
      <c r="A1189" s="794" t="s">
        <v>1666</v>
      </c>
      <c r="B1189" s="292"/>
      <c r="C1189" s="291">
        <v>58902</v>
      </c>
      <c r="D1189" s="280">
        <f t="shared" si="18"/>
        <v>-58902</v>
      </c>
      <c r="E1189" s="280">
        <v>-58902</v>
      </c>
      <c r="F1189" s="290" t="s">
        <v>896</v>
      </c>
      <c r="G1189" s="435" t="s">
        <v>1504</v>
      </c>
      <c r="H1189" s="435"/>
      <c r="I1189" s="264" t="s">
        <v>1220</v>
      </c>
      <c r="K1189" s="284"/>
      <c r="L1189" s="284"/>
    </row>
    <row r="1190" spans="1:12">
      <c r="A1190" s="794" t="s">
        <v>1666</v>
      </c>
      <c r="B1190" s="292"/>
      <c r="C1190" s="291">
        <v>3700</v>
      </c>
      <c r="D1190" s="280">
        <f t="shared" si="18"/>
        <v>-3700</v>
      </c>
      <c r="E1190" s="280">
        <v>-3700</v>
      </c>
      <c r="F1190" s="290" t="s">
        <v>734</v>
      </c>
      <c r="G1190" s="435" t="s">
        <v>1504</v>
      </c>
      <c r="H1190" s="435"/>
      <c r="I1190" s="264" t="s">
        <v>1220</v>
      </c>
      <c r="K1190" s="284"/>
      <c r="L1190" s="284"/>
    </row>
    <row r="1191" spans="1:12">
      <c r="A1191" s="794" t="s">
        <v>1666</v>
      </c>
      <c r="B1191" s="291">
        <v>16942</v>
      </c>
      <c r="C1191" s="292"/>
      <c r="D1191" s="280">
        <f t="shared" si="18"/>
        <v>16942</v>
      </c>
      <c r="E1191" s="280">
        <v>16942</v>
      </c>
      <c r="F1191" s="290">
        <v>0</v>
      </c>
      <c r="G1191" s="303" t="s">
        <v>1361</v>
      </c>
      <c r="H1191" s="303"/>
      <c r="I1191" s="264" t="s">
        <v>1220</v>
      </c>
      <c r="K1191" s="284"/>
      <c r="L1191" s="284"/>
    </row>
    <row r="1192" spans="1:12">
      <c r="A1192" s="794" t="s">
        <v>1666</v>
      </c>
      <c r="B1192" s="292"/>
      <c r="C1192" s="291">
        <v>7410</v>
      </c>
      <c r="D1192" s="280">
        <f t="shared" si="18"/>
        <v>-7410</v>
      </c>
      <c r="E1192" s="280">
        <v>-7410</v>
      </c>
      <c r="F1192" s="290" t="s">
        <v>734</v>
      </c>
      <c r="G1192" s="435" t="s">
        <v>1504</v>
      </c>
      <c r="H1192" s="435"/>
      <c r="I1192" s="264" t="s">
        <v>1220</v>
      </c>
      <c r="K1192" s="284"/>
      <c r="L1192" s="284"/>
    </row>
    <row r="1193" spans="1:12">
      <c r="A1193" s="794" t="s">
        <v>1666</v>
      </c>
      <c r="B1193" s="292"/>
      <c r="C1193" s="291">
        <v>7150</v>
      </c>
      <c r="D1193" s="280">
        <f t="shared" si="18"/>
        <v>-7150</v>
      </c>
      <c r="E1193" s="280">
        <v>-7150</v>
      </c>
      <c r="F1193" s="290" t="s">
        <v>734</v>
      </c>
      <c r="G1193" s="435" t="s">
        <v>1504</v>
      </c>
      <c r="H1193" s="435"/>
      <c r="I1193" s="264" t="s">
        <v>1220</v>
      </c>
      <c r="K1193" s="284"/>
      <c r="L1193" s="284"/>
    </row>
    <row r="1194" spans="1:12">
      <c r="A1194" s="313" t="s">
        <v>487</v>
      </c>
      <c r="B1194" s="291">
        <v>6849</v>
      </c>
      <c r="C1194" s="292"/>
      <c r="D1194" s="280">
        <f t="shared" si="18"/>
        <v>6849</v>
      </c>
      <c r="E1194" s="280">
        <v>6849</v>
      </c>
      <c r="F1194" s="290">
        <v>0</v>
      </c>
      <c r="G1194" s="303" t="s">
        <v>818</v>
      </c>
      <c r="H1194" s="303"/>
      <c r="I1194" s="264" t="s">
        <v>1220</v>
      </c>
      <c r="K1194" s="284"/>
      <c r="L1194" s="284"/>
    </row>
    <row r="1195" spans="1:12" ht="24">
      <c r="A1195" s="313" t="s">
        <v>762</v>
      </c>
      <c r="B1195" s="291">
        <v>1606705.03</v>
      </c>
      <c r="C1195" s="292"/>
      <c r="D1195" s="280">
        <f t="shared" si="18"/>
        <v>1606705.03</v>
      </c>
      <c r="E1195" s="280">
        <v>1606705</v>
      </c>
      <c r="F1195" s="290">
        <v>0</v>
      </c>
      <c r="G1195" s="303" t="s">
        <v>1369</v>
      </c>
      <c r="H1195" s="303"/>
      <c r="I1195" s="264" t="s">
        <v>1220</v>
      </c>
      <c r="J1195" t="s">
        <v>1298</v>
      </c>
      <c r="K1195" s="284"/>
      <c r="L1195" s="284"/>
    </row>
    <row r="1196" spans="1:12">
      <c r="A1196" s="313" t="s">
        <v>743</v>
      </c>
      <c r="B1196" s="292"/>
      <c r="C1196" s="291">
        <v>1606705.03</v>
      </c>
      <c r="D1196" s="280">
        <f t="shared" si="18"/>
        <v>-1606705.03</v>
      </c>
      <c r="E1196" s="280">
        <v>-1606705</v>
      </c>
      <c r="F1196" s="290">
        <v>0</v>
      </c>
      <c r="G1196" s="303" t="s">
        <v>1387</v>
      </c>
      <c r="H1196" s="303"/>
      <c r="I1196" s="264" t="s">
        <v>1220</v>
      </c>
      <c r="K1196" s="284"/>
      <c r="L1196" s="284"/>
    </row>
    <row r="1197" spans="1:12">
      <c r="A1197" s="313" t="s">
        <v>378</v>
      </c>
      <c r="B1197" s="292"/>
      <c r="C1197" s="292"/>
      <c r="D1197" s="280">
        <f t="shared" si="18"/>
        <v>0</v>
      </c>
      <c r="E1197" s="280">
        <v>0</v>
      </c>
      <c r="F1197" s="290">
        <v>0</v>
      </c>
      <c r="G1197" s="303" t="e">
        <v>#N/A</v>
      </c>
      <c r="H1197" s="303"/>
      <c r="I1197" s="264" t="s">
        <v>1220</v>
      </c>
      <c r="K1197" s="284"/>
      <c r="L1197" s="284"/>
    </row>
    <row r="1198" spans="1:12">
      <c r="A1198" s="794" t="s">
        <v>1666</v>
      </c>
      <c r="B1198" s="291">
        <v>877425</v>
      </c>
      <c r="C1198" s="292"/>
      <c r="D1198" s="280">
        <f t="shared" si="18"/>
        <v>877425</v>
      </c>
      <c r="E1198" s="280">
        <v>877425</v>
      </c>
      <c r="F1198" s="290">
        <v>0</v>
      </c>
      <c r="G1198" s="303" t="s">
        <v>1370</v>
      </c>
      <c r="H1198" s="303"/>
      <c r="I1198" s="264" t="s">
        <v>1220</v>
      </c>
      <c r="K1198" s="284"/>
      <c r="L1198" s="284"/>
    </row>
    <row r="1199" spans="1:12">
      <c r="A1199" s="313" t="s">
        <v>458</v>
      </c>
      <c r="B1199" s="291">
        <v>195904.8</v>
      </c>
      <c r="C1199" s="292"/>
      <c r="D1199" s="280">
        <f t="shared" si="18"/>
        <v>195904.8</v>
      </c>
      <c r="E1199" s="280">
        <v>195905</v>
      </c>
      <c r="F1199" s="290">
        <v>0</v>
      </c>
      <c r="G1199" s="303" t="s">
        <v>818</v>
      </c>
      <c r="H1199" s="303"/>
      <c r="I1199" s="264" t="s">
        <v>1220</v>
      </c>
      <c r="K1199" s="284"/>
      <c r="L1199" s="284"/>
    </row>
    <row r="1200" spans="1:12">
      <c r="A1200" s="794" t="s">
        <v>1666</v>
      </c>
      <c r="B1200" s="292"/>
      <c r="C1200" s="291">
        <v>224558</v>
      </c>
      <c r="D1200" s="280">
        <f t="shared" si="18"/>
        <v>-224558</v>
      </c>
      <c r="E1200" s="280">
        <v>-224558</v>
      </c>
      <c r="F1200" s="290" t="s">
        <v>734</v>
      </c>
      <c r="G1200" s="435" t="s">
        <v>1504</v>
      </c>
      <c r="H1200" s="435"/>
      <c r="I1200" s="264" t="s">
        <v>1220</v>
      </c>
      <c r="K1200" s="284"/>
      <c r="L1200" s="284"/>
    </row>
    <row r="1201" spans="1:12" ht="24">
      <c r="A1201" s="313" t="s">
        <v>776</v>
      </c>
      <c r="B1201" s="291">
        <v>3429157.91</v>
      </c>
      <c r="C1201" s="292"/>
      <c r="D1201" s="280">
        <f t="shared" si="18"/>
        <v>3429157.91</v>
      </c>
      <c r="E1201" s="280">
        <v>3429158</v>
      </c>
      <c r="F1201" s="290">
        <v>0</v>
      </c>
      <c r="G1201" s="303" t="s">
        <v>1369</v>
      </c>
      <c r="H1201" s="303"/>
      <c r="I1201" s="264" t="s">
        <v>1220</v>
      </c>
      <c r="K1201" s="284"/>
      <c r="L1201" s="284"/>
    </row>
    <row r="1202" spans="1:12">
      <c r="A1202" s="794" t="s">
        <v>1666</v>
      </c>
      <c r="B1202" s="291">
        <v>16050</v>
      </c>
      <c r="C1202" s="292"/>
      <c r="D1202" s="280">
        <f t="shared" si="18"/>
        <v>16050</v>
      </c>
      <c r="E1202" s="280">
        <v>16050</v>
      </c>
      <c r="F1202" s="290">
        <v>0</v>
      </c>
      <c r="G1202" s="303" t="s">
        <v>1361</v>
      </c>
      <c r="H1202" s="303"/>
      <c r="I1202" s="264" t="s">
        <v>1220</v>
      </c>
      <c r="K1202" s="284"/>
      <c r="L1202" s="284"/>
    </row>
    <row r="1203" spans="1:12">
      <c r="A1203" s="794" t="s">
        <v>1666</v>
      </c>
      <c r="B1203" s="292"/>
      <c r="C1203" s="291">
        <v>9331</v>
      </c>
      <c r="D1203" s="280">
        <f t="shared" si="18"/>
        <v>-9331</v>
      </c>
      <c r="E1203" s="280">
        <v>-9331</v>
      </c>
      <c r="F1203" s="290" t="s">
        <v>734</v>
      </c>
      <c r="G1203" s="435" t="s">
        <v>1504</v>
      </c>
      <c r="H1203" s="435"/>
      <c r="I1203" s="264" t="s">
        <v>1220</v>
      </c>
      <c r="K1203" s="284"/>
      <c r="L1203" s="284"/>
    </row>
    <row r="1204" spans="1:12">
      <c r="A1204" s="794" t="s">
        <v>1666</v>
      </c>
      <c r="B1204" s="292"/>
      <c r="C1204" s="291">
        <v>6630</v>
      </c>
      <c r="D1204" s="280">
        <f t="shared" si="18"/>
        <v>-6630</v>
      </c>
      <c r="E1204" s="280">
        <v>-6630</v>
      </c>
      <c r="F1204" s="290" t="s">
        <v>896</v>
      </c>
      <c r="G1204" s="435" t="s">
        <v>1504</v>
      </c>
      <c r="H1204" s="435"/>
      <c r="I1204" s="264" t="s">
        <v>1220</v>
      </c>
      <c r="K1204" s="284"/>
      <c r="L1204" s="284"/>
    </row>
    <row r="1205" spans="1:12">
      <c r="A1205" s="794" t="s">
        <v>1666</v>
      </c>
      <c r="B1205" s="291">
        <v>318162</v>
      </c>
      <c r="C1205" s="292"/>
      <c r="D1205" s="280">
        <f t="shared" si="18"/>
        <v>318162</v>
      </c>
      <c r="E1205" s="280">
        <v>318162</v>
      </c>
      <c r="F1205" s="290">
        <v>0</v>
      </c>
      <c r="G1205" s="303" t="s">
        <v>1361</v>
      </c>
      <c r="H1205" s="303"/>
      <c r="I1205" s="264" t="s">
        <v>1220</v>
      </c>
      <c r="K1205" s="284"/>
      <c r="L1205" s="284"/>
    </row>
    <row r="1206" spans="1:12">
      <c r="A1206" s="794" t="s">
        <v>1666</v>
      </c>
      <c r="B1206" s="291">
        <v>37500</v>
      </c>
      <c r="C1206" s="292"/>
      <c r="D1206" s="280">
        <f t="shared" si="18"/>
        <v>37500</v>
      </c>
      <c r="E1206" s="280">
        <v>37500</v>
      </c>
      <c r="F1206" s="290">
        <v>0</v>
      </c>
      <c r="G1206" s="303" t="s">
        <v>1361</v>
      </c>
      <c r="H1206" s="303"/>
      <c r="I1206" s="264" t="s">
        <v>1220</v>
      </c>
      <c r="K1206" s="284"/>
      <c r="L1206" s="284"/>
    </row>
    <row r="1207" spans="1:12">
      <c r="A1207" s="794" t="s">
        <v>1666</v>
      </c>
      <c r="B1207" s="292"/>
      <c r="C1207" s="291">
        <v>12000</v>
      </c>
      <c r="D1207" s="280">
        <f t="shared" si="18"/>
        <v>-12000</v>
      </c>
      <c r="E1207" s="280">
        <v>-12000</v>
      </c>
      <c r="F1207" s="290" t="s">
        <v>896</v>
      </c>
      <c r="G1207" s="435" t="s">
        <v>1504</v>
      </c>
      <c r="H1207" s="435"/>
      <c r="I1207" s="264" t="s">
        <v>1220</v>
      </c>
      <c r="K1207" s="284"/>
      <c r="L1207" s="284"/>
    </row>
    <row r="1208" spans="1:12">
      <c r="A1208" s="794" t="s">
        <v>1666</v>
      </c>
      <c r="B1208" s="291">
        <v>53320</v>
      </c>
      <c r="C1208" s="292"/>
      <c r="D1208" s="280">
        <f t="shared" si="18"/>
        <v>53320</v>
      </c>
      <c r="E1208" s="280">
        <v>53320</v>
      </c>
      <c r="F1208" s="290">
        <v>0</v>
      </c>
      <c r="G1208" s="303" t="s">
        <v>1361</v>
      </c>
      <c r="H1208" s="303"/>
      <c r="I1208" s="264" t="s">
        <v>1220</v>
      </c>
      <c r="K1208" s="284"/>
      <c r="L1208" s="284"/>
    </row>
    <row r="1209" spans="1:12">
      <c r="A1209" s="794" t="s">
        <v>1666</v>
      </c>
      <c r="B1209" s="291">
        <v>6557</v>
      </c>
      <c r="C1209" s="292"/>
      <c r="D1209" s="280">
        <f t="shared" si="18"/>
        <v>6557</v>
      </c>
      <c r="E1209" s="280">
        <v>6557</v>
      </c>
      <c r="F1209" s="290">
        <v>0</v>
      </c>
      <c r="G1209" s="303" t="s">
        <v>1370</v>
      </c>
      <c r="H1209" s="303"/>
      <c r="I1209" s="264" t="s">
        <v>1220</v>
      </c>
      <c r="K1209" s="284"/>
      <c r="L1209" s="284"/>
    </row>
    <row r="1210" spans="1:12">
      <c r="A1210" s="313" t="s">
        <v>529</v>
      </c>
      <c r="B1210" s="291">
        <v>2000000</v>
      </c>
      <c r="C1210" s="292"/>
      <c r="D1210" s="280">
        <f t="shared" si="18"/>
        <v>2000000</v>
      </c>
      <c r="E1210" s="280">
        <v>2000000</v>
      </c>
      <c r="F1210" s="290">
        <v>0</v>
      </c>
      <c r="G1210" s="303" t="s">
        <v>1661</v>
      </c>
      <c r="H1210" s="303"/>
      <c r="I1210" s="264" t="s">
        <v>1220</v>
      </c>
      <c r="K1210" s="284"/>
      <c r="L1210" s="284"/>
    </row>
    <row r="1211" spans="1:12">
      <c r="A1211" s="794" t="s">
        <v>1666</v>
      </c>
      <c r="B1211" s="291">
        <v>19942.5</v>
      </c>
      <c r="C1211" s="292"/>
      <c r="D1211" s="280">
        <f t="shared" si="18"/>
        <v>19942.5</v>
      </c>
      <c r="E1211" s="280">
        <v>19943</v>
      </c>
      <c r="F1211" s="290">
        <v>0</v>
      </c>
      <c r="G1211" s="303" t="s">
        <v>1361</v>
      </c>
      <c r="H1211" s="303"/>
      <c r="I1211" s="264" t="s">
        <v>1220</v>
      </c>
      <c r="K1211" s="284"/>
      <c r="L1211" s="284"/>
    </row>
    <row r="1212" spans="1:12">
      <c r="A1212" s="794" t="s">
        <v>1666</v>
      </c>
      <c r="B1212" s="291">
        <v>42325</v>
      </c>
      <c r="C1212" s="292"/>
      <c r="D1212" s="280">
        <f t="shared" si="18"/>
        <v>42325</v>
      </c>
      <c r="E1212" s="280">
        <v>42325</v>
      </c>
      <c r="F1212" s="290">
        <v>0</v>
      </c>
      <c r="G1212" s="303" t="s">
        <v>1361</v>
      </c>
      <c r="H1212" s="303"/>
      <c r="I1212" s="264" t="s">
        <v>1220</v>
      </c>
      <c r="K1212" s="284"/>
      <c r="L1212" s="284"/>
    </row>
    <row r="1213" spans="1:12">
      <c r="A1213" s="313" t="s">
        <v>521</v>
      </c>
      <c r="B1213" s="291">
        <v>73588.789999999994</v>
      </c>
      <c r="C1213" s="292"/>
      <c r="D1213" s="280">
        <f t="shared" si="18"/>
        <v>73588.789999999994</v>
      </c>
      <c r="E1213" s="280">
        <v>73589</v>
      </c>
      <c r="F1213" s="290">
        <v>0</v>
      </c>
      <c r="G1213" s="303" t="s">
        <v>818</v>
      </c>
      <c r="H1213" s="303"/>
      <c r="I1213" s="264" t="s">
        <v>1220</v>
      </c>
      <c r="K1213" s="284"/>
      <c r="L1213" s="284"/>
    </row>
    <row r="1214" spans="1:12">
      <c r="A1214" s="313" t="s">
        <v>522</v>
      </c>
      <c r="B1214" s="291">
        <v>195629.87</v>
      </c>
      <c r="C1214" s="292"/>
      <c r="D1214" s="280">
        <f t="shared" si="18"/>
        <v>195629.87</v>
      </c>
      <c r="E1214" s="280">
        <v>195630</v>
      </c>
      <c r="F1214" s="290">
        <v>0</v>
      </c>
      <c r="G1214" s="303" t="s">
        <v>818</v>
      </c>
      <c r="H1214" s="303"/>
      <c r="I1214" s="264" t="s">
        <v>1220</v>
      </c>
      <c r="K1214" s="284"/>
      <c r="L1214" s="284"/>
    </row>
    <row r="1215" spans="1:12">
      <c r="A1215" s="313" t="s">
        <v>523</v>
      </c>
      <c r="B1215" s="291">
        <v>89932.38</v>
      </c>
      <c r="C1215" s="292"/>
      <c r="D1215" s="280">
        <f t="shared" si="18"/>
        <v>89932.38</v>
      </c>
      <c r="E1215" s="280">
        <v>89932</v>
      </c>
      <c r="F1215" s="290">
        <v>0</v>
      </c>
      <c r="G1215" s="303" t="s">
        <v>818</v>
      </c>
      <c r="H1215" s="303"/>
      <c r="I1215" s="264" t="s">
        <v>1220</v>
      </c>
      <c r="K1215" s="284"/>
      <c r="L1215" s="284"/>
    </row>
    <row r="1216" spans="1:12">
      <c r="A1216" s="794" t="s">
        <v>1666</v>
      </c>
      <c r="B1216" s="291">
        <v>5252</v>
      </c>
      <c r="C1216" s="292"/>
      <c r="D1216" s="280">
        <f t="shared" si="18"/>
        <v>5252</v>
      </c>
      <c r="E1216" s="280">
        <v>5252</v>
      </c>
      <c r="F1216" s="290">
        <v>0</v>
      </c>
      <c r="G1216" s="303" t="s">
        <v>1361</v>
      </c>
      <c r="H1216" s="303"/>
      <c r="I1216" s="264" t="s">
        <v>1220</v>
      </c>
      <c r="K1216" s="284"/>
      <c r="L1216" s="284"/>
    </row>
    <row r="1217" spans="1:12">
      <c r="A1217" s="794" t="s">
        <v>1666</v>
      </c>
      <c r="B1217" s="292"/>
      <c r="C1217" s="291">
        <v>25000</v>
      </c>
      <c r="D1217" s="280">
        <f t="shared" si="18"/>
        <v>-25000</v>
      </c>
      <c r="E1217" s="280">
        <v>-25000</v>
      </c>
      <c r="F1217" s="290" t="s">
        <v>734</v>
      </c>
      <c r="G1217" s="435" t="s">
        <v>1504</v>
      </c>
      <c r="H1217" s="435"/>
      <c r="I1217" s="264" t="s">
        <v>1220</v>
      </c>
      <c r="K1217" s="284"/>
      <c r="L1217" s="284"/>
    </row>
    <row r="1218" spans="1:12">
      <c r="A1218" s="313" t="s">
        <v>525</v>
      </c>
      <c r="B1218" s="291">
        <v>18334.88</v>
      </c>
      <c r="C1218" s="292"/>
      <c r="D1218" s="280">
        <f t="shared" si="18"/>
        <v>18334.88</v>
      </c>
      <c r="E1218" s="280">
        <v>18335</v>
      </c>
      <c r="F1218" s="290">
        <v>0</v>
      </c>
      <c r="G1218" s="303" t="s">
        <v>818</v>
      </c>
      <c r="H1218" s="303"/>
      <c r="I1218" s="264" t="s">
        <v>1220</v>
      </c>
      <c r="K1218" s="284"/>
      <c r="L1218" s="284"/>
    </row>
    <row r="1219" spans="1:12">
      <c r="A1219" s="794" t="s">
        <v>1666</v>
      </c>
      <c r="B1219" s="291">
        <v>90528</v>
      </c>
      <c r="C1219" s="292"/>
      <c r="D1219" s="280">
        <f t="shared" si="18"/>
        <v>90528</v>
      </c>
      <c r="E1219" s="280">
        <v>90528</v>
      </c>
      <c r="F1219" s="290">
        <v>0</v>
      </c>
      <c r="G1219" s="303" t="s">
        <v>1361</v>
      </c>
      <c r="H1219" s="303"/>
      <c r="I1219" s="264" t="s">
        <v>1220</v>
      </c>
      <c r="K1219" s="284"/>
      <c r="L1219" s="284"/>
    </row>
    <row r="1220" spans="1:12">
      <c r="A1220" s="794" t="s">
        <v>1666</v>
      </c>
      <c r="B1220" s="292"/>
      <c r="C1220" s="291">
        <v>454036</v>
      </c>
      <c r="D1220" s="280">
        <f t="shared" si="18"/>
        <v>-454036</v>
      </c>
      <c r="E1220" s="280">
        <v>-454036</v>
      </c>
      <c r="F1220" s="290" t="s">
        <v>734</v>
      </c>
      <c r="G1220" s="435" t="s">
        <v>1504</v>
      </c>
      <c r="H1220" s="435"/>
      <c r="I1220" s="264" t="s">
        <v>1220</v>
      </c>
      <c r="K1220" s="284"/>
      <c r="L1220" s="284"/>
    </row>
    <row r="1221" spans="1:12">
      <c r="A1221" s="794" t="s">
        <v>1666</v>
      </c>
      <c r="B1221" s="292"/>
      <c r="C1221" s="291">
        <v>9331</v>
      </c>
      <c r="D1221" s="280">
        <f t="shared" si="18"/>
        <v>-9331</v>
      </c>
      <c r="E1221" s="280">
        <v>-9331</v>
      </c>
      <c r="F1221" s="290" t="s">
        <v>734</v>
      </c>
      <c r="G1221" s="435" t="s">
        <v>1504</v>
      </c>
      <c r="H1221" s="435"/>
      <c r="I1221" s="264" t="s">
        <v>1220</v>
      </c>
      <c r="K1221" s="284"/>
      <c r="L1221" s="284"/>
    </row>
    <row r="1222" spans="1:12">
      <c r="A1222" s="794" t="s">
        <v>1666</v>
      </c>
      <c r="B1222" s="291">
        <v>2012</v>
      </c>
      <c r="C1222" s="292"/>
      <c r="D1222" s="280">
        <f t="shared" si="18"/>
        <v>2012</v>
      </c>
      <c r="E1222" s="280">
        <v>2012</v>
      </c>
      <c r="F1222" s="290">
        <v>0</v>
      </c>
      <c r="G1222" s="303" t="s">
        <v>1361</v>
      </c>
      <c r="H1222" s="303"/>
      <c r="I1222" s="264" t="s">
        <v>1220</v>
      </c>
      <c r="K1222" s="284"/>
      <c r="L1222" s="284"/>
    </row>
    <row r="1223" spans="1:12">
      <c r="A1223" s="794" t="s">
        <v>1666</v>
      </c>
      <c r="B1223" s="291">
        <v>15039</v>
      </c>
      <c r="C1223" s="292"/>
      <c r="D1223" s="280">
        <f t="shared" si="18"/>
        <v>15039</v>
      </c>
      <c r="E1223" s="280">
        <v>15039</v>
      </c>
      <c r="F1223" s="290">
        <v>0</v>
      </c>
      <c r="G1223" s="303" t="s">
        <v>1361</v>
      </c>
      <c r="H1223" s="303"/>
      <c r="I1223" s="264" t="s">
        <v>1220</v>
      </c>
      <c r="K1223" s="284"/>
      <c r="L1223" s="284"/>
    </row>
    <row r="1224" spans="1:12">
      <c r="A1224" s="794" t="s">
        <v>1666</v>
      </c>
      <c r="B1224" s="292"/>
      <c r="C1224" s="291">
        <v>185776</v>
      </c>
      <c r="D1224" s="280">
        <f t="shared" si="18"/>
        <v>-185776</v>
      </c>
      <c r="E1224" s="280">
        <v>-185776</v>
      </c>
      <c r="F1224" s="290" t="s">
        <v>734</v>
      </c>
      <c r="G1224" s="435" t="s">
        <v>1504</v>
      </c>
      <c r="H1224" s="435"/>
      <c r="I1224" s="264" t="s">
        <v>1220</v>
      </c>
      <c r="K1224" s="284"/>
      <c r="L1224" s="284"/>
    </row>
    <row r="1225" spans="1:12">
      <c r="A1225" s="794" t="s">
        <v>1666</v>
      </c>
      <c r="B1225" s="292"/>
      <c r="C1225" s="291">
        <v>260889</v>
      </c>
      <c r="D1225" s="280">
        <f t="shared" ref="D1225:D1288" si="19">B1225-C1225</f>
        <v>-260889</v>
      </c>
      <c r="E1225" s="280">
        <v>-260889</v>
      </c>
      <c r="F1225" s="290" t="s">
        <v>734</v>
      </c>
      <c r="G1225" s="435" t="s">
        <v>1504</v>
      </c>
      <c r="H1225" s="435"/>
      <c r="I1225" s="264" t="s">
        <v>1220</v>
      </c>
      <c r="K1225" s="284"/>
      <c r="L1225" s="284"/>
    </row>
    <row r="1226" spans="1:12">
      <c r="A1226" s="794" t="s">
        <v>1666</v>
      </c>
      <c r="B1226" s="291">
        <v>41491.5</v>
      </c>
      <c r="C1226" s="292"/>
      <c r="D1226" s="280">
        <f t="shared" si="19"/>
        <v>41491.5</v>
      </c>
      <c r="E1226" s="280">
        <v>41492</v>
      </c>
      <c r="F1226" s="290">
        <v>0</v>
      </c>
      <c r="G1226" s="303" t="s">
        <v>1361</v>
      </c>
      <c r="H1226" s="303"/>
      <c r="I1226" s="264" t="s">
        <v>1220</v>
      </c>
      <c r="K1226" s="284"/>
      <c r="L1226" s="284"/>
    </row>
    <row r="1227" spans="1:12">
      <c r="A1227" s="794" t="s">
        <v>1666</v>
      </c>
      <c r="B1227" s="291">
        <v>250</v>
      </c>
      <c r="C1227" s="292"/>
      <c r="D1227" s="280">
        <f t="shared" si="19"/>
        <v>250</v>
      </c>
      <c r="E1227" s="280">
        <v>250</v>
      </c>
      <c r="F1227" s="290">
        <v>0</v>
      </c>
      <c r="G1227" s="303" t="s">
        <v>1361</v>
      </c>
      <c r="H1227" s="303"/>
      <c r="I1227" s="264" t="s">
        <v>1220</v>
      </c>
      <c r="K1227" s="284"/>
      <c r="L1227" s="284"/>
    </row>
    <row r="1228" spans="1:12">
      <c r="A1228" s="313" t="s">
        <v>420</v>
      </c>
      <c r="B1228" s="291">
        <v>2217590</v>
      </c>
      <c r="C1228" s="292"/>
      <c r="D1228" s="280">
        <f t="shared" si="19"/>
        <v>2217590</v>
      </c>
      <c r="E1228" s="280">
        <v>0</v>
      </c>
      <c r="F1228" s="290">
        <v>0</v>
      </c>
      <c r="G1228" s="303" t="s">
        <v>1356</v>
      </c>
      <c r="H1228" s="303"/>
      <c r="I1228" s="264" t="s">
        <v>1220</v>
      </c>
      <c r="K1228" s="284"/>
      <c r="L1228" s="284"/>
    </row>
    <row r="1229" spans="1:12" s="651" customFormat="1">
      <c r="A1229" s="278" t="s">
        <v>468</v>
      </c>
      <c r="B1229" s="646">
        <v>1042000</v>
      </c>
      <c r="C1229" s="647"/>
      <c r="D1229" s="648">
        <f t="shared" si="19"/>
        <v>1042000</v>
      </c>
      <c r="E1229" s="648">
        <v>0</v>
      </c>
      <c r="F1229" s="649">
        <v>0</v>
      </c>
      <c r="G1229" s="650" t="s">
        <v>818</v>
      </c>
      <c r="H1229" s="650"/>
      <c r="I1229" s="651" t="s">
        <v>1220</v>
      </c>
      <c r="K1229" s="284"/>
      <c r="L1229" s="284"/>
    </row>
    <row r="1230" spans="1:12" s="651" customFormat="1">
      <c r="A1230" s="278" t="s">
        <v>469</v>
      </c>
      <c r="B1230" s="646">
        <v>2051000</v>
      </c>
      <c r="C1230" s="647"/>
      <c r="D1230" s="648">
        <f t="shared" si="19"/>
        <v>2051000</v>
      </c>
      <c r="E1230" s="648">
        <v>0</v>
      </c>
      <c r="F1230" s="649">
        <v>0</v>
      </c>
      <c r="G1230" s="650" t="s">
        <v>818</v>
      </c>
      <c r="H1230" s="650"/>
      <c r="I1230" s="651" t="s">
        <v>1220</v>
      </c>
      <c r="K1230" s="284"/>
      <c r="L1230" s="284"/>
    </row>
    <row r="1231" spans="1:12">
      <c r="A1231" s="313" t="s">
        <v>677</v>
      </c>
      <c r="B1231" s="291">
        <v>63000</v>
      </c>
      <c r="C1231" s="292"/>
      <c r="D1231" s="280">
        <f t="shared" si="19"/>
        <v>63000</v>
      </c>
      <c r="E1231" s="280">
        <v>63000</v>
      </c>
      <c r="F1231" s="290">
        <v>0</v>
      </c>
      <c r="G1231" s="303" t="s">
        <v>1407</v>
      </c>
      <c r="H1231" s="303"/>
      <c r="I1231" s="264" t="s">
        <v>1220</v>
      </c>
      <c r="K1231" s="284"/>
      <c r="L1231" s="284"/>
    </row>
    <row r="1232" spans="1:12">
      <c r="A1232" s="313" t="s">
        <v>572</v>
      </c>
      <c r="B1232" s="291">
        <v>100000</v>
      </c>
      <c r="C1232" s="292"/>
      <c r="D1232" s="280">
        <f t="shared" si="19"/>
        <v>100000</v>
      </c>
      <c r="E1232" s="280">
        <v>100000</v>
      </c>
      <c r="F1232" s="290">
        <v>0</v>
      </c>
      <c r="G1232" s="303" t="s">
        <v>1357</v>
      </c>
      <c r="H1232" s="303"/>
      <c r="I1232" s="264" t="s">
        <v>1220</v>
      </c>
      <c r="K1232" s="284"/>
      <c r="L1232" s="284"/>
    </row>
    <row r="1233" spans="1:12">
      <c r="A1233" s="794" t="s">
        <v>1666</v>
      </c>
      <c r="B1233" s="291">
        <v>65027</v>
      </c>
      <c r="C1233" s="292"/>
      <c r="D1233" s="280">
        <f t="shared" si="19"/>
        <v>65027</v>
      </c>
      <c r="E1233" s="280">
        <v>65027</v>
      </c>
      <c r="F1233" s="290">
        <v>0</v>
      </c>
      <c r="G1233" s="303" t="s">
        <v>1361</v>
      </c>
      <c r="H1233" s="303"/>
      <c r="I1233" s="264" t="s">
        <v>1220</v>
      </c>
      <c r="K1233" s="284"/>
      <c r="L1233" s="284"/>
    </row>
    <row r="1234" spans="1:12">
      <c r="A1234" s="794" t="s">
        <v>1666</v>
      </c>
      <c r="B1234" s="291">
        <v>800</v>
      </c>
      <c r="C1234" s="292"/>
      <c r="D1234" s="280">
        <f t="shared" si="19"/>
        <v>800</v>
      </c>
      <c r="E1234" s="280">
        <v>800</v>
      </c>
      <c r="F1234" s="290">
        <v>0</v>
      </c>
      <c r="G1234" s="303" t="s">
        <v>1361</v>
      </c>
      <c r="H1234" s="303"/>
      <c r="I1234" s="264" t="s">
        <v>1220</v>
      </c>
      <c r="K1234" s="284"/>
      <c r="L1234" s="284"/>
    </row>
    <row r="1235" spans="1:12">
      <c r="A1235" s="794" t="s">
        <v>1666</v>
      </c>
      <c r="B1235" s="292"/>
      <c r="C1235" s="291">
        <v>76411</v>
      </c>
      <c r="D1235" s="280">
        <f t="shared" si="19"/>
        <v>-76411</v>
      </c>
      <c r="E1235" s="280">
        <v>-76411</v>
      </c>
      <c r="F1235" s="290" t="s">
        <v>734</v>
      </c>
      <c r="G1235" s="435" t="s">
        <v>1504</v>
      </c>
      <c r="H1235" s="435"/>
      <c r="I1235" s="264" t="s">
        <v>1220</v>
      </c>
      <c r="K1235" s="284"/>
      <c r="L1235" s="284"/>
    </row>
    <row r="1236" spans="1:12">
      <c r="A1236" s="794" t="s">
        <v>1666</v>
      </c>
      <c r="B1236" s="291">
        <v>42253</v>
      </c>
      <c r="C1236" s="292"/>
      <c r="D1236" s="280">
        <f t="shared" si="19"/>
        <v>42253</v>
      </c>
      <c r="E1236" s="280">
        <v>42253</v>
      </c>
      <c r="F1236" s="290">
        <v>0</v>
      </c>
      <c r="G1236" s="303" t="s">
        <v>1370</v>
      </c>
      <c r="H1236" s="303"/>
      <c r="I1236" s="264" t="s">
        <v>1220</v>
      </c>
      <c r="K1236" s="284"/>
      <c r="L1236" s="284"/>
    </row>
    <row r="1237" spans="1:12">
      <c r="A1237" s="794" t="s">
        <v>1666</v>
      </c>
      <c r="B1237" s="292"/>
      <c r="C1237" s="291">
        <v>5320</v>
      </c>
      <c r="D1237" s="280">
        <f t="shared" si="19"/>
        <v>-5320</v>
      </c>
      <c r="E1237" s="280">
        <v>-5320</v>
      </c>
      <c r="F1237" s="290" t="s">
        <v>734</v>
      </c>
      <c r="G1237" s="435" t="s">
        <v>1504</v>
      </c>
      <c r="H1237" s="435"/>
      <c r="I1237" s="264" t="s">
        <v>1220</v>
      </c>
      <c r="K1237" s="284"/>
      <c r="L1237" s="284"/>
    </row>
    <row r="1238" spans="1:12">
      <c r="A1238" s="794" t="s">
        <v>1666</v>
      </c>
      <c r="B1238" s="292"/>
      <c r="C1238" s="291">
        <v>7862</v>
      </c>
      <c r="D1238" s="280">
        <f t="shared" si="19"/>
        <v>-7862</v>
      </c>
      <c r="E1238" s="280">
        <v>-7862</v>
      </c>
      <c r="F1238" s="290" t="s">
        <v>734</v>
      </c>
      <c r="G1238" s="435" t="s">
        <v>1504</v>
      </c>
      <c r="H1238" s="435"/>
      <c r="I1238" s="264" t="s">
        <v>1220</v>
      </c>
      <c r="K1238" s="284"/>
      <c r="L1238" s="284"/>
    </row>
    <row r="1239" spans="1:12">
      <c r="A1239" s="794" t="s">
        <v>1666</v>
      </c>
      <c r="B1239" s="292"/>
      <c r="C1239" s="291">
        <v>29610</v>
      </c>
      <c r="D1239" s="280">
        <f t="shared" si="19"/>
        <v>-29610</v>
      </c>
      <c r="E1239" s="280">
        <v>-29610</v>
      </c>
      <c r="F1239" s="290" t="s">
        <v>734</v>
      </c>
      <c r="G1239" s="435" t="s">
        <v>1504</v>
      </c>
      <c r="H1239" s="435"/>
      <c r="I1239" s="264" t="s">
        <v>1220</v>
      </c>
      <c r="K1239" s="284"/>
      <c r="L1239" s="284"/>
    </row>
    <row r="1240" spans="1:12">
      <c r="A1240" s="794" t="s">
        <v>1666</v>
      </c>
      <c r="B1240" s="291">
        <v>29100</v>
      </c>
      <c r="C1240" s="292"/>
      <c r="D1240" s="280">
        <f t="shared" si="19"/>
        <v>29100</v>
      </c>
      <c r="E1240" s="280">
        <v>29100</v>
      </c>
      <c r="F1240" s="290">
        <v>0</v>
      </c>
      <c r="G1240" s="303" t="s">
        <v>1370</v>
      </c>
      <c r="H1240" s="303"/>
      <c r="I1240" s="264" t="s">
        <v>1220</v>
      </c>
      <c r="K1240" s="284"/>
      <c r="L1240" s="284"/>
    </row>
    <row r="1241" spans="1:12">
      <c r="A1241" s="794" t="s">
        <v>1666</v>
      </c>
      <c r="B1241" s="292"/>
      <c r="C1241" s="291">
        <v>117230</v>
      </c>
      <c r="D1241" s="280">
        <f t="shared" si="19"/>
        <v>-117230</v>
      </c>
      <c r="E1241" s="280">
        <v>-117230</v>
      </c>
      <c r="F1241" s="290" t="s">
        <v>734</v>
      </c>
      <c r="G1241" s="435" t="s">
        <v>1504</v>
      </c>
      <c r="H1241" s="435"/>
      <c r="I1241" s="264" t="s">
        <v>1220</v>
      </c>
      <c r="K1241" s="284"/>
      <c r="L1241" s="284"/>
    </row>
    <row r="1242" spans="1:12">
      <c r="A1242" s="794" t="s">
        <v>1666</v>
      </c>
      <c r="B1242" s="291">
        <v>21600.06</v>
      </c>
      <c r="C1242" s="292"/>
      <c r="D1242" s="280">
        <f t="shared" si="19"/>
        <v>21600.06</v>
      </c>
      <c r="E1242" s="280">
        <v>21600</v>
      </c>
      <c r="F1242" s="290">
        <v>0</v>
      </c>
      <c r="G1242" s="303" t="s">
        <v>1361</v>
      </c>
      <c r="H1242" s="303"/>
      <c r="I1242" s="264" t="s">
        <v>1220</v>
      </c>
      <c r="K1242" s="284"/>
      <c r="L1242" s="284"/>
    </row>
    <row r="1243" spans="1:12">
      <c r="A1243" s="794" t="s">
        <v>1666</v>
      </c>
      <c r="B1243" s="292"/>
      <c r="C1243" s="291">
        <v>71881</v>
      </c>
      <c r="D1243" s="280">
        <f t="shared" si="19"/>
        <v>-71881</v>
      </c>
      <c r="E1243" s="280">
        <v>-71881</v>
      </c>
      <c r="F1243" s="290" t="s">
        <v>896</v>
      </c>
      <c r="G1243" s="435" t="s">
        <v>1504</v>
      </c>
      <c r="H1243" s="435"/>
      <c r="I1243" s="264" t="s">
        <v>1220</v>
      </c>
      <c r="K1243" s="284"/>
      <c r="L1243" s="284"/>
    </row>
    <row r="1244" spans="1:12">
      <c r="A1244" s="794" t="s">
        <v>1666</v>
      </c>
      <c r="B1244" s="291">
        <v>24628</v>
      </c>
      <c r="C1244" s="292"/>
      <c r="D1244" s="280">
        <f t="shared" si="19"/>
        <v>24628</v>
      </c>
      <c r="E1244" s="280">
        <v>24628</v>
      </c>
      <c r="F1244" s="290">
        <v>0</v>
      </c>
      <c r="G1244" s="303" t="s">
        <v>1361</v>
      </c>
      <c r="H1244" s="303"/>
      <c r="I1244" s="264" t="s">
        <v>1220</v>
      </c>
      <c r="K1244" s="284"/>
      <c r="L1244" s="284"/>
    </row>
    <row r="1245" spans="1:12">
      <c r="A1245" s="794" t="s">
        <v>1666</v>
      </c>
      <c r="B1245" s="292"/>
      <c r="C1245" s="291">
        <v>8428</v>
      </c>
      <c r="D1245" s="280">
        <f t="shared" si="19"/>
        <v>-8428</v>
      </c>
      <c r="E1245" s="280">
        <v>-8428</v>
      </c>
      <c r="F1245" s="290" t="s">
        <v>734</v>
      </c>
      <c r="G1245" s="435" t="s">
        <v>1504</v>
      </c>
      <c r="H1245" s="435"/>
      <c r="I1245" s="264" t="s">
        <v>1220</v>
      </c>
      <c r="K1245" s="284"/>
      <c r="L1245" s="284"/>
    </row>
    <row r="1246" spans="1:12">
      <c r="A1246" s="794" t="s">
        <v>1666</v>
      </c>
      <c r="B1246" s="291">
        <v>4973</v>
      </c>
      <c r="C1246" s="292"/>
      <c r="D1246" s="280">
        <f t="shared" si="19"/>
        <v>4973</v>
      </c>
      <c r="E1246" s="280">
        <v>4973</v>
      </c>
      <c r="F1246" s="290">
        <v>0</v>
      </c>
      <c r="G1246" s="303" t="s">
        <v>1361</v>
      </c>
      <c r="H1246" s="303"/>
      <c r="I1246" s="264" t="s">
        <v>1220</v>
      </c>
      <c r="K1246" s="284"/>
      <c r="L1246" s="284"/>
    </row>
    <row r="1247" spans="1:12">
      <c r="A1247" s="794" t="s">
        <v>1666</v>
      </c>
      <c r="B1247" s="291">
        <v>2500000</v>
      </c>
      <c r="C1247" s="292"/>
      <c r="D1247" s="280">
        <f t="shared" si="19"/>
        <v>2500000</v>
      </c>
      <c r="E1247" s="280">
        <v>2500000</v>
      </c>
      <c r="F1247" s="290">
        <v>0</v>
      </c>
      <c r="G1247" s="303" t="s">
        <v>1370</v>
      </c>
      <c r="H1247" s="303"/>
      <c r="I1247" s="264" t="s">
        <v>1220</v>
      </c>
      <c r="K1247" s="284"/>
      <c r="L1247" s="284"/>
    </row>
    <row r="1248" spans="1:12">
      <c r="A1248" s="794" t="s">
        <v>1666</v>
      </c>
      <c r="B1248" s="292"/>
      <c r="C1248" s="291">
        <v>17209</v>
      </c>
      <c r="D1248" s="280">
        <f t="shared" si="19"/>
        <v>-17209</v>
      </c>
      <c r="E1248" s="280">
        <v>-17209</v>
      </c>
      <c r="F1248" s="290" t="s">
        <v>734</v>
      </c>
      <c r="G1248" s="435" t="s">
        <v>1504</v>
      </c>
      <c r="H1248" s="435"/>
      <c r="I1248" s="264" t="s">
        <v>1220</v>
      </c>
      <c r="K1248" s="284"/>
      <c r="L1248" s="284"/>
    </row>
    <row r="1249" spans="1:12">
      <c r="A1249" s="794" t="s">
        <v>1666</v>
      </c>
      <c r="B1249" s="291">
        <v>4809.9399999999996</v>
      </c>
      <c r="C1249" s="292"/>
      <c r="D1249" s="280">
        <f t="shared" si="19"/>
        <v>4809.9399999999996</v>
      </c>
      <c r="E1249" s="280">
        <v>4810</v>
      </c>
      <c r="F1249" s="290">
        <v>0</v>
      </c>
      <c r="G1249" s="303" t="s">
        <v>1361</v>
      </c>
      <c r="H1249" s="303"/>
      <c r="I1249" s="264" t="s">
        <v>1220</v>
      </c>
      <c r="K1249" s="284"/>
      <c r="L1249" s="284"/>
    </row>
    <row r="1250" spans="1:12">
      <c r="A1250" s="794" t="s">
        <v>1666</v>
      </c>
      <c r="B1250" s="292"/>
      <c r="C1250" s="291">
        <v>15316</v>
      </c>
      <c r="D1250" s="280">
        <f t="shared" si="19"/>
        <v>-15316</v>
      </c>
      <c r="E1250" s="280">
        <v>-15316</v>
      </c>
      <c r="F1250" s="290" t="s">
        <v>896</v>
      </c>
      <c r="G1250" s="435" t="s">
        <v>1504</v>
      </c>
      <c r="H1250" s="435"/>
      <c r="I1250" s="264" t="s">
        <v>1220</v>
      </c>
      <c r="K1250" s="284"/>
      <c r="L1250" s="284"/>
    </row>
    <row r="1251" spans="1:12">
      <c r="A1251" s="794" t="s">
        <v>1666</v>
      </c>
      <c r="B1251" s="291">
        <v>40000</v>
      </c>
      <c r="C1251" s="292"/>
      <c r="D1251" s="280">
        <f t="shared" si="19"/>
        <v>40000</v>
      </c>
      <c r="E1251" s="280">
        <v>40000</v>
      </c>
      <c r="F1251" s="290">
        <v>0</v>
      </c>
      <c r="G1251" s="303" t="s">
        <v>1370</v>
      </c>
      <c r="H1251" s="303"/>
      <c r="I1251" s="264" t="s">
        <v>1220</v>
      </c>
      <c r="K1251" s="284"/>
      <c r="L1251" s="284"/>
    </row>
    <row r="1252" spans="1:12">
      <c r="A1252" s="794" t="s">
        <v>1666</v>
      </c>
      <c r="B1252" s="292"/>
      <c r="C1252" s="291">
        <v>15190</v>
      </c>
      <c r="D1252" s="280">
        <f t="shared" si="19"/>
        <v>-15190</v>
      </c>
      <c r="E1252" s="280">
        <v>-15190</v>
      </c>
      <c r="F1252" s="290" t="s">
        <v>896</v>
      </c>
      <c r="G1252" s="435" t="s">
        <v>1504</v>
      </c>
      <c r="H1252" s="435"/>
      <c r="I1252" s="264" t="s">
        <v>1220</v>
      </c>
      <c r="K1252" s="284"/>
      <c r="L1252" s="284"/>
    </row>
    <row r="1253" spans="1:12">
      <c r="A1253" s="313" t="s">
        <v>1314</v>
      </c>
      <c r="B1253" s="292"/>
      <c r="C1253" s="291">
        <v>49707200</v>
      </c>
      <c r="D1253" s="280">
        <f t="shared" si="19"/>
        <v>-49707200</v>
      </c>
      <c r="E1253" s="280">
        <v>-49707200</v>
      </c>
      <c r="F1253" s="290">
        <v>0</v>
      </c>
      <c r="G1253" s="323" t="s">
        <v>1374</v>
      </c>
      <c r="H1253" s="323"/>
      <c r="I1253" s="264" t="s">
        <v>1220</v>
      </c>
      <c r="K1253" s="284"/>
      <c r="L1253" s="284"/>
    </row>
    <row r="1254" spans="1:12">
      <c r="A1254" s="313" t="s">
        <v>1136</v>
      </c>
      <c r="B1254" s="292"/>
      <c r="C1254" s="291">
        <v>1130330</v>
      </c>
      <c r="D1254" s="280">
        <f t="shared" si="19"/>
        <v>-1130330</v>
      </c>
      <c r="E1254" s="280">
        <v>-1130330</v>
      </c>
      <c r="F1254" s="290" t="s">
        <v>734</v>
      </c>
      <c r="G1254" s="303" t="s">
        <v>1469</v>
      </c>
      <c r="H1254" s="303"/>
      <c r="I1254" s="264" t="s">
        <v>1220</v>
      </c>
      <c r="K1254" s="284"/>
      <c r="L1254" s="284"/>
    </row>
    <row r="1255" spans="1:12">
      <c r="A1255" s="794" t="s">
        <v>1666</v>
      </c>
      <c r="B1255" s="291">
        <v>38510</v>
      </c>
      <c r="C1255" s="292"/>
      <c r="D1255" s="280">
        <f t="shared" si="19"/>
        <v>38510</v>
      </c>
      <c r="E1255" s="280">
        <v>38510</v>
      </c>
      <c r="F1255" s="290">
        <v>0</v>
      </c>
      <c r="G1255" s="303" t="s">
        <v>1361</v>
      </c>
      <c r="H1255" s="303"/>
      <c r="I1255" s="264" t="s">
        <v>1220</v>
      </c>
      <c r="K1255" s="284"/>
      <c r="L1255" s="284"/>
    </row>
    <row r="1256" spans="1:12">
      <c r="A1256" s="313" t="s">
        <v>1713</v>
      </c>
      <c r="B1256" s="292"/>
      <c r="C1256" s="291">
        <v>2462097.42</v>
      </c>
      <c r="D1256" s="280">
        <f t="shared" si="19"/>
        <v>-2462097.42</v>
      </c>
      <c r="E1256" s="280">
        <v>-2462097</v>
      </c>
      <c r="F1256" s="290">
        <v>0</v>
      </c>
      <c r="G1256" s="303" t="s">
        <v>1318</v>
      </c>
      <c r="H1256" s="303"/>
      <c r="I1256" s="264" t="s">
        <v>1220</v>
      </c>
      <c r="K1256" s="284"/>
      <c r="L1256" s="284"/>
    </row>
    <row r="1257" spans="1:12">
      <c r="A1257" s="794" t="s">
        <v>1666</v>
      </c>
      <c r="B1257" s="291">
        <v>27000</v>
      </c>
      <c r="C1257" s="292"/>
      <c r="D1257" s="280">
        <f t="shared" si="19"/>
        <v>27000</v>
      </c>
      <c r="E1257" s="280">
        <v>27000</v>
      </c>
      <c r="F1257" s="290">
        <v>0</v>
      </c>
      <c r="G1257" s="303" t="s">
        <v>1361</v>
      </c>
      <c r="H1257" s="303"/>
      <c r="I1257" s="264" t="s">
        <v>1220</v>
      </c>
      <c r="K1257" s="284"/>
      <c r="L1257" s="284"/>
    </row>
    <row r="1258" spans="1:12">
      <c r="A1258" s="794" t="s">
        <v>1666</v>
      </c>
      <c r="B1258" s="292"/>
      <c r="C1258" s="291">
        <v>796549</v>
      </c>
      <c r="D1258" s="280">
        <f t="shared" si="19"/>
        <v>-796549</v>
      </c>
      <c r="E1258" s="280">
        <v>-796549</v>
      </c>
      <c r="F1258" s="290" t="s">
        <v>734</v>
      </c>
      <c r="G1258" s="435" t="s">
        <v>1504</v>
      </c>
      <c r="H1258" s="435"/>
      <c r="I1258" s="264" t="s">
        <v>1220</v>
      </c>
      <c r="K1258" s="284"/>
      <c r="L1258" s="284"/>
    </row>
    <row r="1259" spans="1:12">
      <c r="A1259" s="794" t="s">
        <v>1666</v>
      </c>
      <c r="B1259" s="292"/>
      <c r="C1259" s="291">
        <v>33687.199999999997</v>
      </c>
      <c r="D1259" s="280">
        <f t="shared" si="19"/>
        <v>-33687.199999999997</v>
      </c>
      <c r="E1259" s="280">
        <v>-33687</v>
      </c>
      <c r="F1259" s="290" t="s">
        <v>734</v>
      </c>
      <c r="G1259" s="435" t="s">
        <v>1504</v>
      </c>
      <c r="H1259" s="435"/>
      <c r="I1259" s="264" t="s">
        <v>1220</v>
      </c>
      <c r="K1259" s="284"/>
      <c r="L1259" s="284"/>
    </row>
    <row r="1260" spans="1:12">
      <c r="A1260" s="313" t="s">
        <v>478</v>
      </c>
      <c r="B1260" s="291">
        <v>1371675</v>
      </c>
      <c r="C1260" s="292"/>
      <c r="D1260" s="280">
        <f t="shared" si="19"/>
        <v>1371675</v>
      </c>
      <c r="E1260" s="280">
        <v>1371675</v>
      </c>
      <c r="F1260" s="290">
        <v>0</v>
      </c>
      <c r="G1260" s="303" t="s">
        <v>818</v>
      </c>
      <c r="H1260" s="303"/>
      <c r="I1260" s="264" t="s">
        <v>1220</v>
      </c>
      <c r="K1260" s="284"/>
      <c r="L1260" s="284"/>
    </row>
    <row r="1261" spans="1:12">
      <c r="A1261" s="794" t="s">
        <v>1666</v>
      </c>
      <c r="B1261" s="292"/>
      <c r="C1261" s="291">
        <v>102573</v>
      </c>
      <c r="D1261" s="280">
        <f t="shared" si="19"/>
        <v>-102573</v>
      </c>
      <c r="E1261" s="280">
        <v>-102573</v>
      </c>
      <c r="F1261" s="290" t="s">
        <v>734</v>
      </c>
      <c r="G1261" s="435" t="s">
        <v>1504</v>
      </c>
      <c r="H1261" s="435"/>
      <c r="I1261" s="264" t="s">
        <v>1220</v>
      </c>
      <c r="K1261" s="284"/>
      <c r="L1261" s="284"/>
    </row>
    <row r="1262" spans="1:12">
      <c r="A1262" s="794" t="s">
        <v>1666</v>
      </c>
      <c r="B1262" s="291">
        <v>1158122</v>
      </c>
      <c r="C1262" s="292"/>
      <c r="D1262" s="280">
        <f t="shared" si="19"/>
        <v>1158122</v>
      </c>
      <c r="E1262" s="280">
        <v>1158122</v>
      </c>
      <c r="F1262" s="290">
        <v>0</v>
      </c>
      <c r="G1262" s="303" t="s">
        <v>1361</v>
      </c>
      <c r="H1262" s="303"/>
      <c r="I1262" s="264" t="s">
        <v>1220</v>
      </c>
      <c r="K1262" s="284"/>
      <c r="L1262" s="284"/>
    </row>
    <row r="1263" spans="1:12">
      <c r="A1263" s="313" t="s">
        <v>775</v>
      </c>
      <c r="B1263" s="291">
        <v>2180000</v>
      </c>
      <c r="C1263" s="292"/>
      <c r="D1263" s="280">
        <f t="shared" si="19"/>
        <v>2180000</v>
      </c>
      <c r="E1263" s="280">
        <v>2180000</v>
      </c>
      <c r="F1263" s="290">
        <v>0</v>
      </c>
      <c r="G1263" s="303" t="s">
        <v>817</v>
      </c>
      <c r="H1263" s="303"/>
      <c r="I1263" s="264" t="s">
        <v>1220</v>
      </c>
      <c r="K1263" s="284"/>
      <c r="L1263" s="284"/>
    </row>
    <row r="1264" spans="1:12">
      <c r="A1264" s="313" t="s">
        <v>435</v>
      </c>
      <c r="B1264" s="291">
        <v>48838</v>
      </c>
      <c r="C1264" s="292"/>
      <c r="D1264" s="280">
        <f t="shared" si="19"/>
        <v>48838</v>
      </c>
      <c r="E1264" s="280">
        <v>48838</v>
      </c>
      <c r="F1264" s="290">
        <v>0</v>
      </c>
      <c r="G1264" s="303" t="s">
        <v>817</v>
      </c>
      <c r="H1264" s="303"/>
      <c r="I1264" s="264" t="s">
        <v>1220</v>
      </c>
      <c r="K1264" s="284"/>
      <c r="L1264" s="284"/>
    </row>
    <row r="1265" spans="1:12">
      <c r="A1265" s="313" t="s">
        <v>439</v>
      </c>
      <c r="B1265" s="291">
        <v>765000</v>
      </c>
      <c r="C1265" s="292"/>
      <c r="D1265" s="280">
        <f t="shared" si="19"/>
        <v>765000</v>
      </c>
      <c r="E1265" s="280">
        <v>765000</v>
      </c>
      <c r="F1265" s="290">
        <v>0</v>
      </c>
      <c r="G1265" s="303" t="s">
        <v>817</v>
      </c>
      <c r="H1265" s="303"/>
      <c r="I1265" s="264" t="s">
        <v>1220</v>
      </c>
      <c r="K1265" s="284"/>
      <c r="L1265" s="284"/>
    </row>
    <row r="1266" spans="1:12">
      <c r="A1266" s="794" t="s">
        <v>1666</v>
      </c>
      <c r="B1266" s="291">
        <v>125001</v>
      </c>
      <c r="C1266" s="292"/>
      <c r="D1266" s="280">
        <f t="shared" si="19"/>
        <v>125001</v>
      </c>
      <c r="E1266" s="280">
        <v>125001</v>
      </c>
      <c r="F1266" s="290">
        <v>0</v>
      </c>
      <c r="G1266" s="303" t="s">
        <v>1361</v>
      </c>
      <c r="H1266" s="303"/>
      <c r="I1266" s="264" t="s">
        <v>1220</v>
      </c>
      <c r="K1266" s="284"/>
      <c r="L1266" s="284"/>
    </row>
    <row r="1267" spans="1:12">
      <c r="A1267" s="794" t="s">
        <v>1666</v>
      </c>
      <c r="B1267" s="292"/>
      <c r="C1267" s="291">
        <v>252722.09</v>
      </c>
      <c r="D1267" s="280">
        <f>B1267-C1267</f>
        <v>-252722.09</v>
      </c>
      <c r="E1267" s="280">
        <v>374156</v>
      </c>
      <c r="F1267" s="290">
        <v>0</v>
      </c>
      <c r="G1267" s="303" t="s">
        <v>1382</v>
      </c>
      <c r="H1267" s="303"/>
      <c r="I1267" s="264" t="s">
        <v>1220</v>
      </c>
      <c r="K1267" s="284"/>
      <c r="L1267" s="284"/>
    </row>
    <row r="1268" spans="1:12">
      <c r="A1268" s="313" t="s">
        <v>774</v>
      </c>
      <c r="B1268" s="291">
        <v>32000</v>
      </c>
      <c r="C1268" s="292"/>
      <c r="D1268" s="280">
        <f t="shared" si="19"/>
        <v>32000</v>
      </c>
      <c r="E1268" s="280">
        <v>32000</v>
      </c>
      <c r="F1268" s="290">
        <v>0</v>
      </c>
      <c r="G1268" s="303" t="s">
        <v>818</v>
      </c>
      <c r="H1268" s="303"/>
      <c r="I1268" s="264" t="s">
        <v>1220</v>
      </c>
      <c r="K1268" s="284"/>
      <c r="L1268" s="284"/>
    </row>
    <row r="1269" spans="1:12">
      <c r="A1269" s="313" t="s">
        <v>508</v>
      </c>
      <c r="B1269" s="291">
        <v>13687.15</v>
      </c>
      <c r="C1269" s="292"/>
      <c r="D1269" s="280">
        <f t="shared" si="19"/>
        <v>13687.15</v>
      </c>
      <c r="E1269" s="280">
        <v>13687</v>
      </c>
      <c r="F1269" s="290">
        <v>0</v>
      </c>
      <c r="G1269" s="303" t="s">
        <v>818</v>
      </c>
      <c r="H1269" s="303"/>
      <c r="I1269" s="264" t="s">
        <v>1220</v>
      </c>
      <c r="K1269" s="284"/>
      <c r="L1269" s="284"/>
    </row>
    <row r="1270" spans="1:12">
      <c r="A1270" s="313" t="s">
        <v>705</v>
      </c>
      <c r="B1270" s="291">
        <v>5092843</v>
      </c>
      <c r="C1270" s="292"/>
      <c r="D1270" s="280">
        <f t="shared" si="19"/>
        <v>5092843</v>
      </c>
      <c r="E1270" s="280">
        <v>5092843</v>
      </c>
      <c r="F1270" s="290">
        <v>0</v>
      </c>
      <c r="G1270" s="303" t="s">
        <v>1393</v>
      </c>
      <c r="H1270" s="303"/>
      <c r="I1270" s="264" t="s">
        <v>1220</v>
      </c>
      <c r="K1270" s="284"/>
      <c r="L1270" s="284"/>
    </row>
    <row r="1271" spans="1:12">
      <c r="A1271" s="313" t="s">
        <v>516</v>
      </c>
      <c r="B1271" s="291">
        <v>100000</v>
      </c>
      <c r="C1271" s="292"/>
      <c r="D1271" s="280">
        <f t="shared" si="19"/>
        <v>100000</v>
      </c>
      <c r="E1271" s="280">
        <v>100000</v>
      </c>
      <c r="F1271" s="290">
        <v>0</v>
      </c>
      <c r="G1271" s="303" t="s">
        <v>818</v>
      </c>
      <c r="H1271" s="303"/>
      <c r="I1271" s="264" t="s">
        <v>1220</v>
      </c>
      <c r="K1271" s="284"/>
      <c r="L1271" s="284"/>
    </row>
    <row r="1272" spans="1:12">
      <c r="A1272" s="794" t="s">
        <v>1666</v>
      </c>
      <c r="B1272" s="291">
        <v>98000</v>
      </c>
      <c r="C1272" s="292"/>
      <c r="D1272" s="280">
        <f t="shared" si="19"/>
        <v>98000</v>
      </c>
      <c r="E1272" s="280">
        <v>98000</v>
      </c>
      <c r="F1272" s="290">
        <v>0</v>
      </c>
      <c r="G1272" s="303" t="s">
        <v>1370</v>
      </c>
      <c r="H1272" s="303"/>
      <c r="I1272" s="264" t="s">
        <v>1220</v>
      </c>
      <c r="K1272" s="284"/>
      <c r="L1272" s="284"/>
    </row>
    <row r="1273" spans="1:12">
      <c r="A1273" s="313" t="s">
        <v>509</v>
      </c>
      <c r="B1273" s="291">
        <v>135000</v>
      </c>
      <c r="C1273" s="292"/>
      <c r="D1273" s="280">
        <f t="shared" si="19"/>
        <v>135000</v>
      </c>
      <c r="E1273" s="280">
        <v>135000</v>
      </c>
      <c r="F1273" s="290">
        <v>0</v>
      </c>
      <c r="G1273" s="303" t="s">
        <v>818</v>
      </c>
      <c r="H1273" s="303"/>
      <c r="I1273" s="264" t="s">
        <v>1220</v>
      </c>
      <c r="K1273" s="284"/>
      <c r="L1273" s="284"/>
    </row>
    <row r="1274" spans="1:12">
      <c r="A1274" s="794" t="s">
        <v>1666</v>
      </c>
      <c r="B1274" s="292"/>
      <c r="C1274" s="291">
        <v>17450</v>
      </c>
      <c r="D1274" s="280">
        <f t="shared" si="19"/>
        <v>-17450</v>
      </c>
      <c r="E1274" s="280">
        <v>-17450</v>
      </c>
      <c r="F1274" s="290" t="s">
        <v>734</v>
      </c>
      <c r="G1274" s="435" t="s">
        <v>1504</v>
      </c>
      <c r="H1274" s="435"/>
      <c r="I1274" s="264" t="s">
        <v>1220</v>
      </c>
      <c r="K1274" s="284"/>
      <c r="L1274" s="284"/>
    </row>
    <row r="1275" spans="1:12">
      <c r="A1275" s="794" t="s">
        <v>1666</v>
      </c>
      <c r="B1275" s="291">
        <v>2400</v>
      </c>
      <c r="C1275" s="292"/>
      <c r="D1275" s="280">
        <f t="shared" si="19"/>
        <v>2400</v>
      </c>
      <c r="E1275" s="280">
        <v>2400</v>
      </c>
      <c r="F1275" s="290">
        <v>0</v>
      </c>
      <c r="G1275" s="303" t="s">
        <v>1370</v>
      </c>
      <c r="H1275" s="303"/>
      <c r="I1275" s="264" t="s">
        <v>1220</v>
      </c>
      <c r="K1275" s="284"/>
      <c r="L1275" s="284"/>
    </row>
    <row r="1276" spans="1:12">
      <c r="A1276" s="794" t="s">
        <v>1666</v>
      </c>
      <c r="B1276" s="292"/>
      <c r="C1276" s="291">
        <v>2600</v>
      </c>
      <c r="D1276" s="280">
        <f t="shared" si="19"/>
        <v>-2600</v>
      </c>
      <c r="E1276" s="280">
        <v>-2600</v>
      </c>
      <c r="F1276" s="290" t="s">
        <v>734</v>
      </c>
      <c r="G1276" s="435" t="s">
        <v>1504</v>
      </c>
      <c r="H1276" s="435"/>
      <c r="I1276" s="264" t="s">
        <v>1220</v>
      </c>
      <c r="K1276" s="284"/>
      <c r="L1276" s="284"/>
    </row>
    <row r="1277" spans="1:12">
      <c r="A1277" s="794" t="s">
        <v>1666</v>
      </c>
      <c r="B1277" s="291">
        <v>7010</v>
      </c>
      <c r="C1277" s="292"/>
      <c r="D1277" s="280">
        <f t="shared" si="19"/>
        <v>7010</v>
      </c>
      <c r="E1277" s="280">
        <v>7010</v>
      </c>
      <c r="F1277" s="290">
        <v>0</v>
      </c>
      <c r="G1277" s="303" t="s">
        <v>1370</v>
      </c>
      <c r="H1277" s="303"/>
      <c r="I1277" s="264" t="s">
        <v>1220</v>
      </c>
      <c r="K1277" s="284"/>
      <c r="L1277" s="284"/>
    </row>
    <row r="1278" spans="1:12">
      <c r="A1278" s="794" t="s">
        <v>1666</v>
      </c>
      <c r="B1278" s="292"/>
      <c r="C1278" s="291">
        <v>55319.18</v>
      </c>
      <c r="D1278" s="280">
        <f t="shared" si="19"/>
        <v>-55319.18</v>
      </c>
      <c r="E1278" s="280">
        <v>-55319</v>
      </c>
      <c r="F1278" s="290">
        <v>0</v>
      </c>
      <c r="G1278" s="303" t="s">
        <v>1382</v>
      </c>
      <c r="H1278" s="303"/>
      <c r="I1278" s="264" t="s">
        <v>1220</v>
      </c>
      <c r="K1278" s="284"/>
      <c r="L1278" s="284"/>
    </row>
    <row r="1279" spans="1:12">
      <c r="A1279" s="313" t="s">
        <v>708</v>
      </c>
      <c r="B1279" s="291">
        <v>38795</v>
      </c>
      <c r="C1279" s="292"/>
      <c r="D1279" s="280">
        <f t="shared" si="19"/>
        <v>38795</v>
      </c>
      <c r="E1279" s="280">
        <v>38795</v>
      </c>
      <c r="F1279" s="290">
        <v>0</v>
      </c>
      <c r="G1279" s="303" t="s">
        <v>1396</v>
      </c>
      <c r="H1279" s="303"/>
      <c r="I1279" s="264" t="s">
        <v>1220</v>
      </c>
      <c r="K1279" s="284"/>
      <c r="L1279" s="284"/>
    </row>
    <row r="1280" spans="1:12">
      <c r="A1280" s="313" t="s">
        <v>689</v>
      </c>
      <c r="B1280" s="291">
        <v>70000</v>
      </c>
      <c r="C1280" s="292"/>
      <c r="D1280" s="280">
        <f t="shared" si="19"/>
        <v>70000</v>
      </c>
      <c r="E1280" s="280">
        <v>70000</v>
      </c>
      <c r="F1280" s="290">
        <v>0</v>
      </c>
      <c r="G1280" s="303" t="s">
        <v>1408</v>
      </c>
      <c r="H1280" s="303"/>
      <c r="I1280" s="264" t="s">
        <v>1220</v>
      </c>
      <c r="K1280" s="284"/>
      <c r="L1280" s="284"/>
    </row>
    <row r="1281" spans="1:12">
      <c r="A1281" s="794" t="s">
        <v>1666</v>
      </c>
      <c r="B1281" s="291">
        <v>9061.0400000000009</v>
      </c>
      <c r="C1281" s="292"/>
      <c r="D1281" s="280">
        <f t="shared" si="19"/>
        <v>9061.0400000000009</v>
      </c>
      <c r="E1281" s="280">
        <v>9061</v>
      </c>
      <c r="F1281" s="290">
        <v>0</v>
      </c>
      <c r="G1281" s="303" t="s">
        <v>1361</v>
      </c>
      <c r="H1281" s="303"/>
      <c r="I1281" s="264" t="s">
        <v>1220</v>
      </c>
      <c r="J1281" t="s">
        <v>1292</v>
      </c>
      <c r="K1281" s="284"/>
      <c r="L1281" s="284"/>
    </row>
    <row r="1282" spans="1:12">
      <c r="A1282" s="313" t="s">
        <v>712</v>
      </c>
      <c r="B1282" s="291">
        <v>30000</v>
      </c>
      <c r="C1282" s="292"/>
      <c r="D1282" s="280">
        <f t="shared" si="19"/>
        <v>30000</v>
      </c>
      <c r="E1282" s="280">
        <v>30000</v>
      </c>
      <c r="F1282" s="290">
        <v>0</v>
      </c>
      <c r="G1282" s="303" t="s">
        <v>1393</v>
      </c>
      <c r="H1282" s="303"/>
      <c r="I1282" s="264" t="s">
        <v>1220</v>
      </c>
      <c r="K1282" s="284"/>
      <c r="L1282" s="284"/>
    </row>
    <row r="1283" spans="1:12">
      <c r="A1283" s="313" t="s">
        <v>773</v>
      </c>
      <c r="B1283" s="291">
        <v>11200</v>
      </c>
      <c r="C1283" s="292"/>
      <c r="D1283" s="280">
        <f t="shared" si="19"/>
        <v>11200</v>
      </c>
      <c r="E1283" s="280">
        <v>11200</v>
      </c>
      <c r="F1283" s="290">
        <v>0</v>
      </c>
      <c r="G1283" s="303" t="s">
        <v>818</v>
      </c>
      <c r="H1283" s="303"/>
      <c r="I1283" s="264" t="s">
        <v>1220</v>
      </c>
      <c r="K1283" s="284"/>
      <c r="L1283" s="284"/>
    </row>
    <row r="1284" spans="1:12">
      <c r="A1284" s="313" t="s">
        <v>772</v>
      </c>
      <c r="B1284" s="291">
        <v>27585</v>
      </c>
      <c r="C1284" s="292"/>
      <c r="D1284" s="280">
        <f t="shared" si="19"/>
        <v>27585</v>
      </c>
      <c r="E1284" s="280">
        <v>27585</v>
      </c>
      <c r="F1284" s="290">
        <v>0</v>
      </c>
      <c r="G1284" s="303" t="s">
        <v>818</v>
      </c>
      <c r="H1284" s="303"/>
      <c r="I1284" s="264" t="s">
        <v>1220</v>
      </c>
      <c r="K1284" s="284"/>
      <c r="L1284" s="284"/>
    </row>
    <row r="1285" spans="1:12">
      <c r="A1285" s="794" t="s">
        <v>1666</v>
      </c>
      <c r="B1285" s="292"/>
      <c r="C1285" s="291">
        <v>999476.08</v>
      </c>
      <c r="D1285" s="280">
        <f t="shared" si="19"/>
        <v>-999476.08</v>
      </c>
      <c r="E1285" s="280">
        <v>72892</v>
      </c>
      <c r="F1285" s="290" t="s">
        <v>734</v>
      </c>
      <c r="G1285" s="303" t="s">
        <v>1370</v>
      </c>
      <c r="H1285" s="303"/>
      <c r="I1285" s="264" t="s">
        <v>1220</v>
      </c>
      <c r="K1285" s="284"/>
      <c r="L1285" s="284"/>
    </row>
    <row r="1286" spans="1:12">
      <c r="A1286" s="794" t="s">
        <v>1666</v>
      </c>
      <c r="B1286" s="291">
        <v>10640</v>
      </c>
      <c r="C1286" s="292"/>
      <c r="D1286" s="280">
        <f t="shared" si="19"/>
        <v>10640</v>
      </c>
      <c r="E1286" s="280">
        <v>10640</v>
      </c>
      <c r="F1286" s="290">
        <v>0</v>
      </c>
      <c r="G1286" s="303" t="s">
        <v>1361</v>
      </c>
      <c r="H1286" s="303"/>
      <c r="I1286" s="264" t="s">
        <v>1220</v>
      </c>
      <c r="K1286" s="284"/>
      <c r="L1286" s="284"/>
    </row>
    <row r="1287" spans="1:12">
      <c r="A1287" s="794" t="s">
        <v>1666</v>
      </c>
      <c r="B1287" s="291">
        <v>15390</v>
      </c>
      <c r="C1287" s="292"/>
      <c r="D1287" s="280">
        <f t="shared" si="19"/>
        <v>15390</v>
      </c>
      <c r="E1287" s="280">
        <v>15390</v>
      </c>
      <c r="F1287" s="290">
        <v>0</v>
      </c>
      <c r="G1287" s="303" t="s">
        <v>1361</v>
      </c>
      <c r="H1287" s="303"/>
      <c r="I1287" s="264" t="s">
        <v>1220</v>
      </c>
      <c r="K1287" s="284"/>
      <c r="L1287" s="284"/>
    </row>
    <row r="1288" spans="1:12">
      <c r="A1288" s="313" t="s">
        <v>403</v>
      </c>
      <c r="B1288" s="291">
        <v>201.93</v>
      </c>
      <c r="C1288" s="292"/>
      <c r="D1288" s="280">
        <f t="shared" si="19"/>
        <v>201.93</v>
      </c>
      <c r="E1288" s="280">
        <v>202</v>
      </c>
      <c r="F1288" s="290">
        <v>0</v>
      </c>
      <c r="G1288" s="303" t="s">
        <v>1367</v>
      </c>
      <c r="H1288" s="303"/>
      <c r="I1288" s="264" t="s">
        <v>1220</v>
      </c>
      <c r="K1288" s="284"/>
      <c r="L1288" s="284"/>
    </row>
    <row r="1289" spans="1:12">
      <c r="A1289" s="794" t="s">
        <v>1666</v>
      </c>
      <c r="B1289" s="291">
        <v>14062.5</v>
      </c>
      <c r="C1289" s="292"/>
      <c r="D1289" s="280">
        <f t="shared" ref="D1289:D1352" si="20">B1289-C1289</f>
        <v>14062.5</v>
      </c>
      <c r="E1289" s="280">
        <v>14063</v>
      </c>
      <c r="F1289" s="290">
        <v>0</v>
      </c>
      <c r="G1289" s="303" t="s">
        <v>1361</v>
      </c>
      <c r="H1289" s="303"/>
      <c r="I1289" s="264" t="s">
        <v>1220</v>
      </c>
      <c r="K1289" s="284"/>
      <c r="L1289" s="284"/>
    </row>
    <row r="1290" spans="1:12">
      <c r="A1290" s="794" t="s">
        <v>1666</v>
      </c>
      <c r="B1290" s="292"/>
      <c r="C1290" s="291">
        <v>11860</v>
      </c>
      <c r="D1290" s="280">
        <f t="shared" si="20"/>
        <v>-11860</v>
      </c>
      <c r="E1290" s="280">
        <v>-11860</v>
      </c>
      <c r="F1290" s="290" t="s">
        <v>896</v>
      </c>
      <c r="G1290" s="435" t="s">
        <v>1504</v>
      </c>
      <c r="H1290" s="435"/>
      <c r="I1290" s="264" t="s">
        <v>1220</v>
      </c>
      <c r="K1290" s="284"/>
      <c r="L1290" s="284"/>
    </row>
    <row r="1291" spans="1:12">
      <c r="A1291" s="794" t="s">
        <v>1666</v>
      </c>
      <c r="B1291" s="292"/>
      <c r="C1291" s="291">
        <v>80950</v>
      </c>
      <c r="D1291" s="280">
        <f t="shared" si="20"/>
        <v>-80950</v>
      </c>
      <c r="E1291" s="280">
        <v>-80950</v>
      </c>
      <c r="F1291" s="290" t="s">
        <v>734</v>
      </c>
      <c r="G1291" s="435" t="s">
        <v>1504</v>
      </c>
      <c r="H1291" s="435"/>
      <c r="I1291" s="264" t="s">
        <v>1220</v>
      </c>
      <c r="K1291" s="284"/>
      <c r="L1291" s="284"/>
    </row>
    <row r="1292" spans="1:12">
      <c r="A1292" s="794" t="s">
        <v>1666</v>
      </c>
      <c r="B1292" s="292"/>
      <c r="C1292" s="291">
        <v>50000</v>
      </c>
      <c r="D1292" s="280">
        <f t="shared" si="20"/>
        <v>-50000</v>
      </c>
      <c r="E1292" s="280">
        <v>-50000</v>
      </c>
      <c r="F1292" s="290" t="s">
        <v>734</v>
      </c>
      <c r="G1292" s="435" t="s">
        <v>1504</v>
      </c>
      <c r="H1292" s="435"/>
      <c r="I1292" s="264" t="s">
        <v>1220</v>
      </c>
      <c r="K1292" s="284"/>
      <c r="L1292" s="284"/>
    </row>
    <row r="1293" spans="1:12">
      <c r="A1293" s="794" t="s">
        <v>1666</v>
      </c>
      <c r="B1293" s="292"/>
      <c r="C1293" s="291">
        <v>161581</v>
      </c>
      <c r="D1293" s="280">
        <f t="shared" si="20"/>
        <v>-161581</v>
      </c>
      <c r="E1293" s="280">
        <v>-161581</v>
      </c>
      <c r="F1293" s="290" t="s">
        <v>734</v>
      </c>
      <c r="G1293" s="435" t="s">
        <v>1504</v>
      </c>
      <c r="H1293" s="435"/>
      <c r="I1293" s="264" t="s">
        <v>1220</v>
      </c>
      <c r="K1293" s="284"/>
      <c r="L1293" s="284"/>
    </row>
    <row r="1294" spans="1:12">
      <c r="A1294" s="794" t="s">
        <v>1666</v>
      </c>
      <c r="B1294" s="291">
        <v>105850</v>
      </c>
      <c r="C1294" s="292"/>
      <c r="D1294" s="280">
        <f t="shared" si="20"/>
        <v>105850</v>
      </c>
      <c r="E1294" s="280">
        <v>105850</v>
      </c>
      <c r="F1294" s="290">
        <v>0</v>
      </c>
      <c r="G1294" s="303" t="s">
        <v>1361</v>
      </c>
      <c r="H1294" s="303"/>
      <c r="I1294" s="264" t="s">
        <v>1220</v>
      </c>
      <c r="K1294" s="284"/>
      <c r="L1294" s="284"/>
    </row>
    <row r="1295" spans="1:12">
      <c r="A1295" s="794" t="s">
        <v>1666</v>
      </c>
      <c r="B1295" s="291">
        <v>5000</v>
      </c>
      <c r="C1295" s="292"/>
      <c r="D1295" s="280">
        <f t="shared" si="20"/>
        <v>5000</v>
      </c>
      <c r="E1295" s="280">
        <v>5000</v>
      </c>
      <c r="F1295" s="290">
        <v>0</v>
      </c>
      <c r="G1295" s="303" t="s">
        <v>1370</v>
      </c>
      <c r="H1295" s="303"/>
      <c r="I1295" s="264" t="s">
        <v>1220</v>
      </c>
      <c r="K1295" s="284"/>
      <c r="L1295" s="284"/>
    </row>
    <row r="1296" spans="1:12">
      <c r="A1296" s="794" t="s">
        <v>1666</v>
      </c>
      <c r="B1296" s="292"/>
      <c r="C1296" s="291">
        <v>107857</v>
      </c>
      <c r="D1296" s="280">
        <f t="shared" si="20"/>
        <v>-107857</v>
      </c>
      <c r="E1296" s="280">
        <v>-107857</v>
      </c>
      <c r="F1296" s="290">
        <v>0</v>
      </c>
      <c r="G1296" s="303" t="s">
        <v>1382</v>
      </c>
      <c r="H1296" s="303"/>
      <c r="I1296" s="264" t="s">
        <v>1220</v>
      </c>
      <c r="K1296" s="284"/>
      <c r="L1296" s="284"/>
    </row>
    <row r="1297" spans="1:12">
      <c r="A1297" s="794" t="s">
        <v>1666</v>
      </c>
      <c r="B1297" s="292"/>
      <c r="C1297" s="291">
        <v>119386</v>
      </c>
      <c r="D1297" s="280">
        <f t="shared" si="20"/>
        <v>-119386</v>
      </c>
      <c r="E1297" s="280">
        <v>-119386</v>
      </c>
      <c r="F1297" s="290" t="s">
        <v>896</v>
      </c>
      <c r="G1297" s="435" t="s">
        <v>1504</v>
      </c>
      <c r="H1297" s="435"/>
      <c r="I1297" s="264" t="s">
        <v>1220</v>
      </c>
      <c r="K1297" s="284"/>
      <c r="L1297" s="284"/>
    </row>
    <row r="1298" spans="1:12">
      <c r="A1298" s="794" t="s">
        <v>1666</v>
      </c>
      <c r="B1298" s="292"/>
      <c r="C1298" s="291">
        <v>1026211</v>
      </c>
      <c r="D1298" s="280">
        <f t="shared" si="20"/>
        <v>-1026211</v>
      </c>
      <c r="E1298" s="280">
        <v>-1026211</v>
      </c>
      <c r="F1298" s="290" t="s">
        <v>734</v>
      </c>
      <c r="G1298" s="435" t="s">
        <v>1504</v>
      </c>
      <c r="H1298" s="435"/>
      <c r="I1298" s="264" t="s">
        <v>1220</v>
      </c>
      <c r="K1298" s="284"/>
      <c r="L1298" s="284"/>
    </row>
    <row r="1299" spans="1:12">
      <c r="A1299" s="794" t="s">
        <v>1666</v>
      </c>
      <c r="B1299" s="292"/>
      <c r="C1299" s="291">
        <v>7410</v>
      </c>
      <c r="D1299" s="280">
        <f t="shared" si="20"/>
        <v>-7410</v>
      </c>
      <c r="E1299" s="280">
        <v>-7410</v>
      </c>
      <c r="F1299" s="290" t="s">
        <v>734</v>
      </c>
      <c r="G1299" s="435" t="s">
        <v>1504</v>
      </c>
      <c r="H1299" s="435"/>
      <c r="I1299" s="264" t="s">
        <v>1220</v>
      </c>
      <c r="K1299" s="284"/>
      <c r="L1299" s="284"/>
    </row>
    <row r="1300" spans="1:12">
      <c r="A1300" s="794" t="s">
        <v>1666</v>
      </c>
      <c r="B1300" s="291">
        <v>1480</v>
      </c>
      <c r="C1300" s="292"/>
      <c r="D1300" s="280">
        <f t="shared" si="20"/>
        <v>1480</v>
      </c>
      <c r="E1300" s="280">
        <v>1480</v>
      </c>
      <c r="F1300" s="290">
        <v>0</v>
      </c>
      <c r="G1300" s="303" t="s">
        <v>1361</v>
      </c>
      <c r="H1300" s="303"/>
      <c r="I1300" s="264" t="s">
        <v>1220</v>
      </c>
      <c r="K1300" s="284"/>
      <c r="L1300" s="284"/>
    </row>
    <row r="1301" spans="1:12">
      <c r="A1301" s="794" t="s">
        <v>1666</v>
      </c>
      <c r="B1301" s="291">
        <v>11640.9</v>
      </c>
      <c r="C1301" s="292"/>
      <c r="D1301" s="280">
        <f t="shared" si="20"/>
        <v>11640.9</v>
      </c>
      <c r="E1301" s="280">
        <v>11641</v>
      </c>
      <c r="F1301" s="290">
        <v>0</v>
      </c>
      <c r="G1301" s="303" t="s">
        <v>1361</v>
      </c>
      <c r="H1301" s="303"/>
      <c r="I1301" s="264" t="s">
        <v>1220</v>
      </c>
      <c r="K1301" s="284"/>
      <c r="L1301" s="284"/>
    </row>
    <row r="1302" spans="1:12">
      <c r="A1302" s="794" t="s">
        <v>1666</v>
      </c>
      <c r="B1302" s="291">
        <v>30000</v>
      </c>
      <c r="C1302" s="292"/>
      <c r="D1302" s="280">
        <f t="shared" si="20"/>
        <v>30000</v>
      </c>
      <c r="E1302" s="280">
        <v>30000</v>
      </c>
      <c r="F1302" s="290">
        <v>0</v>
      </c>
      <c r="G1302" s="303" t="s">
        <v>1370</v>
      </c>
      <c r="H1302" s="303"/>
      <c r="I1302" s="264" t="s">
        <v>1220</v>
      </c>
      <c r="K1302" s="284"/>
      <c r="L1302" s="284"/>
    </row>
    <row r="1303" spans="1:12">
      <c r="A1303" s="794" t="s">
        <v>1666</v>
      </c>
      <c r="B1303" s="292"/>
      <c r="C1303" s="291">
        <v>1457</v>
      </c>
      <c r="D1303" s="280">
        <f t="shared" si="20"/>
        <v>-1457</v>
      </c>
      <c r="E1303" s="280">
        <v>-1457</v>
      </c>
      <c r="F1303" s="290" t="s">
        <v>734</v>
      </c>
      <c r="G1303" s="435" t="s">
        <v>1504</v>
      </c>
      <c r="H1303" s="435"/>
      <c r="I1303" s="264" t="s">
        <v>1220</v>
      </c>
      <c r="K1303" s="284"/>
      <c r="L1303" s="284"/>
    </row>
    <row r="1304" spans="1:12">
      <c r="A1304" s="794" t="s">
        <v>1666</v>
      </c>
      <c r="B1304" s="291">
        <v>980</v>
      </c>
      <c r="C1304" s="292"/>
      <c r="D1304" s="280">
        <f t="shared" si="20"/>
        <v>980</v>
      </c>
      <c r="E1304" s="280">
        <v>980</v>
      </c>
      <c r="F1304" s="290">
        <v>0</v>
      </c>
      <c r="G1304" s="303" t="s">
        <v>1361</v>
      </c>
      <c r="H1304" s="303"/>
      <c r="I1304" s="264" t="s">
        <v>1220</v>
      </c>
      <c r="K1304" s="284"/>
      <c r="L1304" s="284"/>
    </row>
    <row r="1305" spans="1:12">
      <c r="A1305" s="313" t="s">
        <v>462</v>
      </c>
      <c r="B1305" s="291">
        <v>8550</v>
      </c>
      <c r="C1305" s="292"/>
      <c r="D1305" s="280">
        <f t="shared" si="20"/>
        <v>8550</v>
      </c>
      <c r="E1305" s="280">
        <v>8550</v>
      </c>
      <c r="F1305" s="290">
        <v>0</v>
      </c>
      <c r="G1305" s="303" t="s">
        <v>818</v>
      </c>
      <c r="H1305" s="303"/>
      <c r="I1305" s="264" t="s">
        <v>1220</v>
      </c>
      <c r="K1305" s="284"/>
      <c r="L1305" s="284"/>
    </row>
    <row r="1306" spans="1:12">
      <c r="A1306" s="794" t="s">
        <v>1666</v>
      </c>
      <c r="B1306" s="292"/>
      <c r="C1306" s="291">
        <v>10</v>
      </c>
      <c r="D1306" s="280">
        <f t="shared" si="20"/>
        <v>-10</v>
      </c>
      <c r="E1306" s="280">
        <v>-10</v>
      </c>
      <c r="F1306" s="290">
        <v>0</v>
      </c>
      <c r="G1306" s="303" t="s">
        <v>1382</v>
      </c>
      <c r="H1306" s="303"/>
      <c r="I1306" s="264" t="s">
        <v>1220</v>
      </c>
      <c r="K1306" s="284"/>
      <c r="L1306" s="284"/>
    </row>
    <row r="1307" spans="1:12">
      <c r="A1307" s="794" t="s">
        <v>1666</v>
      </c>
      <c r="B1307" s="291">
        <v>1353</v>
      </c>
      <c r="C1307" s="292"/>
      <c r="D1307" s="280">
        <f t="shared" si="20"/>
        <v>1353</v>
      </c>
      <c r="E1307" s="280">
        <v>1353</v>
      </c>
      <c r="F1307" s="290">
        <v>0</v>
      </c>
      <c r="G1307" s="303" t="s">
        <v>1370</v>
      </c>
      <c r="H1307" s="303"/>
      <c r="I1307" s="264" t="s">
        <v>1220</v>
      </c>
      <c r="K1307" s="284"/>
      <c r="L1307" s="284"/>
    </row>
    <row r="1308" spans="1:12">
      <c r="A1308" s="794" t="s">
        <v>1666</v>
      </c>
      <c r="B1308" s="291">
        <v>20000</v>
      </c>
      <c r="C1308" s="292"/>
      <c r="D1308" s="280">
        <f t="shared" si="20"/>
        <v>20000</v>
      </c>
      <c r="E1308" s="280">
        <v>20000</v>
      </c>
      <c r="F1308" s="290">
        <v>0</v>
      </c>
      <c r="G1308" s="303" t="s">
        <v>1370</v>
      </c>
      <c r="H1308" s="303"/>
      <c r="I1308" s="264" t="s">
        <v>1220</v>
      </c>
      <c r="K1308" s="284"/>
      <c r="L1308" s="284"/>
    </row>
    <row r="1309" spans="1:12">
      <c r="A1309" s="794" t="s">
        <v>1666</v>
      </c>
      <c r="B1309" s="292"/>
      <c r="C1309" s="291">
        <v>8260</v>
      </c>
      <c r="D1309" s="280">
        <f t="shared" si="20"/>
        <v>-8260</v>
      </c>
      <c r="E1309" s="280">
        <v>-8260</v>
      </c>
      <c r="F1309" s="290" t="s">
        <v>734</v>
      </c>
      <c r="G1309" s="435" t="s">
        <v>1504</v>
      </c>
      <c r="H1309" s="435"/>
      <c r="I1309" s="264" t="s">
        <v>1220</v>
      </c>
      <c r="K1309" s="284"/>
      <c r="L1309" s="284"/>
    </row>
    <row r="1310" spans="1:12">
      <c r="A1310" s="794" t="s">
        <v>1666</v>
      </c>
      <c r="B1310" s="292"/>
      <c r="C1310" s="291">
        <v>600927</v>
      </c>
      <c r="D1310" s="280">
        <f t="shared" si="20"/>
        <v>-600927</v>
      </c>
      <c r="E1310" s="280">
        <v>-600927</v>
      </c>
      <c r="F1310" s="290" t="s">
        <v>734</v>
      </c>
      <c r="G1310" s="435" t="s">
        <v>1504</v>
      </c>
      <c r="H1310" s="435"/>
      <c r="I1310" s="264" t="s">
        <v>1220</v>
      </c>
      <c r="K1310" s="284"/>
      <c r="L1310" s="284"/>
    </row>
    <row r="1311" spans="1:12">
      <c r="A1311" s="794" t="s">
        <v>1666</v>
      </c>
      <c r="B1311" s="292"/>
      <c r="C1311" s="291">
        <v>335790</v>
      </c>
      <c r="D1311" s="280">
        <f t="shared" si="20"/>
        <v>-335790</v>
      </c>
      <c r="E1311" s="280">
        <v>-335790</v>
      </c>
      <c r="F1311" s="290" t="s">
        <v>734</v>
      </c>
      <c r="G1311" s="435" t="s">
        <v>1504</v>
      </c>
      <c r="H1311" s="435"/>
      <c r="I1311" s="264" t="s">
        <v>1220</v>
      </c>
      <c r="K1311" s="284"/>
      <c r="L1311" s="284"/>
    </row>
    <row r="1312" spans="1:12">
      <c r="A1312" s="313" t="s">
        <v>1137</v>
      </c>
      <c r="B1312" s="291">
        <v>30000</v>
      </c>
      <c r="C1312" s="292"/>
      <c r="D1312" s="280">
        <f t="shared" si="20"/>
        <v>30000</v>
      </c>
      <c r="E1312" s="280">
        <v>30000</v>
      </c>
      <c r="F1312" s="290" t="s">
        <v>134</v>
      </c>
      <c r="G1312" s="303" t="s">
        <v>1367</v>
      </c>
      <c r="H1312" s="303"/>
      <c r="I1312" s="264" t="s">
        <v>1220</v>
      </c>
      <c r="K1312" s="284"/>
      <c r="L1312" s="284"/>
    </row>
    <row r="1313" spans="1:12">
      <c r="A1313" s="794" t="s">
        <v>1666</v>
      </c>
      <c r="B1313" s="291">
        <v>6445</v>
      </c>
      <c r="C1313" s="292"/>
      <c r="D1313" s="280">
        <f t="shared" si="20"/>
        <v>6445</v>
      </c>
      <c r="E1313" s="280">
        <v>6445</v>
      </c>
      <c r="F1313" s="290">
        <v>0</v>
      </c>
      <c r="G1313" s="303" t="s">
        <v>1361</v>
      </c>
      <c r="H1313" s="303"/>
      <c r="I1313" s="264" t="s">
        <v>1220</v>
      </c>
      <c r="K1313" s="284"/>
      <c r="L1313" s="284"/>
    </row>
    <row r="1314" spans="1:12">
      <c r="A1314" s="794" t="s">
        <v>1666</v>
      </c>
      <c r="B1314" s="292"/>
      <c r="C1314" s="291">
        <v>22425</v>
      </c>
      <c r="D1314" s="280">
        <f t="shared" si="20"/>
        <v>-22425</v>
      </c>
      <c r="E1314" s="280">
        <v>-22425</v>
      </c>
      <c r="F1314" s="290" t="s">
        <v>734</v>
      </c>
      <c r="G1314" s="435" t="s">
        <v>1504</v>
      </c>
      <c r="H1314" s="435"/>
      <c r="I1314" s="264" t="s">
        <v>1220</v>
      </c>
      <c r="K1314" s="284"/>
      <c r="L1314" s="284"/>
    </row>
    <row r="1315" spans="1:12">
      <c r="A1315" s="794" t="s">
        <v>1666</v>
      </c>
      <c r="B1315" s="292"/>
      <c r="C1315" s="291">
        <v>374308</v>
      </c>
      <c r="D1315" s="280">
        <f t="shared" si="20"/>
        <v>-374308</v>
      </c>
      <c r="E1315" s="280">
        <v>-374308</v>
      </c>
      <c r="F1315" s="290" t="s">
        <v>734</v>
      </c>
      <c r="G1315" s="435" t="s">
        <v>1504</v>
      </c>
      <c r="H1315" s="435"/>
      <c r="I1315" s="264" t="s">
        <v>1220</v>
      </c>
      <c r="K1315" s="284"/>
      <c r="L1315" s="284"/>
    </row>
    <row r="1316" spans="1:12">
      <c r="A1316" s="794" t="s">
        <v>1666</v>
      </c>
      <c r="B1316" s="292"/>
      <c r="C1316" s="291">
        <v>582296.19999999995</v>
      </c>
      <c r="D1316" s="280">
        <f t="shared" si="20"/>
        <v>-582296.19999999995</v>
      </c>
      <c r="E1316" s="280">
        <v>-582296</v>
      </c>
      <c r="F1316" s="290">
        <v>0</v>
      </c>
      <c r="G1316" s="303" t="s">
        <v>1382</v>
      </c>
      <c r="H1316" s="303"/>
      <c r="I1316" s="264" t="s">
        <v>1220</v>
      </c>
      <c r="K1316" s="284"/>
      <c r="L1316" s="284"/>
    </row>
    <row r="1317" spans="1:12">
      <c r="A1317" s="313" t="s">
        <v>1337</v>
      </c>
      <c r="B1317" s="291">
        <v>42347.45</v>
      </c>
      <c r="C1317" s="292"/>
      <c r="D1317" s="280">
        <f t="shared" si="20"/>
        <v>42347.45</v>
      </c>
      <c r="E1317" s="280">
        <v>42347</v>
      </c>
      <c r="F1317" s="290">
        <v>0</v>
      </c>
      <c r="G1317" s="303" t="s">
        <v>1318</v>
      </c>
      <c r="H1317" s="303"/>
      <c r="I1317" s="264" t="s">
        <v>1220</v>
      </c>
      <c r="K1317" s="284"/>
      <c r="L1317" s="284"/>
    </row>
    <row r="1318" spans="1:12">
      <c r="A1318" s="794" t="s">
        <v>1666</v>
      </c>
      <c r="B1318" s="291">
        <v>6592</v>
      </c>
      <c r="C1318" s="292"/>
      <c r="D1318" s="280">
        <f t="shared" si="20"/>
        <v>6592</v>
      </c>
      <c r="E1318" s="280">
        <v>6592</v>
      </c>
      <c r="F1318" s="290">
        <v>0</v>
      </c>
      <c r="G1318" s="303" t="s">
        <v>1361</v>
      </c>
      <c r="H1318" s="303"/>
      <c r="I1318" s="264" t="s">
        <v>1220</v>
      </c>
      <c r="K1318" s="284"/>
      <c r="L1318" s="284"/>
    </row>
    <row r="1319" spans="1:12">
      <c r="A1319" s="794" t="s">
        <v>1666</v>
      </c>
      <c r="B1319" s="291">
        <v>143744</v>
      </c>
      <c r="C1319" s="292"/>
      <c r="D1319" s="280">
        <f t="shared" si="20"/>
        <v>143744</v>
      </c>
      <c r="E1319" s="280">
        <v>143744</v>
      </c>
      <c r="F1319" s="290">
        <v>0</v>
      </c>
      <c r="G1319" s="303" t="s">
        <v>1361</v>
      </c>
      <c r="H1319" s="303"/>
      <c r="I1319" s="264" t="s">
        <v>1220</v>
      </c>
      <c r="K1319" s="284"/>
      <c r="L1319" s="284"/>
    </row>
    <row r="1320" spans="1:12">
      <c r="A1320" s="794" t="s">
        <v>1666</v>
      </c>
      <c r="B1320" s="291">
        <v>8352</v>
      </c>
      <c r="C1320" s="292"/>
      <c r="D1320" s="280">
        <f t="shared" si="20"/>
        <v>8352</v>
      </c>
      <c r="E1320" s="280">
        <v>8352</v>
      </c>
      <c r="F1320" s="290">
        <v>0</v>
      </c>
      <c r="G1320" s="303" t="s">
        <v>1361</v>
      </c>
      <c r="H1320" s="303"/>
      <c r="I1320" s="264" t="s">
        <v>1220</v>
      </c>
      <c r="K1320" s="284"/>
      <c r="L1320" s="284"/>
    </row>
    <row r="1321" spans="1:12">
      <c r="A1321" s="794" t="s">
        <v>1666</v>
      </c>
      <c r="B1321" s="292"/>
      <c r="C1321" s="291">
        <v>32650</v>
      </c>
      <c r="D1321" s="280">
        <f t="shared" si="20"/>
        <v>-32650</v>
      </c>
      <c r="E1321" s="280">
        <v>-32650</v>
      </c>
      <c r="F1321" s="290" t="s">
        <v>734</v>
      </c>
      <c r="G1321" s="435" t="s">
        <v>1504</v>
      </c>
      <c r="H1321" s="435"/>
      <c r="I1321" s="264" t="s">
        <v>1220</v>
      </c>
      <c r="K1321" s="284"/>
      <c r="L1321" s="284"/>
    </row>
    <row r="1322" spans="1:12">
      <c r="A1322" s="313" t="s">
        <v>404</v>
      </c>
      <c r="B1322" s="291">
        <v>723</v>
      </c>
      <c r="C1322" s="292"/>
      <c r="D1322" s="280">
        <f t="shared" si="20"/>
        <v>723</v>
      </c>
      <c r="E1322" s="280">
        <v>723</v>
      </c>
      <c r="F1322" s="290">
        <v>0</v>
      </c>
      <c r="G1322" s="303" t="s">
        <v>1367</v>
      </c>
      <c r="H1322" s="303"/>
      <c r="I1322" s="264" t="s">
        <v>1220</v>
      </c>
      <c r="K1322" s="284"/>
      <c r="L1322" s="284"/>
    </row>
    <row r="1323" spans="1:12">
      <c r="A1323" s="313" t="s">
        <v>517</v>
      </c>
      <c r="B1323" s="291">
        <v>5088.75</v>
      </c>
      <c r="C1323" s="292"/>
      <c r="D1323" s="280">
        <f t="shared" si="20"/>
        <v>5088.75</v>
      </c>
      <c r="E1323" s="280">
        <v>5089</v>
      </c>
      <c r="F1323" s="290">
        <v>0</v>
      </c>
      <c r="G1323" s="303" t="s">
        <v>818</v>
      </c>
      <c r="H1323" s="303"/>
      <c r="I1323" s="264" t="s">
        <v>1220</v>
      </c>
      <c r="K1323" s="284"/>
      <c r="L1323" s="284"/>
    </row>
    <row r="1324" spans="1:12">
      <c r="A1324" s="313" t="s">
        <v>518</v>
      </c>
      <c r="B1324" s="291">
        <v>10904.16</v>
      </c>
      <c r="C1324" s="292"/>
      <c r="D1324" s="280">
        <f t="shared" si="20"/>
        <v>10904.16</v>
      </c>
      <c r="E1324" s="280">
        <v>10904</v>
      </c>
      <c r="F1324" s="290">
        <v>0</v>
      </c>
      <c r="G1324" s="303" t="s">
        <v>818</v>
      </c>
      <c r="H1324" s="303"/>
      <c r="I1324" s="264" t="s">
        <v>1220</v>
      </c>
      <c r="K1324" s="284"/>
      <c r="L1324" s="284"/>
    </row>
    <row r="1325" spans="1:12">
      <c r="A1325" s="313" t="s">
        <v>479</v>
      </c>
      <c r="B1325" s="291">
        <v>1532750</v>
      </c>
      <c r="C1325" s="292"/>
      <c r="D1325" s="280">
        <f t="shared" si="20"/>
        <v>1532750</v>
      </c>
      <c r="E1325" s="280">
        <v>1532750</v>
      </c>
      <c r="F1325" s="290">
        <v>0</v>
      </c>
      <c r="G1325" s="303" t="s">
        <v>818</v>
      </c>
      <c r="H1325" s="303"/>
      <c r="I1325" s="264" t="s">
        <v>1220</v>
      </c>
      <c r="K1325" s="284"/>
      <c r="L1325" s="284"/>
    </row>
    <row r="1326" spans="1:12">
      <c r="A1326" s="313" t="s">
        <v>493</v>
      </c>
      <c r="B1326" s="291">
        <v>10000</v>
      </c>
      <c r="C1326" s="292"/>
      <c r="D1326" s="280">
        <f t="shared" si="20"/>
        <v>10000</v>
      </c>
      <c r="E1326" s="280">
        <v>10000</v>
      </c>
      <c r="F1326" s="290">
        <v>0</v>
      </c>
      <c r="G1326" s="303" t="s">
        <v>818</v>
      </c>
      <c r="H1326" s="303"/>
      <c r="I1326" s="264" t="s">
        <v>1220</v>
      </c>
      <c r="K1326" s="284"/>
      <c r="L1326" s="284"/>
    </row>
    <row r="1327" spans="1:12">
      <c r="A1327" s="313" t="s">
        <v>466</v>
      </c>
      <c r="B1327" s="291">
        <v>6760</v>
      </c>
      <c r="C1327" s="292"/>
      <c r="D1327" s="280">
        <f t="shared" si="20"/>
        <v>6760</v>
      </c>
      <c r="E1327" s="280">
        <v>6760</v>
      </c>
      <c r="F1327" s="290">
        <v>0</v>
      </c>
      <c r="G1327" s="303" t="s">
        <v>818</v>
      </c>
      <c r="H1327" s="303"/>
      <c r="I1327" s="264" t="s">
        <v>1220</v>
      </c>
      <c r="K1327" s="284"/>
      <c r="L1327" s="284"/>
    </row>
    <row r="1328" spans="1:12">
      <c r="A1328" s="794" t="s">
        <v>1666</v>
      </c>
      <c r="B1328" s="292"/>
      <c r="C1328" s="291">
        <v>788149</v>
      </c>
      <c r="D1328" s="280">
        <f t="shared" si="20"/>
        <v>-788149</v>
      </c>
      <c r="E1328" s="280">
        <v>-788149</v>
      </c>
      <c r="F1328" s="290" t="s">
        <v>734</v>
      </c>
      <c r="G1328" s="435" t="s">
        <v>1504</v>
      </c>
      <c r="H1328" s="435"/>
      <c r="I1328" s="264" t="s">
        <v>1220</v>
      </c>
      <c r="K1328" s="284"/>
      <c r="L1328" s="284"/>
    </row>
    <row r="1329" spans="1:12">
      <c r="A1329" s="313" t="s">
        <v>771</v>
      </c>
      <c r="B1329" s="291">
        <v>258000</v>
      </c>
      <c r="C1329" s="292"/>
      <c r="D1329" s="280">
        <f t="shared" si="20"/>
        <v>258000</v>
      </c>
      <c r="E1329" s="280">
        <v>258000</v>
      </c>
      <c r="F1329" s="290">
        <v>0</v>
      </c>
      <c r="G1329" s="303" t="s">
        <v>817</v>
      </c>
      <c r="H1329" s="303"/>
      <c r="I1329" s="264" t="s">
        <v>1220</v>
      </c>
      <c r="K1329" s="284"/>
      <c r="L1329" s="284"/>
    </row>
    <row r="1330" spans="1:12">
      <c r="A1330" s="794" t="s">
        <v>1666</v>
      </c>
      <c r="B1330" s="291">
        <v>3196.76</v>
      </c>
      <c r="C1330" s="292"/>
      <c r="D1330" s="280">
        <f t="shared" si="20"/>
        <v>3196.76</v>
      </c>
      <c r="E1330" s="280">
        <v>3197</v>
      </c>
      <c r="F1330" s="290">
        <v>0</v>
      </c>
      <c r="G1330" s="303" t="s">
        <v>1361</v>
      </c>
      <c r="H1330" s="303"/>
      <c r="I1330" s="264" t="s">
        <v>1220</v>
      </c>
      <c r="K1330" s="284"/>
      <c r="L1330" s="284"/>
    </row>
    <row r="1331" spans="1:12">
      <c r="A1331" s="794" t="s">
        <v>1666</v>
      </c>
      <c r="B1331" s="291">
        <v>45315</v>
      </c>
      <c r="C1331" s="292"/>
      <c r="D1331" s="280">
        <f t="shared" si="20"/>
        <v>45315</v>
      </c>
      <c r="E1331" s="280">
        <v>45315</v>
      </c>
      <c r="F1331" s="290">
        <v>0</v>
      </c>
      <c r="G1331" s="303" t="s">
        <v>1361</v>
      </c>
      <c r="H1331" s="303"/>
      <c r="I1331" s="264" t="s">
        <v>1220</v>
      </c>
      <c r="K1331" s="284"/>
      <c r="L1331" s="284"/>
    </row>
    <row r="1332" spans="1:12">
      <c r="A1332" s="794" t="s">
        <v>1666</v>
      </c>
      <c r="B1332" s="291">
        <v>13200</v>
      </c>
      <c r="C1332" s="292"/>
      <c r="D1332" s="280">
        <f t="shared" si="20"/>
        <v>13200</v>
      </c>
      <c r="E1332" s="280">
        <v>13200</v>
      </c>
      <c r="F1332" s="290">
        <v>0</v>
      </c>
      <c r="G1332" s="303" t="s">
        <v>1361</v>
      </c>
      <c r="H1332" s="303"/>
      <c r="I1332" s="264" t="s">
        <v>1220</v>
      </c>
      <c r="K1332" s="284"/>
      <c r="L1332" s="284"/>
    </row>
    <row r="1333" spans="1:12">
      <c r="A1333" s="794" t="s">
        <v>1666</v>
      </c>
      <c r="B1333" s="291">
        <v>25350</v>
      </c>
      <c r="C1333" s="292"/>
      <c r="D1333" s="280">
        <f t="shared" si="20"/>
        <v>25350</v>
      </c>
      <c r="E1333" s="280">
        <v>25350</v>
      </c>
      <c r="F1333" s="290">
        <v>0</v>
      </c>
      <c r="G1333" s="303" t="s">
        <v>1361</v>
      </c>
      <c r="H1333" s="303"/>
      <c r="I1333" s="264" t="s">
        <v>1220</v>
      </c>
      <c r="J1333" t="s">
        <v>1293</v>
      </c>
      <c r="K1333" s="284"/>
      <c r="L1333" s="284"/>
    </row>
    <row r="1334" spans="1:12">
      <c r="A1334" s="794" t="s">
        <v>1666</v>
      </c>
      <c r="B1334" s="291">
        <v>1317830.25</v>
      </c>
      <c r="C1334" s="292"/>
      <c r="D1334" s="280">
        <f t="shared" si="20"/>
        <v>1317830.25</v>
      </c>
      <c r="E1334" s="280">
        <v>1317830</v>
      </c>
      <c r="F1334" s="290">
        <v>0</v>
      </c>
      <c r="G1334" s="303" t="s">
        <v>1361</v>
      </c>
      <c r="H1334" s="303"/>
      <c r="I1334" s="264" t="s">
        <v>1220</v>
      </c>
      <c r="K1334" s="284"/>
      <c r="L1334" s="284"/>
    </row>
    <row r="1335" spans="1:12">
      <c r="A1335" s="794" t="s">
        <v>1666</v>
      </c>
      <c r="B1335" s="291">
        <v>27974</v>
      </c>
      <c r="C1335" s="292"/>
      <c r="D1335" s="280">
        <f t="shared" si="20"/>
        <v>27974</v>
      </c>
      <c r="E1335" s="280">
        <v>27974</v>
      </c>
      <c r="F1335" s="290">
        <v>0</v>
      </c>
      <c r="G1335" s="303" t="s">
        <v>1370</v>
      </c>
      <c r="H1335" s="303"/>
      <c r="I1335" s="264" t="s">
        <v>1220</v>
      </c>
      <c r="K1335" s="284"/>
      <c r="L1335" s="284"/>
    </row>
    <row r="1336" spans="1:12">
      <c r="A1336" s="794" t="s">
        <v>1666</v>
      </c>
      <c r="B1336" s="291">
        <v>38104.75</v>
      </c>
      <c r="C1336" s="292"/>
      <c r="D1336" s="280">
        <f t="shared" si="20"/>
        <v>38104.75</v>
      </c>
      <c r="E1336" s="280">
        <v>38105</v>
      </c>
      <c r="F1336" s="290">
        <v>0</v>
      </c>
      <c r="G1336" s="303" t="s">
        <v>1361</v>
      </c>
      <c r="H1336" s="303"/>
      <c r="I1336" s="264" t="s">
        <v>1220</v>
      </c>
      <c r="K1336" s="284"/>
      <c r="L1336" s="284"/>
    </row>
    <row r="1337" spans="1:12">
      <c r="A1337" s="313" t="s">
        <v>587</v>
      </c>
      <c r="B1337" s="291">
        <v>318440</v>
      </c>
      <c r="C1337" s="292"/>
      <c r="D1337" s="280">
        <f t="shared" si="20"/>
        <v>318440</v>
      </c>
      <c r="E1337" s="280">
        <v>0</v>
      </c>
      <c r="F1337" s="290">
        <v>0</v>
      </c>
      <c r="G1337" s="303" t="s">
        <v>1358</v>
      </c>
      <c r="H1337" s="303"/>
      <c r="I1337" s="264" t="s">
        <v>1220</v>
      </c>
      <c r="K1337" s="284"/>
      <c r="L1337" s="284"/>
    </row>
    <row r="1338" spans="1:12" ht="24">
      <c r="A1338" s="313" t="s">
        <v>381</v>
      </c>
      <c r="B1338" s="292"/>
      <c r="C1338" s="291">
        <v>917.36</v>
      </c>
      <c r="D1338" s="280">
        <f t="shared" si="20"/>
        <v>-917.36</v>
      </c>
      <c r="E1338" s="280">
        <v>-84</v>
      </c>
      <c r="F1338" s="290">
        <v>0</v>
      </c>
      <c r="G1338" s="303" t="s">
        <v>1383</v>
      </c>
      <c r="H1338" s="303"/>
      <c r="I1338" s="264" t="s">
        <v>1220</v>
      </c>
      <c r="K1338" s="284"/>
      <c r="L1338" s="284"/>
    </row>
    <row r="1339" spans="1:12" ht="24">
      <c r="A1339" s="313" t="s">
        <v>1138</v>
      </c>
      <c r="B1339" s="292"/>
      <c r="C1339" s="291">
        <v>82401</v>
      </c>
      <c r="D1339" s="280">
        <f t="shared" si="20"/>
        <v>-82401</v>
      </c>
      <c r="E1339" s="280">
        <v>-82401</v>
      </c>
      <c r="F1339" s="290">
        <v>0</v>
      </c>
      <c r="G1339" s="303" t="s">
        <v>1383</v>
      </c>
      <c r="H1339" s="303"/>
      <c r="I1339" s="264" t="s">
        <v>1220</v>
      </c>
      <c r="K1339" s="284"/>
      <c r="L1339" s="284"/>
    </row>
    <row r="1340" spans="1:12" ht="24">
      <c r="A1340" s="313" t="s">
        <v>1139</v>
      </c>
      <c r="B1340" s="292"/>
      <c r="C1340" s="291">
        <v>14327</v>
      </c>
      <c r="D1340" s="280">
        <f t="shared" si="20"/>
        <v>-14327</v>
      </c>
      <c r="E1340" s="280">
        <v>-14327</v>
      </c>
      <c r="F1340" s="290">
        <v>0</v>
      </c>
      <c r="G1340" s="303" t="s">
        <v>1383</v>
      </c>
      <c r="H1340" s="303"/>
      <c r="I1340" s="264" t="s">
        <v>1220</v>
      </c>
      <c r="K1340" s="284"/>
      <c r="L1340" s="284"/>
    </row>
    <row r="1341" spans="1:12" ht="24">
      <c r="A1341" s="313" t="s">
        <v>380</v>
      </c>
      <c r="B1341" s="291">
        <v>441</v>
      </c>
      <c r="C1341" s="292"/>
      <c r="D1341" s="280">
        <f t="shared" si="20"/>
        <v>441</v>
      </c>
      <c r="E1341" s="280">
        <v>441</v>
      </c>
      <c r="F1341" s="290">
        <v>0</v>
      </c>
      <c r="G1341" s="303" t="s">
        <v>1369</v>
      </c>
      <c r="H1341" s="303"/>
      <c r="I1341" s="264" t="s">
        <v>1220</v>
      </c>
      <c r="K1341" s="284"/>
      <c r="L1341" s="284"/>
    </row>
    <row r="1342" spans="1:12" ht="24">
      <c r="A1342" s="313" t="s">
        <v>770</v>
      </c>
      <c r="B1342" s="292"/>
      <c r="C1342" s="291">
        <v>10313</v>
      </c>
      <c r="D1342" s="280">
        <f t="shared" si="20"/>
        <v>-10313</v>
      </c>
      <c r="E1342" s="280">
        <v>-10313</v>
      </c>
      <c r="F1342" s="290">
        <v>0</v>
      </c>
      <c r="G1342" s="303" t="s">
        <v>1383</v>
      </c>
      <c r="H1342" s="303"/>
      <c r="I1342" s="264" t="s">
        <v>1220</v>
      </c>
      <c r="J1342" s="265" t="s">
        <v>1293</v>
      </c>
      <c r="K1342" s="284"/>
      <c r="L1342" s="284"/>
    </row>
    <row r="1343" spans="1:12" ht="24">
      <c r="A1343" s="313" t="s">
        <v>1140</v>
      </c>
      <c r="B1343" s="292"/>
      <c r="C1343" s="291">
        <v>72481</v>
      </c>
      <c r="D1343" s="280">
        <f t="shared" si="20"/>
        <v>-72481</v>
      </c>
      <c r="E1343" s="280">
        <v>-72481</v>
      </c>
      <c r="F1343" s="290">
        <v>0</v>
      </c>
      <c r="G1343" s="303" t="s">
        <v>1383</v>
      </c>
      <c r="H1343" s="303"/>
      <c r="I1343" s="264" t="s">
        <v>1220</v>
      </c>
      <c r="K1343" s="284"/>
      <c r="L1343" s="284"/>
    </row>
    <row r="1344" spans="1:12" ht="24">
      <c r="A1344" s="313" t="s">
        <v>1141</v>
      </c>
      <c r="B1344" s="292"/>
      <c r="C1344" s="291">
        <v>19368</v>
      </c>
      <c r="D1344" s="280">
        <f t="shared" si="20"/>
        <v>-19368</v>
      </c>
      <c r="E1344" s="280">
        <v>-19368</v>
      </c>
      <c r="F1344" s="290">
        <v>0</v>
      </c>
      <c r="G1344" s="303" t="s">
        <v>1383</v>
      </c>
      <c r="H1344" s="303"/>
      <c r="I1344" s="264" t="s">
        <v>1220</v>
      </c>
      <c r="K1344" s="284"/>
      <c r="L1344" s="284"/>
    </row>
    <row r="1345" spans="1:12" ht="24">
      <c r="A1345" s="313" t="s">
        <v>1142</v>
      </c>
      <c r="B1345" s="292"/>
      <c r="C1345" s="291">
        <v>5944.95</v>
      </c>
      <c r="D1345" s="280">
        <f t="shared" si="20"/>
        <v>-5944.95</v>
      </c>
      <c r="E1345" s="280">
        <v>-5945</v>
      </c>
      <c r="F1345" s="290">
        <v>0</v>
      </c>
      <c r="G1345" s="303" t="s">
        <v>1383</v>
      </c>
      <c r="H1345" s="303"/>
      <c r="I1345" s="264" t="s">
        <v>1220</v>
      </c>
      <c r="K1345" s="284"/>
      <c r="L1345" s="284"/>
    </row>
    <row r="1346" spans="1:12" ht="24">
      <c r="A1346" s="313" t="s">
        <v>769</v>
      </c>
      <c r="B1346" s="291">
        <v>80</v>
      </c>
      <c r="C1346" s="292"/>
      <c r="D1346" s="280">
        <f t="shared" si="20"/>
        <v>80</v>
      </c>
      <c r="E1346" s="280">
        <v>80</v>
      </c>
      <c r="F1346" s="290">
        <v>0</v>
      </c>
      <c r="G1346" s="303" t="s">
        <v>1369</v>
      </c>
      <c r="H1346" s="303"/>
      <c r="I1346" s="264" t="s">
        <v>1220</v>
      </c>
      <c r="K1346" s="284"/>
      <c r="L1346" s="284"/>
    </row>
    <row r="1347" spans="1:12" ht="24">
      <c r="A1347" s="313" t="s">
        <v>1143</v>
      </c>
      <c r="B1347" s="292"/>
      <c r="C1347" s="291">
        <v>10780</v>
      </c>
      <c r="D1347" s="280">
        <f t="shared" si="20"/>
        <v>-10780</v>
      </c>
      <c r="E1347" s="280">
        <v>-10780</v>
      </c>
      <c r="F1347" s="290">
        <v>0</v>
      </c>
      <c r="G1347" s="303" t="s">
        <v>1383</v>
      </c>
      <c r="H1347" s="303"/>
      <c r="I1347" s="264" t="s">
        <v>1220</v>
      </c>
      <c r="K1347" s="284"/>
      <c r="L1347" s="284"/>
    </row>
    <row r="1348" spans="1:12" ht="24">
      <c r="A1348" s="313" t="s">
        <v>1144</v>
      </c>
      <c r="B1348" s="292"/>
      <c r="C1348" s="291">
        <v>41744</v>
      </c>
      <c r="D1348" s="280">
        <f t="shared" si="20"/>
        <v>-41744</v>
      </c>
      <c r="E1348" s="280">
        <v>-41744</v>
      </c>
      <c r="F1348" s="290">
        <v>0</v>
      </c>
      <c r="G1348" s="303" t="s">
        <v>1383</v>
      </c>
      <c r="H1348" s="303"/>
      <c r="I1348" s="264" t="s">
        <v>1220</v>
      </c>
      <c r="K1348" s="284"/>
      <c r="L1348" s="284"/>
    </row>
    <row r="1349" spans="1:12">
      <c r="A1349" s="313" t="s">
        <v>588</v>
      </c>
      <c r="B1349" s="291">
        <v>10567.04</v>
      </c>
      <c r="C1349" s="292"/>
      <c r="D1349" s="280">
        <f t="shared" si="20"/>
        <v>10567.04</v>
      </c>
      <c r="E1349" s="280">
        <v>0</v>
      </c>
      <c r="F1349" s="290">
        <v>0</v>
      </c>
      <c r="G1349" s="303" t="s">
        <v>1358</v>
      </c>
      <c r="H1349" s="303"/>
      <c r="I1349" s="264" t="s">
        <v>1220</v>
      </c>
      <c r="K1349" s="284"/>
      <c r="L1349" s="284"/>
    </row>
    <row r="1350" spans="1:12">
      <c r="A1350" s="313" t="s">
        <v>768</v>
      </c>
      <c r="B1350" s="291">
        <v>1699536.52</v>
      </c>
      <c r="C1350" s="292"/>
      <c r="D1350" s="280">
        <f t="shared" si="20"/>
        <v>1699536.52</v>
      </c>
      <c r="E1350" s="280">
        <v>1394596</v>
      </c>
      <c r="F1350" s="290">
        <v>0</v>
      </c>
      <c r="G1350" s="303" t="s">
        <v>1358</v>
      </c>
      <c r="H1350" s="303"/>
      <c r="I1350" s="264" t="s">
        <v>1220</v>
      </c>
      <c r="K1350" s="284"/>
      <c r="L1350" s="284"/>
    </row>
    <row r="1351" spans="1:12">
      <c r="A1351" s="313" t="s">
        <v>589</v>
      </c>
      <c r="B1351" s="291">
        <v>1956057.35</v>
      </c>
      <c r="C1351" s="292"/>
      <c r="D1351" s="280">
        <f t="shared" si="20"/>
        <v>1956057.35</v>
      </c>
      <c r="E1351" s="280">
        <v>1956057</v>
      </c>
      <c r="F1351" s="290">
        <v>0</v>
      </c>
      <c r="G1351" s="303" t="s">
        <v>1358</v>
      </c>
      <c r="H1351" s="303"/>
      <c r="I1351" s="264" t="s">
        <v>1220</v>
      </c>
      <c r="K1351" s="284"/>
      <c r="L1351" s="284"/>
    </row>
    <row r="1352" spans="1:12" ht="24">
      <c r="A1352" s="313" t="s">
        <v>379</v>
      </c>
      <c r="B1352" s="291">
        <v>691</v>
      </c>
      <c r="C1352" s="292"/>
      <c r="D1352" s="280">
        <f t="shared" si="20"/>
        <v>691</v>
      </c>
      <c r="E1352" s="280">
        <v>691</v>
      </c>
      <c r="F1352" s="290">
        <v>0</v>
      </c>
      <c r="G1352" s="303" t="s">
        <v>1369</v>
      </c>
      <c r="H1352" s="303"/>
      <c r="I1352" s="264" t="s">
        <v>1220</v>
      </c>
      <c r="K1352" s="284"/>
      <c r="L1352" s="284"/>
    </row>
    <row r="1353" spans="1:12" ht="24">
      <c r="A1353" s="313" t="s">
        <v>767</v>
      </c>
      <c r="B1353" s="292"/>
      <c r="C1353" s="291">
        <v>0.57999999999999996</v>
      </c>
      <c r="D1353" s="280">
        <f t="shared" ref="D1353:D1416" si="21">B1353-C1353</f>
        <v>-0.57999999999999996</v>
      </c>
      <c r="E1353" s="280">
        <v>-1</v>
      </c>
      <c r="F1353" s="290">
        <v>0</v>
      </c>
      <c r="G1353" s="303" t="s">
        <v>1383</v>
      </c>
      <c r="H1353" s="303"/>
      <c r="I1353" s="264" t="s">
        <v>1220</v>
      </c>
      <c r="K1353" s="284"/>
      <c r="L1353" s="284"/>
    </row>
    <row r="1354" spans="1:12">
      <c r="A1354" s="794" t="s">
        <v>1666</v>
      </c>
      <c r="B1354" s="291">
        <v>550471</v>
      </c>
      <c r="C1354" s="292"/>
      <c r="D1354" s="280">
        <f t="shared" si="21"/>
        <v>550471</v>
      </c>
      <c r="E1354" s="280">
        <v>550471</v>
      </c>
      <c r="F1354" s="290">
        <v>0</v>
      </c>
      <c r="G1354" s="303" t="s">
        <v>1361</v>
      </c>
      <c r="H1354" s="303"/>
      <c r="I1354" s="264" t="s">
        <v>1220</v>
      </c>
      <c r="K1354" s="284"/>
      <c r="L1354" s="284"/>
    </row>
    <row r="1355" spans="1:12">
      <c r="A1355" s="794" t="s">
        <v>1666</v>
      </c>
      <c r="B1355" s="292"/>
      <c r="C1355" s="291">
        <v>75000</v>
      </c>
      <c r="D1355" s="280">
        <f t="shared" si="21"/>
        <v>-75000</v>
      </c>
      <c r="E1355" s="280">
        <v>-75000</v>
      </c>
      <c r="F1355" s="290">
        <v>0</v>
      </c>
      <c r="G1355" s="303" t="s">
        <v>1382</v>
      </c>
      <c r="H1355" s="303"/>
      <c r="I1355" s="264" t="s">
        <v>1220</v>
      </c>
      <c r="K1355" s="284"/>
      <c r="L1355" s="284"/>
    </row>
    <row r="1356" spans="1:12">
      <c r="A1356" s="313" t="s">
        <v>488</v>
      </c>
      <c r="B1356" s="291">
        <v>125571.64</v>
      </c>
      <c r="C1356" s="292"/>
      <c r="D1356" s="280">
        <f t="shared" si="21"/>
        <v>125571.64</v>
      </c>
      <c r="E1356" s="280">
        <v>125572</v>
      </c>
      <c r="F1356" s="290">
        <v>0</v>
      </c>
      <c r="G1356" s="303" t="s">
        <v>818</v>
      </c>
      <c r="H1356" s="303"/>
      <c r="I1356" s="264" t="s">
        <v>1220</v>
      </c>
      <c r="K1356" s="284"/>
      <c r="L1356" s="284"/>
    </row>
    <row r="1357" spans="1:12">
      <c r="A1357" s="313" t="s">
        <v>714</v>
      </c>
      <c r="B1357" s="291">
        <v>317216.71000000002</v>
      </c>
      <c r="C1357" s="292"/>
      <c r="D1357" s="280">
        <f t="shared" si="21"/>
        <v>317216.71000000002</v>
      </c>
      <c r="E1357" s="280">
        <v>317217</v>
      </c>
      <c r="F1357" s="290">
        <v>0</v>
      </c>
      <c r="G1357" s="303" t="s">
        <v>1412</v>
      </c>
      <c r="H1357" s="303"/>
      <c r="I1357" s="264" t="s">
        <v>1220</v>
      </c>
      <c r="K1357" s="284"/>
      <c r="L1357" s="284"/>
    </row>
    <row r="1358" spans="1:12">
      <c r="A1358" s="313" t="s">
        <v>459</v>
      </c>
      <c r="B1358" s="291">
        <v>75155.38</v>
      </c>
      <c r="C1358" s="292"/>
      <c r="D1358" s="280">
        <f t="shared" si="21"/>
        <v>75155.38</v>
      </c>
      <c r="E1358" s="280">
        <v>75155</v>
      </c>
      <c r="F1358" s="290">
        <v>0</v>
      </c>
      <c r="G1358" s="303" t="s">
        <v>818</v>
      </c>
      <c r="H1358" s="303"/>
      <c r="I1358" s="264" t="s">
        <v>1220</v>
      </c>
      <c r="K1358" s="284"/>
      <c r="L1358" s="284"/>
    </row>
    <row r="1359" spans="1:12">
      <c r="A1359" s="313" t="s">
        <v>654</v>
      </c>
      <c r="B1359" s="291">
        <v>23066</v>
      </c>
      <c r="C1359" s="292"/>
      <c r="D1359" s="280">
        <f t="shared" si="21"/>
        <v>23066</v>
      </c>
      <c r="E1359" s="280">
        <v>23066</v>
      </c>
      <c r="F1359" s="290">
        <v>0</v>
      </c>
      <c r="G1359" s="303" t="s">
        <v>1417</v>
      </c>
      <c r="H1359" s="303"/>
      <c r="I1359" s="264" t="s">
        <v>1220</v>
      </c>
      <c r="K1359" s="284"/>
      <c r="L1359" s="284"/>
    </row>
    <row r="1360" spans="1:12">
      <c r="A1360" s="794" t="s">
        <v>1666</v>
      </c>
      <c r="B1360" s="291">
        <v>16394</v>
      </c>
      <c r="C1360" s="292"/>
      <c r="D1360" s="280">
        <f t="shared" si="21"/>
        <v>16394</v>
      </c>
      <c r="E1360" s="280">
        <v>16394</v>
      </c>
      <c r="F1360" s="290">
        <v>0</v>
      </c>
      <c r="G1360" s="303" t="s">
        <v>1361</v>
      </c>
      <c r="H1360" s="303"/>
      <c r="I1360" s="264" t="s">
        <v>1220</v>
      </c>
      <c r="K1360" s="284"/>
      <c r="L1360" s="284"/>
    </row>
    <row r="1361" spans="1:12">
      <c r="A1361" s="794" t="s">
        <v>1666</v>
      </c>
      <c r="B1361" s="291">
        <v>4677</v>
      </c>
      <c r="C1361" s="292"/>
      <c r="D1361" s="280">
        <f t="shared" si="21"/>
        <v>4677</v>
      </c>
      <c r="E1361" s="280">
        <v>4677</v>
      </c>
      <c r="F1361" s="290">
        <v>0</v>
      </c>
      <c r="G1361" s="303" t="s">
        <v>1361</v>
      </c>
      <c r="H1361" s="303"/>
      <c r="I1361" s="264" t="s">
        <v>1220</v>
      </c>
      <c r="K1361" s="284"/>
      <c r="L1361" s="284"/>
    </row>
    <row r="1362" spans="1:12">
      <c r="A1362" s="794" t="s">
        <v>1666</v>
      </c>
      <c r="B1362" s="291">
        <v>6803</v>
      </c>
      <c r="C1362" s="292"/>
      <c r="D1362" s="280">
        <f t="shared" si="21"/>
        <v>6803</v>
      </c>
      <c r="E1362" s="280">
        <v>6803</v>
      </c>
      <c r="F1362" s="290">
        <v>0</v>
      </c>
      <c r="G1362" s="303" t="s">
        <v>1361</v>
      </c>
      <c r="H1362" s="303"/>
      <c r="I1362" s="264" t="s">
        <v>1220</v>
      </c>
      <c r="K1362" s="284"/>
      <c r="L1362" s="284"/>
    </row>
    <row r="1363" spans="1:12">
      <c r="A1363" s="794" t="s">
        <v>1666</v>
      </c>
      <c r="B1363" s="292"/>
      <c r="C1363" s="291">
        <v>47274</v>
      </c>
      <c r="D1363" s="280">
        <f t="shared" si="21"/>
        <v>-47274</v>
      </c>
      <c r="E1363" s="280">
        <v>-47274</v>
      </c>
      <c r="F1363" s="290" t="s">
        <v>734</v>
      </c>
      <c r="G1363" s="435" t="s">
        <v>1504</v>
      </c>
      <c r="H1363" s="435"/>
      <c r="I1363" s="264" t="s">
        <v>1220</v>
      </c>
      <c r="K1363" s="284"/>
      <c r="L1363" s="284"/>
    </row>
    <row r="1364" spans="1:12">
      <c r="A1364" s="794" t="s">
        <v>1666</v>
      </c>
      <c r="B1364" s="291">
        <v>2160</v>
      </c>
      <c r="C1364" s="292"/>
      <c r="D1364" s="280">
        <f t="shared" si="21"/>
        <v>2160</v>
      </c>
      <c r="E1364" s="280">
        <v>2160</v>
      </c>
      <c r="F1364" s="290">
        <v>0</v>
      </c>
      <c r="G1364" s="303" t="s">
        <v>1361</v>
      </c>
      <c r="H1364" s="303"/>
      <c r="I1364" s="264" t="s">
        <v>1220</v>
      </c>
      <c r="K1364" s="284"/>
      <c r="L1364" s="284"/>
    </row>
    <row r="1365" spans="1:12">
      <c r="A1365" s="794" t="s">
        <v>1666</v>
      </c>
      <c r="B1365" s="291">
        <v>5215</v>
      </c>
      <c r="C1365" s="292"/>
      <c r="D1365" s="280">
        <f t="shared" si="21"/>
        <v>5215</v>
      </c>
      <c r="E1365" s="280">
        <v>5215</v>
      </c>
      <c r="F1365" s="290">
        <v>0</v>
      </c>
      <c r="G1365" s="303" t="s">
        <v>1361</v>
      </c>
      <c r="H1365" s="303"/>
      <c r="I1365" s="264" t="s">
        <v>1220</v>
      </c>
      <c r="K1365" s="284"/>
      <c r="L1365" s="284"/>
    </row>
    <row r="1366" spans="1:12">
      <c r="A1366" s="313" t="s">
        <v>655</v>
      </c>
      <c r="B1366" s="291">
        <v>15990</v>
      </c>
      <c r="C1366" s="292"/>
      <c r="D1366" s="280">
        <f t="shared" si="21"/>
        <v>15990</v>
      </c>
      <c r="E1366" s="280">
        <v>15990</v>
      </c>
      <c r="F1366" s="290">
        <v>0</v>
      </c>
      <c r="G1366" s="303" t="s">
        <v>1417</v>
      </c>
      <c r="H1366" s="303"/>
      <c r="I1366" s="264" t="s">
        <v>1220</v>
      </c>
      <c r="K1366" s="284"/>
      <c r="L1366" s="284"/>
    </row>
    <row r="1367" spans="1:12">
      <c r="A1367" s="313" t="s">
        <v>519</v>
      </c>
      <c r="B1367" s="291">
        <v>122287.18</v>
      </c>
      <c r="C1367" s="292"/>
      <c r="D1367" s="280">
        <f t="shared" si="21"/>
        <v>122287.18</v>
      </c>
      <c r="E1367" s="280">
        <v>122287</v>
      </c>
      <c r="F1367" s="290">
        <v>0</v>
      </c>
      <c r="G1367" s="303" t="s">
        <v>818</v>
      </c>
      <c r="H1367" s="303"/>
      <c r="I1367" s="264" t="s">
        <v>1220</v>
      </c>
      <c r="K1367" s="284"/>
      <c r="L1367" s="284"/>
    </row>
    <row r="1368" spans="1:12">
      <c r="A1368" s="794" t="s">
        <v>1666</v>
      </c>
      <c r="B1368" s="291">
        <v>71613</v>
      </c>
      <c r="C1368" s="292"/>
      <c r="D1368" s="280">
        <f t="shared" si="21"/>
        <v>71613</v>
      </c>
      <c r="E1368" s="280">
        <v>71613</v>
      </c>
      <c r="F1368" s="290">
        <v>0</v>
      </c>
      <c r="G1368" s="303" t="s">
        <v>1361</v>
      </c>
      <c r="H1368" s="303"/>
      <c r="I1368" s="264" t="s">
        <v>1220</v>
      </c>
      <c r="K1368" s="284"/>
      <c r="L1368" s="284"/>
    </row>
    <row r="1369" spans="1:12">
      <c r="A1369" s="313" t="s">
        <v>656</v>
      </c>
      <c r="B1369" s="291">
        <v>1424597</v>
      </c>
      <c r="C1369" s="292"/>
      <c r="D1369" s="280">
        <f t="shared" si="21"/>
        <v>1424597</v>
      </c>
      <c r="E1369" s="280">
        <v>1424597</v>
      </c>
      <c r="F1369" s="290">
        <v>0</v>
      </c>
      <c r="G1369" s="303" t="s">
        <v>1402</v>
      </c>
      <c r="H1369" s="303"/>
      <c r="I1369" s="264" t="s">
        <v>1220</v>
      </c>
      <c r="K1369" s="284"/>
      <c r="L1369" s="284"/>
    </row>
    <row r="1370" spans="1:12" ht="24">
      <c r="A1370" s="313" t="s">
        <v>899</v>
      </c>
      <c r="B1370" s="291">
        <v>1719984.17</v>
      </c>
      <c r="C1370" s="292"/>
      <c r="D1370" s="280">
        <f t="shared" si="21"/>
        <v>1719984.17</v>
      </c>
      <c r="E1370" s="280">
        <v>1719984</v>
      </c>
      <c r="F1370" s="290">
        <v>0</v>
      </c>
      <c r="G1370" s="303" t="s">
        <v>1369</v>
      </c>
      <c r="H1370" s="303"/>
      <c r="I1370" s="264" t="s">
        <v>1220</v>
      </c>
      <c r="K1370" s="284"/>
      <c r="L1370" s="284"/>
    </row>
    <row r="1371" spans="1:12">
      <c r="A1371" s="313" t="s">
        <v>643</v>
      </c>
      <c r="B1371" s="291">
        <v>309337</v>
      </c>
      <c r="C1371" s="292"/>
      <c r="D1371" s="280">
        <f t="shared" si="21"/>
        <v>309337</v>
      </c>
      <c r="E1371" s="280">
        <v>259427</v>
      </c>
      <c r="F1371" s="290">
        <v>0</v>
      </c>
      <c r="G1371" s="303" t="s">
        <v>1399</v>
      </c>
      <c r="H1371" s="303"/>
      <c r="I1371" s="264" t="s">
        <v>1220</v>
      </c>
      <c r="K1371" s="284"/>
      <c r="L1371" s="284"/>
    </row>
    <row r="1372" spans="1:12" s="651" customFormat="1">
      <c r="A1372" s="278" t="s">
        <v>1145</v>
      </c>
      <c r="B1372" s="646">
        <v>981103</v>
      </c>
      <c r="C1372" s="647"/>
      <c r="D1372" s="648">
        <f t="shared" si="21"/>
        <v>981103</v>
      </c>
      <c r="E1372" s="648">
        <v>981103</v>
      </c>
      <c r="F1372" s="649">
        <v>0</v>
      </c>
      <c r="G1372" s="650" t="s">
        <v>1399</v>
      </c>
      <c r="H1372" s="650"/>
      <c r="I1372" s="651" t="s">
        <v>1220</v>
      </c>
      <c r="K1372" s="284"/>
      <c r="L1372" s="284"/>
    </row>
    <row r="1373" spans="1:12">
      <c r="A1373" s="313" t="s">
        <v>644</v>
      </c>
      <c r="B1373" s="292"/>
      <c r="C1373" s="291">
        <v>179885</v>
      </c>
      <c r="D1373" s="280">
        <f t="shared" si="21"/>
        <v>-179885</v>
      </c>
      <c r="E1373" s="280">
        <v>-179885</v>
      </c>
      <c r="F1373" s="290">
        <v>0</v>
      </c>
      <c r="G1373" s="303" t="s">
        <v>1386</v>
      </c>
      <c r="H1373" s="303"/>
      <c r="I1373" s="264" t="s">
        <v>1220</v>
      </c>
      <c r="K1373" s="284"/>
      <c r="L1373" s="284"/>
    </row>
    <row r="1374" spans="1:12">
      <c r="A1374" s="313" t="s">
        <v>1146</v>
      </c>
      <c r="B1374" s="291">
        <v>117651</v>
      </c>
      <c r="C1374" s="292"/>
      <c r="D1374" s="280">
        <f t="shared" si="21"/>
        <v>117651</v>
      </c>
      <c r="E1374" s="280">
        <v>117651</v>
      </c>
      <c r="F1374" s="290">
        <v>0</v>
      </c>
      <c r="G1374" s="303" t="s">
        <v>1399</v>
      </c>
      <c r="H1374" s="303"/>
      <c r="I1374" s="264" t="s">
        <v>1220</v>
      </c>
      <c r="K1374" s="284"/>
      <c r="L1374" s="284"/>
    </row>
    <row r="1375" spans="1:12">
      <c r="A1375" s="313" t="s">
        <v>1147</v>
      </c>
      <c r="B1375" s="291">
        <v>7539154</v>
      </c>
      <c r="C1375" s="292"/>
      <c r="D1375" s="280">
        <f t="shared" si="21"/>
        <v>7539154</v>
      </c>
      <c r="E1375" s="280">
        <v>7539154</v>
      </c>
      <c r="F1375" s="290">
        <v>0</v>
      </c>
      <c r="G1375" s="303" t="s">
        <v>1399</v>
      </c>
      <c r="H1375" s="303"/>
      <c r="I1375" s="264" t="s">
        <v>1220</v>
      </c>
      <c r="K1375" s="284"/>
      <c r="L1375" s="284"/>
    </row>
    <row r="1376" spans="1:12">
      <c r="A1376" s="313" t="s">
        <v>1148</v>
      </c>
      <c r="B1376" s="291">
        <v>690423</v>
      </c>
      <c r="C1376" s="292"/>
      <c r="D1376" s="280">
        <f t="shared" si="21"/>
        <v>690423</v>
      </c>
      <c r="E1376" s="280">
        <v>690423</v>
      </c>
      <c r="F1376" s="290">
        <v>0</v>
      </c>
      <c r="G1376" s="303" t="s">
        <v>1413</v>
      </c>
      <c r="H1376" s="303"/>
      <c r="I1376" s="264" t="s">
        <v>1220</v>
      </c>
      <c r="K1376" s="284"/>
      <c r="L1376" s="284"/>
    </row>
    <row r="1377" spans="1:12">
      <c r="A1377" s="313" t="s">
        <v>717</v>
      </c>
      <c r="B1377" s="291">
        <v>1683688.54</v>
      </c>
      <c r="C1377" s="292"/>
      <c r="D1377" s="280">
        <f t="shared" si="21"/>
        <v>1683688.54</v>
      </c>
      <c r="E1377" s="280">
        <v>1536864</v>
      </c>
      <c r="F1377" s="290">
        <v>0</v>
      </c>
      <c r="G1377" s="303" t="s">
        <v>1413</v>
      </c>
      <c r="H1377" s="303"/>
      <c r="I1377" s="264" t="s">
        <v>1220</v>
      </c>
      <c r="K1377" s="284"/>
      <c r="L1377" s="284"/>
    </row>
    <row r="1378" spans="1:12">
      <c r="A1378" s="794" t="s">
        <v>1666</v>
      </c>
      <c r="B1378" s="292"/>
      <c r="C1378" s="291">
        <v>30000</v>
      </c>
      <c r="D1378" s="280">
        <f t="shared" si="21"/>
        <v>-30000</v>
      </c>
      <c r="E1378" s="280">
        <v>-30000</v>
      </c>
      <c r="F1378" s="290">
        <v>0</v>
      </c>
      <c r="G1378" s="303" t="s">
        <v>1382</v>
      </c>
      <c r="H1378" s="303"/>
      <c r="I1378" s="264" t="s">
        <v>1220</v>
      </c>
      <c r="K1378" s="284"/>
      <c r="L1378" s="284"/>
    </row>
    <row r="1379" spans="1:12">
      <c r="A1379" s="794" t="s">
        <v>1666</v>
      </c>
      <c r="B1379" s="291">
        <v>17061</v>
      </c>
      <c r="C1379" s="292"/>
      <c r="D1379" s="280">
        <f t="shared" si="21"/>
        <v>17061</v>
      </c>
      <c r="E1379" s="280">
        <v>17061</v>
      </c>
      <c r="F1379" s="290">
        <v>0</v>
      </c>
      <c r="G1379" s="303" t="s">
        <v>1361</v>
      </c>
      <c r="H1379" s="303"/>
      <c r="I1379" s="264" t="s">
        <v>1220</v>
      </c>
      <c r="K1379" s="284"/>
      <c r="L1379" s="284"/>
    </row>
    <row r="1380" spans="1:12">
      <c r="A1380" s="313" t="s">
        <v>440</v>
      </c>
      <c r="B1380" s="291">
        <v>18504.740000000002</v>
      </c>
      <c r="C1380" s="292"/>
      <c r="D1380" s="280">
        <f t="shared" si="21"/>
        <v>18504.740000000002</v>
      </c>
      <c r="E1380" s="280">
        <v>18505</v>
      </c>
      <c r="F1380" s="290">
        <v>0</v>
      </c>
      <c r="G1380" s="303" t="s">
        <v>818</v>
      </c>
      <c r="H1380" s="303"/>
      <c r="I1380" s="264" t="s">
        <v>1220</v>
      </c>
      <c r="K1380" s="284"/>
      <c r="L1380" s="284"/>
    </row>
    <row r="1381" spans="1:12">
      <c r="A1381" s="313" t="s">
        <v>489</v>
      </c>
      <c r="B1381" s="291">
        <v>26924</v>
      </c>
      <c r="C1381" s="292"/>
      <c r="D1381" s="280">
        <f t="shared" si="21"/>
        <v>26924</v>
      </c>
      <c r="E1381" s="280">
        <v>26924</v>
      </c>
      <c r="F1381" s="290">
        <v>0</v>
      </c>
      <c r="G1381" s="303" t="s">
        <v>818</v>
      </c>
      <c r="H1381" s="303"/>
      <c r="I1381" s="264" t="s">
        <v>1220</v>
      </c>
      <c r="K1381" s="284"/>
      <c r="L1381" s="284"/>
    </row>
    <row r="1382" spans="1:12">
      <c r="A1382" s="794" t="s">
        <v>1666</v>
      </c>
      <c r="B1382" s="292"/>
      <c r="C1382" s="291">
        <v>1839244.59</v>
      </c>
      <c r="D1382" s="280">
        <f t="shared" si="21"/>
        <v>-1839244.59</v>
      </c>
      <c r="E1382" s="280">
        <v>-1839245</v>
      </c>
      <c r="F1382" s="290">
        <v>0</v>
      </c>
      <c r="G1382" s="303" t="s">
        <v>1382</v>
      </c>
      <c r="H1382" s="303"/>
      <c r="I1382" s="264" t="s">
        <v>1220</v>
      </c>
      <c r="K1382" s="284"/>
      <c r="L1382" s="284"/>
    </row>
    <row r="1383" spans="1:12">
      <c r="A1383" s="794" t="s">
        <v>1666</v>
      </c>
      <c r="B1383" s="291">
        <v>14455</v>
      </c>
      <c r="C1383" s="292"/>
      <c r="D1383" s="280">
        <f t="shared" si="21"/>
        <v>14455</v>
      </c>
      <c r="E1383" s="280">
        <v>14455</v>
      </c>
      <c r="F1383" s="290">
        <v>0</v>
      </c>
      <c r="G1383" s="303" t="s">
        <v>1370</v>
      </c>
      <c r="H1383" s="303"/>
      <c r="I1383" s="264" t="s">
        <v>1220</v>
      </c>
      <c r="K1383" s="284"/>
      <c r="L1383" s="284"/>
    </row>
    <row r="1384" spans="1:12">
      <c r="A1384" s="794" t="s">
        <v>1666</v>
      </c>
      <c r="B1384" s="291">
        <v>11250</v>
      </c>
      <c r="C1384" s="292"/>
      <c r="D1384" s="280">
        <f t="shared" si="21"/>
        <v>11250</v>
      </c>
      <c r="E1384" s="280">
        <v>11250</v>
      </c>
      <c r="F1384" s="290">
        <v>0</v>
      </c>
      <c r="G1384" s="303" t="s">
        <v>1361</v>
      </c>
      <c r="H1384" s="303"/>
      <c r="I1384" s="264" t="s">
        <v>1220</v>
      </c>
      <c r="J1384" s="265" t="s">
        <v>1293</v>
      </c>
      <c r="K1384" s="284"/>
      <c r="L1384" s="284"/>
    </row>
    <row r="1385" spans="1:12">
      <c r="A1385" s="794" t="s">
        <v>1666</v>
      </c>
      <c r="B1385" s="291">
        <v>9375</v>
      </c>
      <c r="C1385" s="292"/>
      <c r="D1385" s="280">
        <f t="shared" si="21"/>
        <v>9375</v>
      </c>
      <c r="E1385" s="280">
        <v>9375</v>
      </c>
      <c r="F1385" s="290">
        <v>0</v>
      </c>
      <c r="G1385" s="303" t="s">
        <v>1361</v>
      </c>
      <c r="H1385" s="303"/>
      <c r="I1385" s="264" t="s">
        <v>1220</v>
      </c>
      <c r="K1385" s="284"/>
      <c r="L1385" s="284"/>
    </row>
    <row r="1386" spans="1:12">
      <c r="A1386" s="794" t="s">
        <v>1666</v>
      </c>
      <c r="B1386" s="292"/>
      <c r="C1386" s="291">
        <v>169241</v>
      </c>
      <c r="D1386" s="280">
        <f t="shared" si="21"/>
        <v>-169241</v>
      </c>
      <c r="E1386" s="280">
        <v>-169241</v>
      </c>
      <c r="F1386" s="290" t="s">
        <v>734</v>
      </c>
      <c r="G1386" s="435" t="s">
        <v>1504</v>
      </c>
      <c r="H1386" s="435"/>
      <c r="I1386" s="264" t="s">
        <v>1220</v>
      </c>
      <c r="K1386" s="284"/>
      <c r="L1386" s="284"/>
    </row>
    <row r="1387" spans="1:12">
      <c r="A1387" s="794" t="s">
        <v>1666</v>
      </c>
      <c r="B1387" s="292"/>
      <c r="C1387" s="291">
        <v>5850</v>
      </c>
      <c r="D1387" s="280">
        <f t="shared" si="21"/>
        <v>-5850</v>
      </c>
      <c r="E1387" s="280">
        <v>-5850</v>
      </c>
      <c r="F1387" s="290" t="s">
        <v>734</v>
      </c>
      <c r="G1387" s="435" t="s">
        <v>1504</v>
      </c>
      <c r="H1387" s="435"/>
      <c r="I1387" s="264" t="s">
        <v>1220</v>
      </c>
      <c r="K1387" s="284"/>
      <c r="L1387" s="284"/>
    </row>
    <row r="1388" spans="1:12">
      <c r="A1388" s="794" t="s">
        <v>1666</v>
      </c>
      <c r="B1388" s="292"/>
      <c r="C1388" s="291">
        <v>821911</v>
      </c>
      <c r="D1388" s="280">
        <f t="shared" si="21"/>
        <v>-821911</v>
      </c>
      <c r="E1388" s="280">
        <v>-821911</v>
      </c>
      <c r="F1388" s="290" t="s">
        <v>734</v>
      </c>
      <c r="G1388" s="435" t="s">
        <v>1504</v>
      </c>
      <c r="H1388" s="435"/>
      <c r="I1388" s="264" t="s">
        <v>1220</v>
      </c>
      <c r="K1388" s="284"/>
      <c r="L1388" s="284"/>
    </row>
    <row r="1389" spans="1:12">
      <c r="A1389" s="794" t="s">
        <v>1666</v>
      </c>
      <c r="B1389" s="291">
        <v>784</v>
      </c>
      <c r="C1389" s="292"/>
      <c r="D1389" s="280">
        <f t="shared" si="21"/>
        <v>784</v>
      </c>
      <c r="E1389" s="280">
        <v>784</v>
      </c>
      <c r="F1389" s="290">
        <v>0</v>
      </c>
      <c r="G1389" s="303" t="s">
        <v>1361</v>
      </c>
      <c r="H1389" s="303"/>
      <c r="I1389" s="264" t="s">
        <v>1220</v>
      </c>
      <c r="K1389" s="284"/>
      <c r="L1389" s="284"/>
    </row>
    <row r="1390" spans="1:12">
      <c r="A1390" s="794" t="s">
        <v>1666</v>
      </c>
      <c r="B1390" s="291">
        <v>37826</v>
      </c>
      <c r="C1390" s="292"/>
      <c r="D1390" s="280">
        <f t="shared" si="21"/>
        <v>37826</v>
      </c>
      <c r="E1390" s="280">
        <v>37826</v>
      </c>
      <c r="F1390" s="290">
        <v>0</v>
      </c>
      <c r="G1390" s="303" t="s">
        <v>1361</v>
      </c>
      <c r="H1390" s="303"/>
      <c r="I1390" s="264" t="s">
        <v>1220</v>
      </c>
      <c r="K1390" s="284"/>
      <c r="L1390" s="284"/>
    </row>
    <row r="1391" spans="1:12">
      <c r="A1391" s="794" t="s">
        <v>1666</v>
      </c>
      <c r="B1391" s="292"/>
      <c r="C1391" s="291">
        <v>61031.9</v>
      </c>
      <c r="D1391" s="280">
        <f t="shared" si="21"/>
        <v>-61031.9</v>
      </c>
      <c r="E1391" s="280">
        <v>-61032</v>
      </c>
      <c r="F1391" s="290" t="s">
        <v>734</v>
      </c>
      <c r="G1391" s="435" t="s">
        <v>1504</v>
      </c>
      <c r="H1391" s="435"/>
      <c r="I1391" s="264" t="s">
        <v>1220</v>
      </c>
      <c r="K1391" s="284"/>
      <c r="L1391" s="284"/>
    </row>
    <row r="1392" spans="1:12">
      <c r="A1392" s="794" t="s">
        <v>1666</v>
      </c>
      <c r="B1392" s="291">
        <v>7633</v>
      </c>
      <c r="C1392" s="292"/>
      <c r="D1392" s="280">
        <f t="shared" si="21"/>
        <v>7633</v>
      </c>
      <c r="E1392" s="280">
        <v>7633</v>
      </c>
      <c r="F1392" s="290">
        <v>0</v>
      </c>
      <c r="G1392" s="303" t="s">
        <v>1370</v>
      </c>
      <c r="H1392" s="303"/>
      <c r="I1392" s="264" t="s">
        <v>1220</v>
      </c>
      <c r="K1392" s="284"/>
      <c r="L1392" s="284"/>
    </row>
    <row r="1393" spans="1:12">
      <c r="A1393" s="794" t="s">
        <v>1666</v>
      </c>
      <c r="B1393" s="291">
        <v>126765</v>
      </c>
      <c r="C1393" s="292"/>
      <c r="D1393" s="280">
        <f t="shared" si="21"/>
        <v>126765</v>
      </c>
      <c r="E1393" s="280">
        <v>126765</v>
      </c>
      <c r="F1393" s="290">
        <v>0</v>
      </c>
      <c r="G1393" s="303" t="s">
        <v>1361</v>
      </c>
      <c r="H1393" s="303"/>
      <c r="I1393" s="264" t="s">
        <v>1220</v>
      </c>
      <c r="K1393" s="284"/>
      <c r="L1393" s="284"/>
    </row>
    <row r="1394" spans="1:12">
      <c r="A1394" s="313" t="s">
        <v>405</v>
      </c>
      <c r="B1394" s="291">
        <v>1469</v>
      </c>
      <c r="C1394" s="292"/>
      <c r="D1394" s="280">
        <f t="shared" si="21"/>
        <v>1469</v>
      </c>
      <c r="E1394" s="280">
        <v>1469</v>
      </c>
      <c r="F1394" s="290">
        <v>0</v>
      </c>
      <c r="G1394" s="303" t="s">
        <v>1367</v>
      </c>
      <c r="H1394" s="303"/>
      <c r="I1394" s="264" t="s">
        <v>1220</v>
      </c>
      <c r="K1394" s="284"/>
      <c r="L1394" s="284"/>
    </row>
    <row r="1395" spans="1:12">
      <c r="A1395" s="794" t="s">
        <v>1666</v>
      </c>
      <c r="B1395" s="291">
        <v>41519</v>
      </c>
      <c r="C1395" s="292"/>
      <c r="D1395" s="280">
        <f t="shared" si="21"/>
        <v>41519</v>
      </c>
      <c r="E1395" s="280">
        <v>41519</v>
      </c>
      <c r="F1395" s="290">
        <v>0</v>
      </c>
      <c r="G1395" s="303" t="s">
        <v>1361</v>
      </c>
      <c r="H1395" s="303"/>
      <c r="I1395" s="264" t="s">
        <v>1220</v>
      </c>
      <c r="K1395" s="284"/>
      <c r="L1395" s="284"/>
    </row>
    <row r="1396" spans="1:12">
      <c r="A1396" s="794" t="s">
        <v>1666</v>
      </c>
      <c r="B1396" s="291">
        <v>3187.5</v>
      </c>
      <c r="C1396" s="292"/>
      <c r="D1396" s="280">
        <f t="shared" si="21"/>
        <v>3187.5</v>
      </c>
      <c r="E1396" s="280">
        <v>3188</v>
      </c>
      <c r="F1396" s="290">
        <v>0</v>
      </c>
      <c r="G1396" s="303" t="s">
        <v>1361</v>
      </c>
      <c r="H1396" s="303"/>
      <c r="I1396" s="264" t="s">
        <v>1220</v>
      </c>
      <c r="K1396" s="284"/>
      <c r="L1396" s="284"/>
    </row>
    <row r="1397" spans="1:12">
      <c r="A1397" s="794" t="s">
        <v>1666</v>
      </c>
      <c r="B1397" s="291">
        <v>91148</v>
      </c>
      <c r="C1397" s="292"/>
      <c r="D1397" s="280">
        <f t="shared" si="21"/>
        <v>91148</v>
      </c>
      <c r="E1397" s="280">
        <v>91148</v>
      </c>
      <c r="F1397" s="290">
        <v>0</v>
      </c>
      <c r="G1397" s="303" t="s">
        <v>1361</v>
      </c>
      <c r="H1397" s="303"/>
      <c r="I1397" s="264" t="s">
        <v>1220</v>
      </c>
      <c r="K1397" s="284"/>
      <c r="L1397" s="284"/>
    </row>
    <row r="1398" spans="1:12">
      <c r="A1398" s="313" t="s">
        <v>406</v>
      </c>
      <c r="B1398" s="291">
        <v>16659.990000000002</v>
      </c>
      <c r="C1398" s="292"/>
      <c r="D1398" s="280">
        <f t="shared" si="21"/>
        <v>16659.990000000002</v>
      </c>
      <c r="E1398" s="280">
        <v>16660</v>
      </c>
      <c r="F1398" s="290">
        <v>0</v>
      </c>
      <c r="G1398" s="303" t="s">
        <v>1367</v>
      </c>
      <c r="H1398" s="303"/>
      <c r="I1398" s="264" t="s">
        <v>1220</v>
      </c>
      <c r="K1398" s="284"/>
      <c r="L1398" s="284"/>
    </row>
    <row r="1399" spans="1:12">
      <c r="A1399" s="794" t="s">
        <v>1666</v>
      </c>
      <c r="B1399" s="291">
        <v>779</v>
      </c>
      <c r="C1399" s="292"/>
      <c r="D1399" s="280">
        <f t="shared" si="21"/>
        <v>779</v>
      </c>
      <c r="E1399" s="280">
        <v>779</v>
      </c>
      <c r="F1399" s="290">
        <v>0</v>
      </c>
      <c r="G1399" s="303" t="s">
        <v>1361</v>
      </c>
      <c r="H1399" s="303"/>
      <c r="I1399" s="264" t="s">
        <v>1220</v>
      </c>
      <c r="K1399" s="284"/>
      <c r="L1399" s="284"/>
    </row>
    <row r="1400" spans="1:12">
      <c r="A1400" s="313" t="s">
        <v>407</v>
      </c>
      <c r="B1400" s="291">
        <v>7443</v>
      </c>
      <c r="C1400" s="292"/>
      <c r="D1400" s="280">
        <f t="shared" si="21"/>
        <v>7443</v>
      </c>
      <c r="E1400" s="280">
        <v>7443</v>
      </c>
      <c r="F1400" s="290">
        <v>0</v>
      </c>
      <c r="G1400" s="303" t="s">
        <v>1367</v>
      </c>
      <c r="H1400" s="303"/>
      <c r="I1400" s="264" t="s">
        <v>1220</v>
      </c>
      <c r="K1400" s="284"/>
      <c r="L1400" s="284"/>
    </row>
    <row r="1401" spans="1:12">
      <c r="A1401" s="794" t="s">
        <v>1666</v>
      </c>
      <c r="B1401" s="291">
        <v>8000</v>
      </c>
      <c r="C1401" s="292"/>
      <c r="D1401" s="280">
        <f t="shared" si="21"/>
        <v>8000</v>
      </c>
      <c r="E1401" s="280">
        <v>8000</v>
      </c>
      <c r="F1401" s="290">
        <v>0</v>
      </c>
      <c r="G1401" s="303" t="s">
        <v>1361</v>
      </c>
      <c r="H1401" s="303"/>
      <c r="I1401" s="264" t="s">
        <v>1220</v>
      </c>
      <c r="K1401" s="284"/>
      <c r="L1401" s="284"/>
    </row>
    <row r="1402" spans="1:12">
      <c r="A1402" s="794" t="s">
        <v>1666</v>
      </c>
      <c r="B1402" s="291">
        <v>3350</v>
      </c>
      <c r="C1402" s="292"/>
      <c r="D1402" s="280">
        <f t="shared" si="21"/>
        <v>3350</v>
      </c>
      <c r="E1402" s="280">
        <v>3350</v>
      </c>
      <c r="F1402" s="290">
        <v>0</v>
      </c>
      <c r="G1402" s="303" t="s">
        <v>1361</v>
      </c>
      <c r="H1402" s="303"/>
      <c r="I1402" s="264" t="s">
        <v>1220</v>
      </c>
      <c r="K1402" s="284"/>
      <c r="L1402" s="284"/>
    </row>
    <row r="1403" spans="1:12">
      <c r="A1403" s="313" t="s">
        <v>494</v>
      </c>
      <c r="B1403" s="291">
        <v>13800</v>
      </c>
      <c r="C1403" s="292"/>
      <c r="D1403" s="280">
        <f t="shared" si="21"/>
        <v>13800</v>
      </c>
      <c r="E1403" s="280">
        <v>13800</v>
      </c>
      <c r="F1403" s="290">
        <v>0</v>
      </c>
      <c r="G1403" s="303" t="s">
        <v>818</v>
      </c>
      <c r="H1403" s="303"/>
      <c r="I1403" s="264" t="s">
        <v>1220</v>
      </c>
      <c r="K1403" s="284"/>
      <c r="L1403" s="284"/>
    </row>
    <row r="1404" spans="1:12">
      <c r="A1404" s="794" t="s">
        <v>1666</v>
      </c>
      <c r="B1404" s="291">
        <v>10500</v>
      </c>
      <c r="C1404" s="292"/>
      <c r="D1404" s="280">
        <f t="shared" si="21"/>
        <v>10500</v>
      </c>
      <c r="E1404" s="280">
        <v>10500</v>
      </c>
      <c r="F1404" s="290">
        <v>0</v>
      </c>
      <c r="G1404" s="303" t="s">
        <v>1361</v>
      </c>
      <c r="H1404" s="303"/>
      <c r="I1404" s="264" t="s">
        <v>1220</v>
      </c>
      <c r="K1404" s="284"/>
      <c r="L1404" s="284"/>
    </row>
    <row r="1405" spans="1:12">
      <c r="A1405" s="313" t="s">
        <v>1149</v>
      </c>
      <c r="B1405" s="291">
        <v>175428</v>
      </c>
      <c r="C1405" s="292"/>
      <c r="D1405" s="280">
        <f t="shared" si="21"/>
        <v>175428</v>
      </c>
      <c r="E1405" s="280">
        <v>175428</v>
      </c>
      <c r="F1405" s="290">
        <v>0</v>
      </c>
      <c r="G1405" s="303" t="s">
        <v>1408</v>
      </c>
      <c r="H1405" s="303"/>
      <c r="I1405" s="264" t="s">
        <v>1220</v>
      </c>
      <c r="K1405" s="284"/>
      <c r="L1405" s="284"/>
    </row>
    <row r="1406" spans="1:12">
      <c r="A1406" s="313" t="s">
        <v>384</v>
      </c>
      <c r="B1406" s="291">
        <v>868.46</v>
      </c>
      <c r="C1406" s="292"/>
      <c r="D1406" s="280">
        <f t="shared" si="21"/>
        <v>868.46</v>
      </c>
      <c r="E1406" s="280">
        <v>868</v>
      </c>
      <c r="F1406" s="290">
        <v>0</v>
      </c>
      <c r="G1406" s="303" t="s">
        <v>1367</v>
      </c>
      <c r="H1406" s="303"/>
      <c r="I1406" s="264" t="s">
        <v>1220</v>
      </c>
      <c r="K1406" s="284"/>
      <c r="L1406" s="284"/>
    </row>
    <row r="1407" spans="1:12">
      <c r="A1407" s="794" t="s">
        <v>1666</v>
      </c>
      <c r="B1407" s="291">
        <v>100395</v>
      </c>
      <c r="C1407" s="292"/>
      <c r="D1407" s="280">
        <f t="shared" si="21"/>
        <v>100395</v>
      </c>
      <c r="E1407" s="280">
        <v>100395</v>
      </c>
      <c r="F1407" s="290">
        <v>0</v>
      </c>
      <c r="G1407" s="303" t="s">
        <v>1361</v>
      </c>
      <c r="H1407" s="303"/>
      <c r="I1407" s="264" t="s">
        <v>1220</v>
      </c>
      <c r="K1407" s="284"/>
      <c r="L1407" s="284"/>
    </row>
    <row r="1408" spans="1:12">
      <c r="A1408" s="313" t="s">
        <v>695</v>
      </c>
      <c r="B1408" s="291">
        <v>74845</v>
      </c>
      <c r="C1408" s="292"/>
      <c r="D1408" s="280">
        <f t="shared" si="21"/>
        <v>74845</v>
      </c>
      <c r="E1408" s="280">
        <v>74845</v>
      </c>
      <c r="F1408" s="290">
        <v>0</v>
      </c>
      <c r="G1408" s="303" t="s">
        <v>1409</v>
      </c>
      <c r="H1408" s="303"/>
      <c r="I1408" s="264" t="s">
        <v>1220</v>
      </c>
      <c r="K1408" s="284"/>
      <c r="L1408" s="284"/>
    </row>
    <row r="1409" spans="1:12">
      <c r="A1409" s="313" t="s">
        <v>718</v>
      </c>
      <c r="B1409" s="291">
        <v>1988148</v>
      </c>
      <c r="C1409" s="292"/>
      <c r="D1409" s="280">
        <f t="shared" si="21"/>
        <v>1988148</v>
      </c>
      <c r="E1409" s="280">
        <v>1988148</v>
      </c>
      <c r="F1409" s="290">
        <v>0</v>
      </c>
      <c r="G1409" s="303" t="s">
        <v>1413</v>
      </c>
      <c r="H1409" s="303"/>
      <c r="I1409" s="264" t="s">
        <v>1220</v>
      </c>
      <c r="K1409" s="284"/>
      <c r="L1409" s="284"/>
    </row>
    <row r="1410" spans="1:12">
      <c r="A1410" s="313" t="s">
        <v>408</v>
      </c>
      <c r="B1410" s="291">
        <v>10000</v>
      </c>
      <c r="C1410" s="292"/>
      <c r="D1410" s="280">
        <f t="shared" si="21"/>
        <v>10000</v>
      </c>
      <c r="E1410" s="280">
        <v>10000</v>
      </c>
      <c r="F1410" s="290">
        <v>0</v>
      </c>
      <c r="G1410" s="303" t="s">
        <v>1367</v>
      </c>
      <c r="H1410" s="303"/>
      <c r="I1410" s="264" t="s">
        <v>1220</v>
      </c>
      <c r="K1410" s="284"/>
      <c r="L1410" s="284"/>
    </row>
    <row r="1411" spans="1:12">
      <c r="A1411" s="794" t="s">
        <v>1666</v>
      </c>
      <c r="B1411" s="291">
        <v>4500</v>
      </c>
      <c r="C1411" s="292"/>
      <c r="D1411" s="280">
        <f t="shared" si="21"/>
        <v>4500</v>
      </c>
      <c r="E1411" s="280">
        <v>4500</v>
      </c>
      <c r="F1411" s="290">
        <v>0</v>
      </c>
      <c r="G1411" s="303" t="s">
        <v>1361</v>
      </c>
      <c r="H1411" s="303"/>
      <c r="I1411" s="264" t="s">
        <v>1220</v>
      </c>
      <c r="K1411" s="284"/>
      <c r="L1411" s="284"/>
    </row>
    <row r="1412" spans="1:12">
      <c r="A1412" s="794" t="s">
        <v>1666</v>
      </c>
      <c r="B1412" s="291">
        <v>7700</v>
      </c>
      <c r="C1412" s="292"/>
      <c r="D1412" s="280">
        <f t="shared" si="21"/>
        <v>7700</v>
      </c>
      <c r="E1412" s="280">
        <v>7700</v>
      </c>
      <c r="F1412" s="290">
        <v>0</v>
      </c>
      <c r="G1412" s="303" t="s">
        <v>1361</v>
      </c>
      <c r="H1412" s="303"/>
      <c r="I1412" s="264" t="s">
        <v>1220</v>
      </c>
      <c r="K1412" s="284"/>
      <c r="L1412" s="284"/>
    </row>
    <row r="1413" spans="1:12">
      <c r="A1413" s="794" t="s">
        <v>1666</v>
      </c>
      <c r="B1413" s="291">
        <v>8500</v>
      </c>
      <c r="C1413" s="292"/>
      <c r="D1413" s="280">
        <f t="shared" si="21"/>
        <v>8500</v>
      </c>
      <c r="E1413" s="280">
        <v>8500</v>
      </c>
      <c r="F1413" s="290">
        <v>0</v>
      </c>
      <c r="G1413" s="303" t="s">
        <v>1361</v>
      </c>
      <c r="H1413" s="303"/>
      <c r="I1413" s="264" t="s">
        <v>1220</v>
      </c>
      <c r="K1413" s="284"/>
      <c r="L1413" s="284"/>
    </row>
    <row r="1414" spans="1:12">
      <c r="A1414" s="794" t="s">
        <v>1666</v>
      </c>
      <c r="B1414" s="292"/>
      <c r="C1414" s="291">
        <v>70430</v>
      </c>
      <c r="D1414" s="280">
        <f t="shared" si="21"/>
        <v>-70430</v>
      </c>
      <c r="E1414" s="280">
        <v>-70430</v>
      </c>
      <c r="F1414" s="290" t="s">
        <v>734</v>
      </c>
      <c r="G1414" s="435" t="s">
        <v>1504</v>
      </c>
      <c r="H1414" s="435"/>
      <c r="I1414" s="264" t="s">
        <v>1220</v>
      </c>
      <c r="K1414" s="284"/>
      <c r="L1414" s="284"/>
    </row>
    <row r="1415" spans="1:12">
      <c r="A1415" s="794" t="s">
        <v>1666</v>
      </c>
      <c r="B1415" s="292"/>
      <c r="C1415" s="291">
        <v>12000</v>
      </c>
      <c r="D1415" s="280">
        <f t="shared" si="21"/>
        <v>-12000</v>
      </c>
      <c r="E1415" s="280">
        <v>-12000</v>
      </c>
      <c r="F1415" s="290" t="s">
        <v>896</v>
      </c>
      <c r="G1415" s="435" t="s">
        <v>1504</v>
      </c>
      <c r="H1415" s="435"/>
      <c r="I1415" s="264" t="s">
        <v>1220</v>
      </c>
      <c r="K1415" s="284"/>
      <c r="L1415" s="284"/>
    </row>
    <row r="1416" spans="1:12">
      <c r="A1416" s="794" t="s">
        <v>1666</v>
      </c>
      <c r="B1416" s="292"/>
      <c r="C1416" s="291">
        <v>262143</v>
      </c>
      <c r="D1416" s="280">
        <f t="shared" si="21"/>
        <v>-262143</v>
      </c>
      <c r="E1416" s="280">
        <v>-262143</v>
      </c>
      <c r="F1416" s="290" t="s">
        <v>734</v>
      </c>
      <c r="G1416" s="435" t="s">
        <v>1504</v>
      </c>
      <c r="H1416" s="435"/>
      <c r="I1416" s="264" t="s">
        <v>1220</v>
      </c>
      <c r="K1416" s="284"/>
      <c r="L1416" s="284"/>
    </row>
    <row r="1417" spans="1:12">
      <c r="A1417" s="794" t="s">
        <v>1666</v>
      </c>
      <c r="B1417" s="291">
        <v>2200.87</v>
      </c>
      <c r="C1417" s="292"/>
      <c r="D1417" s="280">
        <f t="shared" ref="D1417:D1471" si="22">B1417-C1417</f>
        <v>2200.87</v>
      </c>
      <c r="E1417" s="280">
        <v>2201</v>
      </c>
      <c r="F1417" s="290">
        <v>0</v>
      </c>
      <c r="G1417" s="303" t="s">
        <v>1361</v>
      </c>
      <c r="H1417" s="303"/>
      <c r="I1417" s="264" t="s">
        <v>1220</v>
      </c>
      <c r="K1417" s="284"/>
      <c r="L1417" s="284"/>
    </row>
    <row r="1418" spans="1:12">
      <c r="A1418" s="794" t="s">
        <v>1666</v>
      </c>
      <c r="B1418" s="291">
        <v>54150</v>
      </c>
      <c r="C1418" s="292"/>
      <c r="D1418" s="280">
        <f t="shared" si="22"/>
        <v>54150</v>
      </c>
      <c r="E1418" s="280">
        <v>54150</v>
      </c>
      <c r="F1418" s="290">
        <v>0</v>
      </c>
      <c r="G1418" s="303" t="s">
        <v>1361</v>
      </c>
      <c r="H1418" s="303"/>
      <c r="I1418" s="264" t="s">
        <v>1220</v>
      </c>
      <c r="K1418" s="284"/>
      <c r="L1418" s="284"/>
    </row>
    <row r="1419" spans="1:12">
      <c r="A1419" s="794" t="s">
        <v>1666</v>
      </c>
      <c r="B1419" s="291">
        <v>75480</v>
      </c>
      <c r="C1419" s="292"/>
      <c r="D1419" s="280">
        <f t="shared" si="22"/>
        <v>75480</v>
      </c>
      <c r="E1419" s="280">
        <v>75480</v>
      </c>
      <c r="F1419" s="290">
        <v>0</v>
      </c>
      <c r="G1419" s="303" t="s">
        <v>1361</v>
      </c>
      <c r="H1419" s="303"/>
      <c r="I1419" s="264" t="s">
        <v>1220</v>
      </c>
      <c r="K1419" s="284"/>
      <c r="L1419" s="284"/>
    </row>
    <row r="1420" spans="1:12">
      <c r="A1420" s="794" t="s">
        <v>1666</v>
      </c>
      <c r="B1420" s="291">
        <v>23217</v>
      </c>
      <c r="C1420" s="292"/>
      <c r="D1420" s="280">
        <f t="shared" si="22"/>
        <v>23217</v>
      </c>
      <c r="E1420" s="280">
        <v>23217</v>
      </c>
      <c r="F1420" s="290">
        <v>0</v>
      </c>
      <c r="G1420" s="303" t="s">
        <v>1361</v>
      </c>
      <c r="H1420" s="303"/>
      <c r="I1420" s="264" t="s">
        <v>1220</v>
      </c>
      <c r="K1420" s="284"/>
      <c r="L1420" s="284"/>
    </row>
    <row r="1421" spans="1:12">
      <c r="A1421" s="794" t="s">
        <v>1666</v>
      </c>
      <c r="B1421" s="292"/>
      <c r="C1421" s="291">
        <v>100000</v>
      </c>
      <c r="D1421" s="280">
        <f t="shared" si="22"/>
        <v>-100000</v>
      </c>
      <c r="E1421" s="280">
        <v>-100000</v>
      </c>
      <c r="F1421" s="290" t="s">
        <v>734</v>
      </c>
      <c r="G1421" s="435" t="s">
        <v>1504</v>
      </c>
      <c r="H1421" s="435"/>
      <c r="I1421" s="264" t="s">
        <v>1220</v>
      </c>
      <c r="K1421" s="284"/>
      <c r="L1421" s="284"/>
    </row>
    <row r="1422" spans="1:12">
      <c r="A1422" s="794" t="s">
        <v>1666</v>
      </c>
      <c r="B1422" s="291">
        <v>67500</v>
      </c>
      <c r="C1422" s="292"/>
      <c r="D1422" s="280">
        <f t="shared" si="22"/>
        <v>67500</v>
      </c>
      <c r="E1422" s="280">
        <v>67500</v>
      </c>
      <c r="F1422" s="290">
        <v>0</v>
      </c>
      <c r="G1422" s="303" t="s">
        <v>1361</v>
      </c>
      <c r="H1422" s="303"/>
      <c r="I1422" s="264" t="s">
        <v>1220</v>
      </c>
      <c r="K1422" s="284"/>
      <c r="L1422" s="284"/>
    </row>
    <row r="1423" spans="1:12">
      <c r="A1423" s="794" t="s">
        <v>1666</v>
      </c>
      <c r="B1423" s="291">
        <v>850</v>
      </c>
      <c r="C1423" s="292"/>
      <c r="D1423" s="280">
        <f t="shared" si="22"/>
        <v>850</v>
      </c>
      <c r="E1423" s="280">
        <v>850</v>
      </c>
      <c r="F1423" s="290">
        <v>0</v>
      </c>
      <c r="G1423" s="303" t="s">
        <v>1361</v>
      </c>
      <c r="H1423" s="303"/>
      <c r="I1423" s="264" t="s">
        <v>1220</v>
      </c>
      <c r="K1423" s="284"/>
      <c r="L1423" s="284"/>
    </row>
    <row r="1424" spans="1:12">
      <c r="A1424" s="794" t="s">
        <v>1666</v>
      </c>
      <c r="B1424" s="291">
        <v>55</v>
      </c>
      <c r="C1424" s="292"/>
      <c r="D1424" s="280">
        <f t="shared" si="22"/>
        <v>55</v>
      </c>
      <c r="E1424" s="280">
        <v>55</v>
      </c>
      <c r="F1424" s="290">
        <v>0</v>
      </c>
      <c r="G1424" s="303" t="s">
        <v>1361</v>
      </c>
      <c r="H1424" s="303"/>
      <c r="I1424" s="264" t="s">
        <v>1220</v>
      </c>
      <c r="K1424" s="284"/>
      <c r="L1424" s="284"/>
    </row>
    <row r="1425" spans="1:12">
      <c r="A1425" s="794" t="s">
        <v>1666</v>
      </c>
      <c r="B1425" s="291">
        <v>27450</v>
      </c>
      <c r="C1425" s="292"/>
      <c r="D1425" s="280">
        <f t="shared" si="22"/>
        <v>27450</v>
      </c>
      <c r="E1425" s="280">
        <v>27450</v>
      </c>
      <c r="F1425" s="290">
        <v>0</v>
      </c>
      <c r="G1425" s="303" t="s">
        <v>1361</v>
      </c>
      <c r="H1425" s="303"/>
      <c r="I1425" s="264" t="s">
        <v>1220</v>
      </c>
      <c r="K1425" s="284"/>
      <c r="L1425" s="284"/>
    </row>
    <row r="1426" spans="1:12">
      <c r="A1426" s="794" t="s">
        <v>1666</v>
      </c>
      <c r="B1426" s="292"/>
      <c r="C1426" s="291">
        <v>264114</v>
      </c>
      <c r="D1426" s="280">
        <f t="shared" si="22"/>
        <v>-264114</v>
      </c>
      <c r="E1426" s="280">
        <v>-264114</v>
      </c>
      <c r="F1426" s="290" t="s">
        <v>734</v>
      </c>
      <c r="G1426" s="435" t="s">
        <v>1504</v>
      </c>
      <c r="H1426" s="435"/>
      <c r="I1426" s="264" t="s">
        <v>1220</v>
      </c>
      <c r="K1426" s="284"/>
      <c r="L1426" s="284"/>
    </row>
    <row r="1427" spans="1:12">
      <c r="A1427" s="794" t="s">
        <v>1666</v>
      </c>
      <c r="B1427" s="292"/>
      <c r="C1427" s="291">
        <v>22540</v>
      </c>
      <c r="D1427" s="280">
        <f t="shared" si="22"/>
        <v>-22540</v>
      </c>
      <c r="E1427" s="280">
        <v>-22540</v>
      </c>
      <c r="F1427" s="290" t="s">
        <v>734</v>
      </c>
      <c r="G1427" s="435" t="s">
        <v>1504</v>
      </c>
      <c r="H1427" s="435"/>
      <c r="I1427" s="264" t="s">
        <v>1220</v>
      </c>
      <c r="K1427" s="284"/>
      <c r="L1427" s="284"/>
    </row>
    <row r="1428" spans="1:12">
      <c r="A1428" s="794" t="s">
        <v>1666</v>
      </c>
      <c r="B1428" s="292"/>
      <c r="C1428" s="291">
        <v>463855</v>
      </c>
      <c r="D1428" s="280">
        <f t="shared" si="22"/>
        <v>-463855</v>
      </c>
      <c r="E1428" s="280">
        <v>-463855</v>
      </c>
      <c r="F1428" s="290" t="s">
        <v>734</v>
      </c>
      <c r="G1428" s="435" t="s">
        <v>1504</v>
      </c>
      <c r="H1428" s="435"/>
      <c r="I1428" s="264" t="s">
        <v>1220</v>
      </c>
      <c r="K1428" s="284"/>
      <c r="L1428" s="284"/>
    </row>
    <row r="1429" spans="1:12">
      <c r="A1429" s="794" t="s">
        <v>1666</v>
      </c>
      <c r="B1429" s="292"/>
      <c r="C1429" s="291">
        <v>157915</v>
      </c>
      <c r="D1429" s="280">
        <f t="shared" si="22"/>
        <v>-157915</v>
      </c>
      <c r="E1429" s="280">
        <v>-157915</v>
      </c>
      <c r="F1429" s="290" t="s">
        <v>734</v>
      </c>
      <c r="G1429" s="435" t="s">
        <v>1504</v>
      </c>
      <c r="H1429" s="435"/>
      <c r="I1429" s="264" t="s">
        <v>1220</v>
      </c>
      <c r="K1429" s="284"/>
      <c r="L1429" s="284"/>
    </row>
    <row r="1430" spans="1:12">
      <c r="A1430" s="794" t="s">
        <v>1666</v>
      </c>
      <c r="B1430" s="292"/>
      <c r="C1430" s="291">
        <v>35941</v>
      </c>
      <c r="D1430" s="280">
        <f t="shared" si="22"/>
        <v>-35941</v>
      </c>
      <c r="E1430" s="280">
        <v>-35941</v>
      </c>
      <c r="F1430" s="290" t="s">
        <v>734</v>
      </c>
      <c r="G1430" s="435" t="s">
        <v>1504</v>
      </c>
      <c r="H1430" s="435"/>
      <c r="I1430" s="264" t="s">
        <v>1220</v>
      </c>
      <c r="K1430" s="284"/>
      <c r="L1430" s="284"/>
    </row>
    <row r="1431" spans="1:12">
      <c r="A1431" s="313" t="s">
        <v>409</v>
      </c>
      <c r="B1431" s="291">
        <v>5837</v>
      </c>
      <c r="C1431" s="292"/>
      <c r="D1431" s="280">
        <f t="shared" si="22"/>
        <v>5837</v>
      </c>
      <c r="E1431" s="280">
        <v>5837</v>
      </c>
      <c r="F1431" s="290">
        <v>0</v>
      </c>
      <c r="G1431" s="303" t="s">
        <v>1367</v>
      </c>
      <c r="H1431" s="303"/>
      <c r="I1431" s="264" t="s">
        <v>1220</v>
      </c>
      <c r="K1431" s="284"/>
      <c r="L1431" s="284"/>
    </row>
    <row r="1432" spans="1:12">
      <c r="A1432" s="794" t="s">
        <v>1666</v>
      </c>
      <c r="B1432" s="292"/>
      <c r="C1432" s="291">
        <v>3000</v>
      </c>
      <c r="D1432" s="280">
        <f t="shared" si="22"/>
        <v>-3000</v>
      </c>
      <c r="E1432" s="280">
        <v>-3000</v>
      </c>
      <c r="F1432" s="290" t="s">
        <v>896</v>
      </c>
      <c r="G1432" s="435" t="s">
        <v>1504</v>
      </c>
      <c r="H1432" s="435"/>
      <c r="I1432" s="264" t="s">
        <v>1220</v>
      </c>
      <c r="K1432" s="284"/>
      <c r="L1432" s="284"/>
    </row>
    <row r="1433" spans="1:12">
      <c r="A1433" s="794" t="s">
        <v>1666</v>
      </c>
      <c r="B1433" s="292"/>
      <c r="C1433" s="291">
        <v>30913</v>
      </c>
      <c r="D1433" s="280">
        <f t="shared" si="22"/>
        <v>-30913</v>
      </c>
      <c r="E1433" s="280">
        <v>-30913</v>
      </c>
      <c r="F1433" s="290" t="s">
        <v>896</v>
      </c>
      <c r="G1433" s="435" t="s">
        <v>1504</v>
      </c>
      <c r="H1433" s="435"/>
      <c r="I1433" s="264" t="s">
        <v>1220</v>
      </c>
      <c r="K1433" s="284"/>
      <c r="L1433" s="284"/>
    </row>
    <row r="1434" spans="1:12">
      <c r="A1434" s="794" t="s">
        <v>1666</v>
      </c>
      <c r="B1434" s="292"/>
      <c r="C1434" s="291">
        <v>12500</v>
      </c>
      <c r="D1434" s="280">
        <f t="shared" si="22"/>
        <v>-12500</v>
      </c>
      <c r="E1434" s="280">
        <v>-12500</v>
      </c>
      <c r="F1434" s="290" t="s">
        <v>734</v>
      </c>
      <c r="G1434" s="435" t="s">
        <v>1504</v>
      </c>
      <c r="H1434" s="435"/>
      <c r="I1434" s="264" t="s">
        <v>1220</v>
      </c>
      <c r="K1434" s="284"/>
      <c r="L1434" s="284"/>
    </row>
    <row r="1435" spans="1:12">
      <c r="A1435" s="794" t="s">
        <v>1666</v>
      </c>
      <c r="B1435" s="291">
        <v>9868.5</v>
      </c>
      <c r="C1435" s="292"/>
      <c r="D1435" s="280">
        <f t="shared" si="22"/>
        <v>9868.5</v>
      </c>
      <c r="E1435" s="280">
        <v>9869</v>
      </c>
      <c r="F1435" s="290">
        <v>0</v>
      </c>
      <c r="G1435" s="303" t="s">
        <v>1361</v>
      </c>
      <c r="H1435" s="303"/>
      <c r="I1435" s="264" t="s">
        <v>1220</v>
      </c>
      <c r="K1435" s="284"/>
      <c r="L1435" s="284"/>
    </row>
    <row r="1436" spans="1:12">
      <c r="A1436" s="794" t="s">
        <v>1666</v>
      </c>
      <c r="B1436" s="292"/>
      <c r="C1436" s="291">
        <v>190462</v>
      </c>
      <c r="D1436" s="280">
        <f t="shared" si="22"/>
        <v>-190462</v>
      </c>
      <c r="E1436" s="280">
        <v>-190462</v>
      </c>
      <c r="F1436" s="290" t="s">
        <v>734</v>
      </c>
      <c r="G1436" s="435" t="s">
        <v>1504</v>
      </c>
      <c r="H1436" s="435"/>
      <c r="I1436" s="264" t="s">
        <v>1220</v>
      </c>
      <c r="K1436" s="284"/>
      <c r="L1436" s="284"/>
    </row>
    <row r="1437" spans="1:12">
      <c r="A1437" s="794" t="s">
        <v>1666</v>
      </c>
      <c r="B1437" s="292"/>
      <c r="C1437" s="291">
        <v>103617</v>
      </c>
      <c r="D1437" s="280">
        <f t="shared" si="22"/>
        <v>-103617</v>
      </c>
      <c r="E1437" s="280">
        <v>-103617</v>
      </c>
      <c r="F1437" s="290" t="s">
        <v>734</v>
      </c>
      <c r="G1437" s="435" t="s">
        <v>1504</v>
      </c>
      <c r="H1437" s="435"/>
      <c r="I1437" s="264" t="s">
        <v>1220</v>
      </c>
      <c r="K1437" s="284"/>
      <c r="L1437" s="284"/>
    </row>
    <row r="1438" spans="1:12">
      <c r="A1438" s="794" t="s">
        <v>1666</v>
      </c>
      <c r="B1438" s="291">
        <v>35000</v>
      </c>
      <c r="C1438" s="292"/>
      <c r="D1438" s="280">
        <f t="shared" si="22"/>
        <v>35000</v>
      </c>
      <c r="E1438" s="280">
        <v>35000</v>
      </c>
      <c r="F1438" s="290">
        <v>0</v>
      </c>
      <c r="G1438" s="303" t="s">
        <v>1370</v>
      </c>
      <c r="H1438" s="303"/>
      <c r="I1438" s="264" t="s">
        <v>1220</v>
      </c>
      <c r="K1438" s="284"/>
      <c r="L1438" s="284"/>
    </row>
    <row r="1439" spans="1:12">
      <c r="A1439" s="794" t="s">
        <v>1666</v>
      </c>
      <c r="B1439" s="291">
        <v>1118906</v>
      </c>
      <c r="C1439" s="292"/>
      <c r="D1439" s="280">
        <f t="shared" si="22"/>
        <v>1118906</v>
      </c>
      <c r="E1439" s="280">
        <v>1118906</v>
      </c>
      <c r="F1439" s="290">
        <v>0</v>
      </c>
      <c r="G1439" s="303" t="s">
        <v>1370</v>
      </c>
      <c r="H1439" s="303"/>
      <c r="I1439" s="264" t="s">
        <v>1220</v>
      </c>
      <c r="K1439" s="284"/>
      <c r="L1439" s="284"/>
    </row>
    <row r="1440" spans="1:12">
      <c r="A1440" s="794" t="s">
        <v>1666</v>
      </c>
      <c r="B1440" s="291">
        <v>1460</v>
      </c>
      <c r="C1440" s="292"/>
      <c r="D1440" s="280">
        <f t="shared" si="22"/>
        <v>1460</v>
      </c>
      <c r="E1440" s="280">
        <v>1460</v>
      </c>
      <c r="F1440" s="290">
        <v>0</v>
      </c>
      <c r="G1440" s="303" t="s">
        <v>1361</v>
      </c>
      <c r="H1440" s="303"/>
      <c r="I1440" s="264" t="s">
        <v>1220</v>
      </c>
      <c r="K1440" s="284"/>
      <c r="L1440" s="284"/>
    </row>
    <row r="1441" spans="1:12">
      <c r="A1441" s="794" t="s">
        <v>1666</v>
      </c>
      <c r="B1441" s="291">
        <v>1560</v>
      </c>
      <c r="C1441" s="292"/>
      <c r="D1441" s="280">
        <f t="shared" si="22"/>
        <v>1560</v>
      </c>
      <c r="E1441" s="280">
        <v>1560</v>
      </c>
      <c r="F1441" s="290">
        <v>0</v>
      </c>
      <c r="G1441" s="303" t="s">
        <v>1361</v>
      </c>
      <c r="H1441" s="303"/>
      <c r="I1441" s="264" t="s">
        <v>1220</v>
      </c>
      <c r="K1441" s="284"/>
      <c r="L1441" s="284"/>
    </row>
    <row r="1442" spans="1:12">
      <c r="A1442" s="794" t="s">
        <v>1666</v>
      </c>
      <c r="B1442" s="291">
        <v>520</v>
      </c>
      <c r="C1442" s="292"/>
      <c r="D1442" s="280">
        <f t="shared" si="22"/>
        <v>520</v>
      </c>
      <c r="E1442" s="280">
        <v>520</v>
      </c>
      <c r="F1442" s="290">
        <v>0</v>
      </c>
      <c r="G1442" s="303" t="s">
        <v>1361</v>
      </c>
      <c r="H1442" s="303"/>
      <c r="I1442" s="264" t="s">
        <v>1220</v>
      </c>
      <c r="K1442" s="284"/>
      <c r="L1442" s="284"/>
    </row>
    <row r="1443" spans="1:12">
      <c r="A1443" s="794" t="s">
        <v>1666</v>
      </c>
      <c r="B1443" s="291">
        <v>1040</v>
      </c>
      <c r="C1443" s="292"/>
      <c r="D1443" s="280">
        <f t="shared" si="22"/>
        <v>1040</v>
      </c>
      <c r="E1443" s="280">
        <v>1040</v>
      </c>
      <c r="F1443" s="290">
        <v>0</v>
      </c>
      <c r="G1443" s="303" t="s">
        <v>1361</v>
      </c>
      <c r="H1443" s="303"/>
      <c r="I1443" s="264" t="s">
        <v>1220</v>
      </c>
      <c r="K1443" s="284"/>
      <c r="L1443" s="284"/>
    </row>
    <row r="1444" spans="1:12">
      <c r="A1444" s="313" t="s">
        <v>657</v>
      </c>
      <c r="B1444" s="291">
        <v>1643623</v>
      </c>
      <c r="C1444" s="292"/>
      <c r="D1444" s="280">
        <f t="shared" si="22"/>
        <v>1643623</v>
      </c>
      <c r="E1444" s="280">
        <v>1643623</v>
      </c>
      <c r="F1444" s="290">
        <v>0</v>
      </c>
      <c r="G1444" s="303" t="s">
        <v>1402</v>
      </c>
      <c r="H1444" s="303"/>
      <c r="I1444" s="264" t="s">
        <v>1220</v>
      </c>
      <c r="K1444" s="284"/>
      <c r="L1444" s="284"/>
    </row>
    <row r="1445" spans="1:12">
      <c r="A1445" s="313" t="s">
        <v>766</v>
      </c>
      <c r="B1445" s="291">
        <v>25000</v>
      </c>
      <c r="C1445" s="292"/>
      <c r="D1445" s="280">
        <f t="shared" si="22"/>
        <v>25000</v>
      </c>
      <c r="E1445" s="280">
        <v>25000</v>
      </c>
      <c r="F1445" s="290">
        <v>0</v>
      </c>
      <c r="G1445" s="303" t="s">
        <v>818</v>
      </c>
      <c r="H1445" s="303"/>
      <c r="I1445" s="264" t="s">
        <v>1220</v>
      </c>
      <c r="K1445" s="284"/>
      <c r="L1445" s="284"/>
    </row>
    <row r="1446" spans="1:12">
      <c r="A1446" s="313" t="s">
        <v>490</v>
      </c>
      <c r="B1446" s="291">
        <v>58257.81</v>
      </c>
      <c r="C1446" s="292"/>
      <c r="D1446" s="280">
        <f t="shared" si="22"/>
        <v>58257.81</v>
      </c>
      <c r="E1446" s="280">
        <v>58258</v>
      </c>
      <c r="F1446" s="290">
        <v>0</v>
      </c>
      <c r="G1446" s="303" t="s">
        <v>818</v>
      </c>
      <c r="H1446" s="303"/>
      <c r="I1446" s="264" t="s">
        <v>1220</v>
      </c>
      <c r="K1446" s="284"/>
      <c r="L1446" s="284"/>
    </row>
    <row r="1447" spans="1:12">
      <c r="A1447" s="794" t="s">
        <v>1666</v>
      </c>
      <c r="B1447" s="292"/>
      <c r="C1447" s="291">
        <v>115656</v>
      </c>
      <c r="D1447" s="280">
        <f t="shared" si="22"/>
        <v>-115656</v>
      </c>
      <c r="E1447" s="280">
        <v>-115656</v>
      </c>
      <c r="F1447" s="290">
        <v>0</v>
      </c>
      <c r="G1447" s="303" t="s">
        <v>1382</v>
      </c>
      <c r="H1447" s="303"/>
      <c r="I1447" s="264" t="s">
        <v>1220</v>
      </c>
      <c r="K1447" s="284"/>
      <c r="L1447" s="284"/>
    </row>
    <row r="1448" spans="1:12">
      <c r="A1448" s="794" t="s">
        <v>1666</v>
      </c>
      <c r="B1448" s="291">
        <v>65173.68</v>
      </c>
      <c r="C1448" s="292"/>
      <c r="D1448" s="280">
        <f t="shared" si="22"/>
        <v>65173.68</v>
      </c>
      <c r="E1448" s="280">
        <v>65174</v>
      </c>
      <c r="F1448" s="290">
        <v>0</v>
      </c>
      <c r="G1448" s="303" t="s">
        <v>1361</v>
      </c>
      <c r="H1448" s="303"/>
      <c r="I1448" s="264" t="s">
        <v>1220</v>
      </c>
      <c r="K1448" s="284"/>
      <c r="L1448" s="284"/>
    </row>
    <row r="1449" spans="1:12">
      <c r="A1449" s="313" t="s">
        <v>765</v>
      </c>
      <c r="B1449" s="291">
        <v>23794</v>
      </c>
      <c r="C1449" s="292"/>
      <c r="D1449" s="280">
        <f t="shared" si="22"/>
        <v>23794</v>
      </c>
      <c r="E1449" s="280">
        <v>23794</v>
      </c>
      <c r="F1449" s="290">
        <v>0</v>
      </c>
      <c r="G1449" s="303" t="s">
        <v>818</v>
      </c>
      <c r="H1449" s="303"/>
      <c r="I1449" s="264" t="s">
        <v>1220</v>
      </c>
      <c r="K1449" s="284"/>
      <c r="L1449" s="284"/>
    </row>
    <row r="1450" spans="1:12">
      <c r="A1450" s="313" t="s">
        <v>764</v>
      </c>
      <c r="B1450" s="291">
        <v>8000</v>
      </c>
      <c r="C1450" s="292"/>
      <c r="D1450" s="280">
        <f t="shared" si="22"/>
        <v>8000</v>
      </c>
      <c r="E1450" s="280">
        <v>8000</v>
      </c>
      <c r="F1450" s="290">
        <v>0</v>
      </c>
      <c r="G1450" s="303" t="s">
        <v>818</v>
      </c>
      <c r="H1450" s="303"/>
      <c r="I1450" s="264" t="s">
        <v>1220</v>
      </c>
      <c r="K1450" s="284"/>
      <c r="L1450" s="284"/>
    </row>
    <row r="1451" spans="1:12">
      <c r="A1451" s="313" t="s">
        <v>748</v>
      </c>
      <c r="B1451" s="291">
        <v>1974343.6</v>
      </c>
      <c r="C1451" s="292"/>
      <c r="D1451" s="280">
        <f t="shared" si="22"/>
        <v>1974343.6</v>
      </c>
      <c r="E1451" s="280">
        <v>0</v>
      </c>
      <c r="F1451" s="290">
        <v>0</v>
      </c>
      <c r="G1451" s="303" t="s">
        <v>1417</v>
      </c>
      <c r="H1451" s="303"/>
      <c r="I1451" s="264" t="s">
        <v>1220</v>
      </c>
      <c r="K1451" s="284"/>
      <c r="L1451" s="284"/>
    </row>
    <row r="1452" spans="1:12">
      <c r="A1452" s="313" t="s">
        <v>630</v>
      </c>
      <c r="B1452" s="291">
        <v>12001304.73</v>
      </c>
      <c r="C1452" s="292"/>
      <c r="D1452" s="280">
        <f t="shared" si="22"/>
        <v>12001304.73</v>
      </c>
      <c r="E1452" s="280">
        <v>13975649</v>
      </c>
      <c r="F1452" s="290">
        <v>0</v>
      </c>
      <c r="G1452" s="303" t="s">
        <v>1392</v>
      </c>
      <c r="H1452" s="303"/>
      <c r="I1452" s="264" t="s">
        <v>1220</v>
      </c>
      <c r="K1452" s="284"/>
      <c r="L1452" s="284"/>
    </row>
    <row r="1453" spans="1:12">
      <c r="A1453" s="313" t="s">
        <v>510</v>
      </c>
      <c r="B1453" s="291">
        <v>13124</v>
      </c>
      <c r="C1453" s="292"/>
      <c r="D1453" s="280">
        <f t="shared" si="22"/>
        <v>13124</v>
      </c>
      <c r="E1453" s="280">
        <v>13124</v>
      </c>
      <c r="F1453" s="290">
        <v>0</v>
      </c>
      <c r="G1453" s="303" t="s">
        <v>818</v>
      </c>
      <c r="H1453" s="303"/>
      <c r="I1453" s="264" t="s">
        <v>1220</v>
      </c>
      <c r="K1453" s="284"/>
      <c r="L1453" s="284"/>
    </row>
    <row r="1454" spans="1:12">
      <c r="A1454" s="313" t="s">
        <v>520</v>
      </c>
      <c r="B1454" s="291">
        <v>313108.93</v>
      </c>
      <c r="C1454" s="292"/>
      <c r="D1454" s="280">
        <f t="shared" si="22"/>
        <v>313108.93</v>
      </c>
      <c r="E1454" s="280">
        <v>313109</v>
      </c>
      <c r="F1454" s="290">
        <v>0</v>
      </c>
      <c r="G1454" s="303" t="s">
        <v>818</v>
      </c>
      <c r="H1454" s="303"/>
      <c r="I1454" s="264" t="s">
        <v>1220</v>
      </c>
      <c r="K1454" s="284"/>
      <c r="L1454" s="284"/>
    </row>
    <row r="1455" spans="1:12">
      <c r="A1455" s="794" t="s">
        <v>1666</v>
      </c>
      <c r="B1455" s="292"/>
      <c r="C1455" s="291">
        <v>238</v>
      </c>
      <c r="D1455" s="280">
        <f t="shared" si="22"/>
        <v>-238</v>
      </c>
      <c r="E1455" s="280">
        <v>-238</v>
      </c>
      <c r="F1455" s="290">
        <v>0</v>
      </c>
      <c r="G1455" s="303" t="s">
        <v>1382</v>
      </c>
      <c r="H1455" s="303"/>
      <c r="I1455" s="264" t="s">
        <v>1220</v>
      </c>
      <c r="K1455" s="284"/>
      <c r="L1455" s="284"/>
    </row>
    <row r="1456" spans="1:12">
      <c r="A1456" s="794" t="s">
        <v>1666</v>
      </c>
      <c r="B1456" s="292"/>
      <c r="C1456" s="291">
        <v>32375</v>
      </c>
      <c r="D1456" s="280">
        <f t="shared" si="22"/>
        <v>-32375</v>
      </c>
      <c r="E1456" s="280">
        <v>-32375</v>
      </c>
      <c r="F1456" s="290" t="s">
        <v>734</v>
      </c>
      <c r="G1456" s="435" t="s">
        <v>1504</v>
      </c>
      <c r="H1456" s="435"/>
      <c r="I1456" s="264" t="s">
        <v>1220</v>
      </c>
      <c r="K1456" s="284"/>
      <c r="L1456" s="284"/>
    </row>
    <row r="1457" spans="1:12">
      <c r="A1457" s="794" t="s">
        <v>1666</v>
      </c>
      <c r="B1457" s="291">
        <v>13109</v>
      </c>
      <c r="C1457" s="292"/>
      <c r="D1457" s="280">
        <f t="shared" si="22"/>
        <v>13109</v>
      </c>
      <c r="E1457" s="280">
        <v>13109</v>
      </c>
      <c r="F1457" s="290">
        <v>0</v>
      </c>
      <c r="G1457" s="303" t="s">
        <v>1361</v>
      </c>
      <c r="H1457" s="303"/>
      <c r="I1457" s="264" t="s">
        <v>1220</v>
      </c>
      <c r="K1457" s="284"/>
      <c r="L1457" s="284"/>
    </row>
    <row r="1458" spans="1:12">
      <c r="A1458" s="794" t="s">
        <v>1666</v>
      </c>
      <c r="B1458" s="291">
        <v>520</v>
      </c>
      <c r="C1458" s="292"/>
      <c r="D1458" s="280">
        <f t="shared" si="22"/>
        <v>520</v>
      </c>
      <c r="E1458" s="280">
        <v>520</v>
      </c>
      <c r="F1458" s="290">
        <v>0</v>
      </c>
      <c r="G1458" s="303" t="s">
        <v>1361</v>
      </c>
      <c r="H1458" s="303"/>
      <c r="I1458" s="264" t="s">
        <v>1220</v>
      </c>
      <c r="K1458" s="284"/>
      <c r="L1458" s="284"/>
    </row>
    <row r="1459" spans="1:12">
      <c r="A1459" s="794" t="s">
        <v>1666</v>
      </c>
      <c r="B1459" s="291">
        <v>7353</v>
      </c>
      <c r="C1459" s="292"/>
      <c r="D1459" s="280">
        <f t="shared" si="22"/>
        <v>7353</v>
      </c>
      <c r="E1459" s="280">
        <v>7353</v>
      </c>
      <c r="F1459" s="290">
        <v>0</v>
      </c>
      <c r="G1459" s="303" t="s">
        <v>1361</v>
      </c>
      <c r="H1459" s="303"/>
      <c r="I1459" s="264" t="s">
        <v>1220</v>
      </c>
      <c r="K1459" s="284"/>
      <c r="L1459" s="284"/>
    </row>
    <row r="1460" spans="1:12">
      <c r="A1460" s="794" t="s">
        <v>1666</v>
      </c>
      <c r="B1460" s="291">
        <v>22560</v>
      </c>
      <c r="C1460" s="292"/>
      <c r="D1460" s="280">
        <f t="shared" si="22"/>
        <v>22560</v>
      </c>
      <c r="E1460" s="280">
        <v>22560</v>
      </c>
      <c r="F1460" s="290">
        <v>0</v>
      </c>
      <c r="G1460" s="303" t="s">
        <v>1370</v>
      </c>
      <c r="H1460" s="303"/>
      <c r="I1460" s="264" t="s">
        <v>1220</v>
      </c>
      <c r="K1460" s="284"/>
      <c r="L1460" s="284"/>
    </row>
    <row r="1461" spans="1:12">
      <c r="A1461" s="794" t="s">
        <v>1666</v>
      </c>
      <c r="B1461" s="291">
        <v>60</v>
      </c>
      <c r="C1461" s="292"/>
      <c r="D1461" s="280">
        <f t="shared" si="22"/>
        <v>60</v>
      </c>
      <c r="E1461" s="280">
        <v>60</v>
      </c>
      <c r="F1461" s="290">
        <v>0</v>
      </c>
      <c r="G1461" s="303" t="s">
        <v>1361</v>
      </c>
      <c r="H1461" s="303"/>
      <c r="I1461" s="264" t="s">
        <v>1220</v>
      </c>
      <c r="K1461" s="284"/>
      <c r="L1461" s="284"/>
    </row>
    <row r="1462" spans="1:12">
      <c r="A1462" s="794" t="s">
        <v>1666</v>
      </c>
      <c r="B1462" s="292"/>
      <c r="C1462" s="291">
        <v>486</v>
      </c>
      <c r="D1462" s="280">
        <f t="shared" si="22"/>
        <v>-486</v>
      </c>
      <c r="E1462" s="280">
        <v>-486</v>
      </c>
      <c r="F1462" s="290" t="s">
        <v>896</v>
      </c>
      <c r="G1462" s="435" t="s">
        <v>1504</v>
      </c>
      <c r="H1462" s="435"/>
      <c r="I1462" s="264" t="s">
        <v>1220</v>
      </c>
      <c r="K1462" s="284"/>
      <c r="L1462" s="284"/>
    </row>
    <row r="1463" spans="1:12">
      <c r="A1463" s="794" t="s">
        <v>1666</v>
      </c>
      <c r="B1463" s="292"/>
      <c r="C1463" s="291">
        <v>188633</v>
      </c>
      <c r="D1463" s="280">
        <f t="shared" si="22"/>
        <v>-188633</v>
      </c>
      <c r="E1463" s="280">
        <v>-188633</v>
      </c>
      <c r="F1463" s="290" t="s">
        <v>734</v>
      </c>
      <c r="G1463" s="435" t="s">
        <v>1504</v>
      </c>
      <c r="H1463" s="435"/>
      <c r="I1463" s="264" t="s">
        <v>1220</v>
      </c>
      <c r="K1463" s="284"/>
      <c r="L1463" s="284"/>
    </row>
    <row r="1464" spans="1:12">
      <c r="A1464" s="794" t="s">
        <v>1666</v>
      </c>
      <c r="B1464" s="292"/>
      <c r="C1464" s="292"/>
      <c r="D1464" s="280">
        <f t="shared" si="22"/>
        <v>0</v>
      </c>
      <c r="E1464" s="280">
        <v>0</v>
      </c>
      <c r="F1464" s="290">
        <v>0</v>
      </c>
      <c r="G1464" s="303" t="s">
        <v>1382</v>
      </c>
      <c r="H1464" s="303"/>
      <c r="I1464" s="264" t="s">
        <v>1220</v>
      </c>
      <c r="K1464" s="284"/>
      <c r="L1464" s="284"/>
    </row>
    <row r="1465" spans="1:12">
      <c r="A1465" s="794" t="s">
        <v>1666</v>
      </c>
      <c r="B1465" s="292"/>
      <c r="C1465" s="291">
        <v>406010</v>
      </c>
      <c r="D1465" s="280">
        <f t="shared" si="22"/>
        <v>-406010</v>
      </c>
      <c r="E1465" s="280">
        <v>-406010</v>
      </c>
      <c r="F1465" s="290" t="s">
        <v>734</v>
      </c>
      <c r="G1465" s="435" t="s">
        <v>1504</v>
      </c>
      <c r="H1465" s="435"/>
      <c r="I1465" s="264" t="s">
        <v>1220</v>
      </c>
      <c r="K1465" s="284"/>
      <c r="L1465" s="284"/>
    </row>
    <row r="1466" spans="1:12">
      <c r="A1466" s="794" t="s">
        <v>1666</v>
      </c>
      <c r="B1466" s="291">
        <v>12400</v>
      </c>
      <c r="C1466" s="292"/>
      <c r="D1466" s="280">
        <f t="shared" si="22"/>
        <v>12400</v>
      </c>
      <c r="E1466" s="280">
        <v>12400</v>
      </c>
      <c r="F1466" s="290">
        <v>0</v>
      </c>
      <c r="G1466" s="303" t="s">
        <v>1370</v>
      </c>
      <c r="H1466" s="303"/>
      <c r="I1466" s="264" t="s">
        <v>1220</v>
      </c>
      <c r="K1466" s="284"/>
      <c r="L1466" s="284"/>
    </row>
    <row r="1467" spans="1:12">
      <c r="A1467" s="794" t="s">
        <v>1666</v>
      </c>
      <c r="B1467" s="292"/>
      <c r="C1467" s="291">
        <v>724606</v>
      </c>
      <c r="D1467" s="280">
        <f t="shared" si="22"/>
        <v>-724606</v>
      </c>
      <c r="E1467" s="280">
        <v>-724606</v>
      </c>
      <c r="F1467" s="290" t="s">
        <v>734</v>
      </c>
      <c r="G1467" s="435" t="s">
        <v>1504</v>
      </c>
      <c r="H1467" s="435"/>
      <c r="I1467" s="264" t="s">
        <v>1220</v>
      </c>
      <c r="K1467" s="284"/>
      <c r="L1467" s="284"/>
    </row>
    <row r="1468" spans="1:12" s="284" customFormat="1">
      <c r="A1468" s="318" t="s">
        <v>1680</v>
      </c>
      <c r="B1468" s="292"/>
      <c r="C1468" s="291"/>
      <c r="D1468" s="280"/>
      <c r="E1468" s="280">
        <v>2186775</v>
      </c>
      <c r="F1468" s="290">
        <v>0</v>
      </c>
      <c r="G1468" s="303" t="s">
        <v>1363</v>
      </c>
      <c r="H1468" s="303"/>
      <c r="I1468" s="284" t="s">
        <v>1220</v>
      </c>
    </row>
    <row r="1469" spans="1:12" s="284" customFormat="1">
      <c r="A1469" s="24" t="s">
        <v>52</v>
      </c>
      <c r="B1469" s="292"/>
      <c r="C1469" s="291"/>
      <c r="D1469" s="280"/>
      <c r="E1469" s="280">
        <v>-146423</v>
      </c>
      <c r="F1469" s="290"/>
      <c r="G1469" s="303" t="s">
        <v>1429</v>
      </c>
      <c r="H1469" s="303"/>
    </row>
    <row r="1470" spans="1:12">
      <c r="A1470" s="794" t="s">
        <v>1666</v>
      </c>
      <c r="B1470" s="291">
        <v>6278041.8700000001</v>
      </c>
      <c r="C1470" s="291">
        <v>930770.97</v>
      </c>
      <c r="D1470" s="280">
        <f t="shared" si="22"/>
        <v>5347270.9000000004</v>
      </c>
      <c r="E1470" s="280">
        <v>1941582</v>
      </c>
      <c r="F1470" s="290" t="s">
        <v>1317</v>
      </c>
      <c r="G1470" s="303" t="s">
        <v>1370</v>
      </c>
      <c r="H1470" s="303"/>
      <c r="I1470" s="264" t="s">
        <v>1220</v>
      </c>
      <c r="K1470" s="284"/>
      <c r="L1470" s="284"/>
    </row>
    <row r="1471" spans="1:12">
      <c r="A1471" s="294" t="s">
        <v>739</v>
      </c>
      <c r="B1471" s="295">
        <v>1153868313.1300001</v>
      </c>
      <c r="C1471" s="295">
        <v>1153868313.1300001</v>
      </c>
      <c r="D1471" s="280">
        <f t="shared" si="22"/>
        <v>0</v>
      </c>
      <c r="E1471" s="280">
        <v>0</v>
      </c>
      <c r="F1471" s="290"/>
      <c r="G1471" s="303"/>
      <c r="H1471" s="303"/>
      <c r="I1471" s="264"/>
      <c r="K1471" s="284"/>
    </row>
    <row r="1472" spans="1:12">
      <c r="A1472" s="293"/>
      <c r="B1472" s="291"/>
      <c r="C1472" s="291"/>
      <c r="D1472" s="280"/>
      <c r="E1472" s="280">
        <v>0</v>
      </c>
      <c r="F1472" s="290"/>
      <c r="G1472" s="303"/>
      <c r="H1472" s="303"/>
      <c r="I1472" s="264"/>
      <c r="K1472" s="284"/>
    </row>
    <row r="1473" spans="1:12">
      <c r="A1473" s="133"/>
      <c r="B1473" s="130"/>
      <c r="C1473" s="129"/>
      <c r="D1473" s="280"/>
      <c r="E1473" s="280">
        <v>0</v>
      </c>
      <c r="F1473" s="290"/>
      <c r="G1473" s="303"/>
      <c r="H1473" s="303"/>
      <c r="I1473" s="284"/>
    </row>
    <row r="1474" spans="1:12">
      <c r="A1474" s="133"/>
      <c r="B1474" s="129"/>
      <c r="C1474" s="130"/>
      <c r="D1474" s="280"/>
      <c r="E1474" s="280">
        <v>0</v>
      </c>
      <c r="F1474" s="290"/>
      <c r="G1474" s="303"/>
      <c r="H1474" s="303"/>
      <c r="I1474" s="284"/>
    </row>
    <row r="1475" spans="1:12" ht="24">
      <c r="A1475" s="284" t="s">
        <v>1329</v>
      </c>
      <c r="B1475" s="130">
        <v>0</v>
      </c>
      <c r="C1475" s="129">
        <v>20000</v>
      </c>
      <c r="D1475" s="280">
        <v>-20000</v>
      </c>
      <c r="E1475" s="280">
        <v>-20000</v>
      </c>
      <c r="F1475" s="290">
        <v>0</v>
      </c>
      <c r="G1475" s="303" t="s">
        <v>1383</v>
      </c>
      <c r="H1475" s="303"/>
      <c r="I1475" t="s">
        <v>1174</v>
      </c>
    </row>
    <row r="1476" spans="1:12">
      <c r="A1476" s="794" t="s">
        <v>1666</v>
      </c>
      <c r="B1476" s="130">
        <v>4065456.48</v>
      </c>
      <c r="C1476" s="291">
        <v>0</v>
      </c>
      <c r="D1476" s="280">
        <v>4065456.48</v>
      </c>
      <c r="E1476" s="280">
        <v>4352728</v>
      </c>
      <c r="F1476" s="290">
        <v>0</v>
      </c>
      <c r="G1476" s="303" t="s">
        <v>1361</v>
      </c>
      <c r="H1476" s="303"/>
      <c r="I1476" s="264" t="s">
        <v>1174</v>
      </c>
    </row>
    <row r="1477" spans="1:12">
      <c r="A1477" s="794" t="s">
        <v>1666</v>
      </c>
      <c r="B1477" s="130">
        <v>0</v>
      </c>
      <c r="C1477" s="307">
        <v>446195</v>
      </c>
      <c r="D1477" s="280">
        <v>-446195</v>
      </c>
      <c r="E1477" s="280">
        <v>-446195</v>
      </c>
      <c r="F1477" s="290" t="s">
        <v>734</v>
      </c>
      <c r="G1477" s="435" t="s">
        <v>1504</v>
      </c>
      <c r="H1477" s="435"/>
      <c r="I1477" s="264" t="s">
        <v>1174</v>
      </c>
      <c r="L1477" s="284"/>
    </row>
    <row r="1478" spans="1:12">
      <c r="A1478" s="284" t="s">
        <v>1227</v>
      </c>
      <c r="B1478" s="292">
        <v>16775</v>
      </c>
      <c r="C1478" s="307">
        <v>0</v>
      </c>
      <c r="D1478" s="280">
        <v>16775</v>
      </c>
      <c r="E1478" s="280">
        <v>16775</v>
      </c>
      <c r="F1478" s="290" t="s">
        <v>134</v>
      </c>
      <c r="G1478" s="303" t="s">
        <v>1367</v>
      </c>
      <c r="H1478" s="303"/>
      <c r="I1478" s="264" t="s">
        <v>1174</v>
      </c>
    </row>
    <row r="1479" spans="1:12">
      <c r="A1479" s="794" t="s">
        <v>1666</v>
      </c>
      <c r="B1479" s="130">
        <v>0</v>
      </c>
      <c r="C1479" s="307">
        <v>3865</v>
      </c>
      <c r="D1479" s="280">
        <v>-3865</v>
      </c>
      <c r="E1479" s="280">
        <v>-3865</v>
      </c>
      <c r="F1479" s="290" t="s">
        <v>734</v>
      </c>
      <c r="G1479" s="435" t="s">
        <v>1504</v>
      </c>
      <c r="H1479" s="435"/>
      <c r="I1479" s="264" t="s">
        <v>1174</v>
      </c>
      <c r="L1479" s="284"/>
    </row>
    <row r="1480" spans="1:12">
      <c r="A1480" s="128" t="s">
        <v>1228</v>
      </c>
      <c r="B1480" s="130">
        <v>420144.82</v>
      </c>
      <c r="C1480" s="307">
        <v>0</v>
      </c>
      <c r="D1480" s="280">
        <v>420144.82</v>
      </c>
      <c r="E1480" s="280">
        <v>420145</v>
      </c>
      <c r="F1480" s="290" t="s">
        <v>134</v>
      </c>
      <c r="G1480" s="303" t="s">
        <v>1367</v>
      </c>
      <c r="H1480" s="303"/>
      <c r="I1480" s="264" t="s">
        <v>1174</v>
      </c>
    </row>
    <row r="1481" spans="1:12">
      <c r="A1481" s="794" t="s">
        <v>1666</v>
      </c>
      <c r="B1481" s="292">
        <v>0</v>
      </c>
      <c r="C1481" s="307">
        <v>29787</v>
      </c>
      <c r="D1481" s="280">
        <v>-29787</v>
      </c>
      <c r="E1481" s="280">
        <v>-29787</v>
      </c>
      <c r="F1481" s="290" t="s">
        <v>734</v>
      </c>
      <c r="G1481" s="435" t="s">
        <v>1504</v>
      </c>
      <c r="H1481" s="435"/>
      <c r="I1481" s="264" t="s">
        <v>1174</v>
      </c>
      <c r="L1481" s="284"/>
    </row>
    <row r="1482" spans="1:12">
      <c r="A1482" s="794" t="s">
        <v>1666</v>
      </c>
      <c r="B1482" s="130">
        <v>0</v>
      </c>
      <c r="C1482" s="307">
        <v>602032.5</v>
      </c>
      <c r="D1482" s="280">
        <v>-602032.5</v>
      </c>
      <c r="E1482" s="280">
        <v>-602033</v>
      </c>
      <c r="F1482" s="290" t="s">
        <v>734</v>
      </c>
      <c r="G1482" s="435" t="s">
        <v>1504</v>
      </c>
      <c r="H1482" s="435"/>
      <c r="I1482" s="264" t="s">
        <v>1174</v>
      </c>
      <c r="L1482" s="284"/>
    </row>
    <row r="1483" spans="1:12">
      <c r="A1483" s="794" t="s">
        <v>1666</v>
      </c>
      <c r="B1483" s="130">
        <v>0</v>
      </c>
      <c r="C1483" s="307">
        <v>70090.5</v>
      </c>
      <c r="D1483" s="280">
        <v>-70090.5</v>
      </c>
      <c r="E1483" s="280">
        <v>-70091</v>
      </c>
      <c r="F1483" s="290" t="s">
        <v>734</v>
      </c>
      <c r="G1483" s="435" t="s">
        <v>1504</v>
      </c>
      <c r="H1483" s="435"/>
      <c r="I1483" s="264" t="s">
        <v>1174</v>
      </c>
      <c r="L1483" s="284"/>
    </row>
    <row r="1484" spans="1:12">
      <c r="A1484" s="794" t="s">
        <v>1666</v>
      </c>
      <c r="B1484" s="292">
        <v>0</v>
      </c>
      <c r="C1484" s="307">
        <v>30306.27</v>
      </c>
      <c r="D1484" s="280">
        <v>-30306.27</v>
      </c>
      <c r="E1484" s="280">
        <v>-30306</v>
      </c>
      <c r="F1484" s="290" t="s">
        <v>734</v>
      </c>
      <c r="G1484" s="435" t="s">
        <v>1504</v>
      </c>
      <c r="H1484" s="435"/>
      <c r="I1484" s="264" t="s">
        <v>1174</v>
      </c>
      <c r="L1484" s="284"/>
    </row>
    <row r="1485" spans="1:12" ht="24">
      <c r="A1485" s="128" t="s">
        <v>1255</v>
      </c>
      <c r="B1485" s="130">
        <v>176076</v>
      </c>
      <c r="C1485" s="291">
        <v>0</v>
      </c>
      <c r="D1485" s="280">
        <v>176076</v>
      </c>
      <c r="E1485" s="280">
        <v>176076</v>
      </c>
      <c r="F1485" s="290">
        <v>0</v>
      </c>
      <c r="G1485" s="303" t="s">
        <v>1369</v>
      </c>
      <c r="H1485" s="303"/>
      <c r="I1485" s="264" t="s">
        <v>1174</v>
      </c>
    </row>
    <row r="1486" spans="1:12">
      <c r="A1486" s="794" t="s">
        <v>1666</v>
      </c>
      <c r="B1486" s="130">
        <v>0</v>
      </c>
      <c r="C1486" s="307">
        <v>5000</v>
      </c>
      <c r="D1486" s="280">
        <v>-5000</v>
      </c>
      <c r="E1486" s="280">
        <v>-5000</v>
      </c>
      <c r="F1486" s="290" t="s">
        <v>896</v>
      </c>
      <c r="G1486" s="435" t="s">
        <v>1504</v>
      </c>
      <c r="H1486" s="435"/>
      <c r="I1486" s="264" t="s">
        <v>1174</v>
      </c>
      <c r="L1486" s="284"/>
    </row>
    <row r="1487" spans="1:12">
      <c r="A1487" s="794" t="s">
        <v>1666</v>
      </c>
      <c r="B1487" s="130">
        <v>0</v>
      </c>
      <c r="C1487" s="307">
        <v>291347</v>
      </c>
      <c r="D1487" s="280">
        <v>-291347</v>
      </c>
      <c r="E1487" s="280">
        <v>-291347</v>
      </c>
      <c r="F1487" s="290" t="s">
        <v>734</v>
      </c>
      <c r="G1487" s="435" t="s">
        <v>1504</v>
      </c>
      <c r="H1487" s="435"/>
      <c r="I1487" s="264" t="s">
        <v>1174</v>
      </c>
      <c r="L1487" s="284"/>
    </row>
    <row r="1488" spans="1:12">
      <c r="A1488" s="284" t="s">
        <v>1272</v>
      </c>
      <c r="B1488" s="292">
        <v>24217.96</v>
      </c>
      <c r="C1488" s="291">
        <v>0</v>
      </c>
      <c r="D1488" s="280">
        <v>24217.96</v>
      </c>
      <c r="E1488" s="280">
        <v>24218</v>
      </c>
      <c r="F1488" s="290">
        <v>0</v>
      </c>
      <c r="G1488" s="303" t="s">
        <v>818</v>
      </c>
      <c r="H1488" s="303"/>
      <c r="I1488" s="264" t="s">
        <v>1174</v>
      </c>
    </row>
    <row r="1489" spans="1:12">
      <c r="A1489" s="794" t="s">
        <v>1666</v>
      </c>
      <c r="B1489" s="130">
        <v>0</v>
      </c>
      <c r="C1489" s="307">
        <v>131806</v>
      </c>
      <c r="D1489" s="280">
        <v>-131806</v>
      </c>
      <c r="E1489" s="280">
        <v>-131806</v>
      </c>
      <c r="F1489" s="290" t="s">
        <v>734</v>
      </c>
      <c r="G1489" s="435" t="s">
        <v>1504</v>
      </c>
      <c r="H1489" s="435"/>
      <c r="I1489" s="264" t="s">
        <v>1174</v>
      </c>
      <c r="L1489" s="284"/>
    </row>
    <row r="1490" spans="1:12">
      <c r="A1490" s="284" t="s">
        <v>1229</v>
      </c>
      <c r="B1490" s="292">
        <v>5000</v>
      </c>
      <c r="C1490" s="307">
        <v>0</v>
      </c>
      <c r="D1490" s="280">
        <v>5000</v>
      </c>
      <c r="E1490" s="280">
        <v>5000</v>
      </c>
      <c r="F1490" s="290" t="s">
        <v>134</v>
      </c>
      <c r="G1490" s="303" t="s">
        <v>1367</v>
      </c>
      <c r="H1490" s="303"/>
      <c r="I1490" s="264" t="s">
        <v>1174</v>
      </c>
    </row>
    <row r="1491" spans="1:12">
      <c r="A1491" s="794" t="s">
        <v>1666</v>
      </c>
      <c r="B1491" s="130">
        <v>0</v>
      </c>
      <c r="C1491" s="307">
        <v>11953</v>
      </c>
      <c r="D1491" s="280">
        <v>-11953</v>
      </c>
      <c r="E1491" s="280">
        <v>-11953</v>
      </c>
      <c r="F1491" s="290" t="s">
        <v>734</v>
      </c>
      <c r="G1491" s="435" t="s">
        <v>1504</v>
      </c>
      <c r="H1491" s="435"/>
      <c r="I1491" s="264" t="s">
        <v>1174</v>
      </c>
      <c r="L1491" s="284"/>
    </row>
    <row r="1492" spans="1:12">
      <c r="A1492" s="794" t="s">
        <v>1666</v>
      </c>
      <c r="B1492" s="130">
        <v>0</v>
      </c>
      <c r="C1492" s="307">
        <v>12390</v>
      </c>
      <c r="D1492" s="280">
        <v>-12390</v>
      </c>
      <c r="E1492" s="280">
        <v>-12390</v>
      </c>
      <c r="F1492" s="290" t="s">
        <v>734</v>
      </c>
      <c r="G1492" s="435" t="s">
        <v>1504</v>
      </c>
      <c r="H1492" s="435"/>
      <c r="I1492" s="264" t="s">
        <v>1174</v>
      </c>
      <c r="L1492" s="284"/>
    </row>
    <row r="1493" spans="1:12">
      <c r="A1493" s="794" t="s">
        <v>1666</v>
      </c>
      <c r="B1493" s="292">
        <v>0</v>
      </c>
      <c r="C1493" s="307">
        <v>10097</v>
      </c>
      <c r="D1493" s="280">
        <v>-10097</v>
      </c>
      <c r="E1493" s="280">
        <v>-10097</v>
      </c>
      <c r="F1493" s="290" t="s">
        <v>734</v>
      </c>
      <c r="G1493" s="435" t="s">
        <v>1504</v>
      </c>
      <c r="H1493" s="435"/>
      <c r="I1493" s="264" t="s">
        <v>1174</v>
      </c>
      <c r="L1493" s="284"/>
    </row>
    <row r="1494" spans="1:12">
      <c r="A1494" s="794" t="s">
        <v>1666</v>
      </c>
      <c r="B1494" s="130">
        <v>0</v>
      </c>
      <c r="C1494" s="307">
        <v>101471</v>
      </c>
      <c r="D1494" s="280">
        <v>-101471</v>
      </c>
      <c r="E1494" s="280">
        <v>-101471</v>
      </c>
      <c r="F1494" s="290" t="s">
        <v>734</v>
      </c>
      <c r="G1494" s="435" t="s">
        <v>1504</v>
      </c>
      <c r="H1494" s="435"/>
      <c r="I1494" s="264" t="s">
        <v>1174</v>
      </c>
      <c r="L1494" s="284"/>
    </row>
    <row r="1495" spans="1:12">
      <c r="A1495" s="794" t="s">
        <v>1666</v>
      </c>
      <c r="B1495" s="130">
        <v>0</v>
      </c>
      <c r="C1495" s="307">
        <v>575093.88</v>
      </c>
      <c r="D1495" s="280">
        <v>-575093.88</v>
      </c>
      <c r="E1495" s="280">
        <v>-575094</v>
      </c>
      <c r="F1495" s="290" t="s">
        <v>734</v>
      </c>
      <c r="G1495" s="435" t="s">
        <v>1504</v>
      </c>
      <c r="H1495" s="435"/>
      <c r="I1495" s="264" t="s">
        <v>1174</v>
      </c>
      <c r="L1495" s="284"/>
    </row>
    <row r="1496" spans="1:12">
      <c r="A1496" s="284" t="s">
        <v>1273</v>
      </c>
      <c r="B1496" s="130">
        <v>144000</v>
      </c>
      <c r="C1496" s="129">
        <v>0</v>
      </c>
      <c r="D1496" s="280">
        <v>144000</v>
      </c>
      <c r="E1496" s="280">
        <v>144000</v>
      </c>
      <c r="F1496" s="290">
        <v>0</v>
      </c>
      <c r="G1496" s="303" t="s">
        <v>818</v>
      </c>
      <c r="H1496" s="303"/>
      <c r="I1496" s="264" t="s">
        <v>1174</v>
      </c>
    </row>
    <row r="1497" spans="1:12">
      <c r="A1497" s="794" t="s">
        <v>1666</v>
      </c>
      <c r="B1497" s="292">
        <v>0</v>
      </c>
      <c r="C1497" s="307">
        <v>27024.77</v>
      </c>
      <c r="D1497" s="280">
        <v>-27024.77</v>
      </c>
      <c r="E1497" s="280">
        <v>-27025</v>
      </c>
      <c r="F1497" s="290" t="s">
        <v>734</v>
      </c>
      <c r="G1497" s="435" t="s">
        <v>1504</v>
      </c>
      <c r="H1497" s="435"/>
      <c r="I1497" s="264" t="s">
        <v>1174</v>
      </c>
      <c r="L1497" s="284"/>
    </row>
    <row r="1498" spans="1:12">
      <c r="A1498" s="794" t="s">
        <v>1666</v>
      </c>
      <c r="B1498" s="130">
        <v>0</v>
      </c>
      <c r="C1498" s="307">
        <v>41124.1</v>
      </c>
      <c r="D1498" s="280">
        <v>-41124.1</v>
      </c>
      <c r="E1498" s="280">
        <v>-41124</v>
      </c>
      <c r="F1498" s="290" t="s">
        <v>734</v>
      </c>
      <c r="G1498" s="435" t="s">
        <v>1504</v>
      </c>
      <c r="H1498" s="435"/>
      <c r="I1498" s="264" t="s">
        <v>1174</v>
      </c>
      <c r="L1498" s="284"/>
    </row>
    <row r="1499" spans="1:12">
      <c r="A1499" s="284" t="s">
        <v>1263</v>
      </c>
      <c r="B1499" s="130">
        <v>2859</v>
      </c>
      <c r="C1499" s="307">
        <v>0</v>
      </c>
      <c r="D1499" s="280">
        <v>2859</v>
      </c>
      <c r="E1499" s="280">
        <v>2859</v>
      </c>
      <c r="F1499" s="290" t="s">
        <v>134</v>
      </c>
      <c r="G1499" s="303" t="s">
        <v>1367</v>
      </c>
      <c r="H1499" s="303"/>
      <c r="I1499" s="264" t="s">
        <v>1174</v>
      </c>
    </row>
    <row r="1500" spans="1:12">
      <c r="A1500" s="794" t="s">
        <v>1666</v>
      </c>
      <c r="B1500" s="130">
        <v>0</v>
      </c>
      <c r="C1500" s="307">
        <v>3430</v>
      </c>
      <c r="D1500" s="280">
        <v>-3430</v>
      </c>
      <c r="E1500" s="280">
        <v>-3430</v>
      </c>
      <c r="F1500" s="290" t="s">
        <v>734</v>
      </c>
      <c r="G1500" s="435" t="s">
        <v>1504</v>
      </c>
      <c r="H1500" s="435"/>
      <c r="I1500" s="264" t="s">
        <v>1174</v>
      </c>
      <c r="L1500" s="284"/>
    </row>
    <row r="1501" spans="1:12">
      <c r="A1501" s="794" t="s">
        <v>1666</v>
      </c>
      <c r="B1501" s="130">
        <v>0</v>
      </c>
      <c r="C1501" s="307">
        <v>19502</v>
      </c>
      <c r="D1501" s="280">
        <v>-19502</v>
      </c>
      <c r="E1501" s="280">
        <v>-19502</v>
      </c>
      <c r="F1501" s="290" t="s">
        <v>896</v>
      </c>
      <c r="G1501" s="435" t="s">
        <v>1504</v>
      </c>
      <c r="H1501" s="435"/>
      <c r="I1501" s="264" t="s">
        <v>1174</v>
      </c>
      <c r="L1501" s="284"/>
    </row>
    <row r="1502" spans="1:12">
      <c r="A1502" s="794" t="s">
        <v>1666</v>
      </c>
      <c r="B1502" s="130">
        <v>0</v>
      </c>
      <c r="C1502" s="307">
        <v>35836</v>
      </c>
      <c r="D1502" s="280">
        <v>-35836</v>
      </c>
      <c r="E1502" s="280">
        <v>-35836</v>
      </c>
      <c r="F1502" s="290" t="s">
        <v>734</v>
      </c>
      <c r="G1502" s="435" t="s">
        <v>1504</v>
      </c>
      <c r="H1502" s="435"/>
      <c r="I1502" s="264" t="s">
        <v>1174</v>
      </c>
      <c r="L1502" s="284"/>
    </row>
    <row r="1503" spans="1:12">
      <c r="A1503" s="794" t="s">
        <v>1666</v>
      </c>
      <c r="B1503" s="130">
        <v>0</v>
      </c>
      <c r="C1503" s="307">
        <v>4130</v>
      </c>
      <c r="D1503" s="280">
        <v>-4130</v>
      </c>
      <c r="E1503" s="280">
        <v>-4130</v>
      </c>
      <c r="F1503" s="290" t="s">
        <v>734</v>
      </c>
      <c r="G1503" s="435" t="s">
        <v>1504</v>
      </c>
      <c r="H1503" s="435"/>
      <c r="I1503" s="264" t="s">
        <v>1174</v>
      </c>
      <c r="L1503" s="284"/>
    </row>
    <row r="1504" spans="1:12">
      <c r="A1504" s="794" t="s">
        <v>1666</v>
      </c>
      <c r="B1504" s="292">
        <v>0</v>
      </c>
      <c r="C1504" s="307">
        <v>64393</v>
      </c>
      <c r="D1504" s="280">
        <v>-64393</v>
      </c>
      <c r="E1504" s="280">
        <v>-64393</v>
      </c>
      <c r="F1504" s="290" t="s">
        <v>734</v>
      </c>
      <c r="G1504" s="435" t="s">
        <v>1504</v>
      </c>
      <c r="H1504" s="435"/>
      <c r="I1504" s="264" t="s">
        <v>1174</v>
      </c>
      <c r="L1504" s="284"/>
    </row>
    <row r="1505" spans="1:12">
      <c r="A1505" s="794" t="s">
        <v>1666</v>
      </c>
      <c r="B1505" s="130">
        <v>587070.04</v>
      </c>
      <c r="C1505" s="129">
        <v>0</v>
      </c>
      <c r="D1505" s="280">
        <v>587070.04</v>
      </c>
      <c r="E1505" s="280">
        <v>587070</v>
      </c>
      <c r="F1505" s="290">
        <v>0</v>
      </c>
      <c r="G1505" s="303" t="s">
        <v>1361</v>
      </c>
      <c r="H1505" s="303"/>
      <c r="I1505" s="264" t="s">
        <v>1174</v>
      </c>
    </row>
    <row r="1506" spans="1:12">
      <c r="A1506" s="794" t="s">
        <v>1666</v>
      </c>
      <c r="B1506" s="130">
        <v>0</v>
      </c>
      <c r="C1506" s="307">
        <v>9520</v>
      </c>
      <c r="D1506" s="280">
        <v>-9520</v>
      </c>
      <c r="E1506" s="280">
        <v>-9520</v>
      </c>
      <c r="F1506" s="290" t="s">
        <v>734</v>
      </c>
      <c r="G1506" s="435" t="s">
        <v>1504</v>
      </c>
      <c r="H1506" s="435"/>
      <c r="I1506" s="264" t="s">
        <v>1174</v>
      </c>
      <c r="L1506" s="284"/>
    </row>
    <row r="1507" spans="1:12">
      <c r="A1507" s="284" t="s">
        <v>1349</v>
      </c>
      <c r="B1507" s="292">
        <v>223912</v>
      </c>
      <c r="C1507" s="307">
        <v>0</v>
      </c>
      <c r="D1507" s="280">
        <v>223912</v>
      </c>
      <c r="E1507" s="280">
        <v>223912</v>
      </c>
      <c r="F1507" s="290">
        <v>0</v>
      </c>
      <c r="G1507" s="303" t="s">
        <v>1393</v>
      </c>
      <c r="H1507" s="303"/>
      <c r="I1507" s="264" t="s">
        <v>1174</v>
      </c>
    </row>
    <row r="1508" spans="1:12">
      <c r="A1508" s="794" t="s">
        <v>1666</v>
      </c>
      <c r="B1508" s="292">
        <v>0</v>
      </c>
      <c r="C1508" s="307">
        <v>115884</v>
      </c>
      <c r="D1508" s="280">
        <v>-115884</v>
      </c>
      <c r="E1508" s="280">
        <v>-115884</v>
      </c>
      <c r="F1508" s="290" t="s">
        <v>734</v>
      </c>
      <c r="G1508" s="435" t="s">
        <v>1504</v>
      </c>
      <c r="H1508" s="435"/>
      <c r="I1508" s="264" t="s">
        <v>1174</v>
      </c>
      <c r="L1508" s="284"/>
    </row>
    <row r="1509" spans="1:12">
      <c r="A1509" s="794" t="s">
        <v>1666</v>
      </c>
      <c r="B1509" s="130">
        <v>0</v>
      </c>
      <c r="C1509" s="307">
        <v>1344</v>
      </c>
      <c r="D1509" s="280">
        <v>-1344</v>
      </c>
      <c r="E1509" s="280">
        <v>-1344</v>
      </c>
      <c r="F1509" s="290" t="s">
        <v>896</v>
      </c>
      <c r="G1509" s="435" t="s">
        <v>1504</v>
      </c>
      <c r="H1509" s="435"/>
      <c r="I1509" s="264" t="s">
        <v>1174</v>
      </c>
      <c r="L1509" s="284"/>
    </row>
    <row r="1510" spans="1:12">
      <c r="A1510" s="794" t="s">
        <v>1666</v>
      </c>
      <c r="B1510" s="292">
        <v>0</v>
      </c>
      <c r="C1510" s="307">
        <v>308242.39</v>
      </c>
      <c r="D1510" s="280">
        <v>-308242.39</v>
      </c>
      <c r="E1510" s="280">
        <v>-308242</v>
      </c>
      <c r="F1510" s="290" t="s">
        <v>734</v>
      </c>
      <c r="G1510" s="435" t="s">
        <v>1504</v>
      </c>
      <c r="H1510" s="435"/>
      <c r="I1510" s="264" t="s">
        <v>1174</v>
      </c>
      <c r="L1510" s="284"/>
    </row>
    <row r="1511" spans="1:12">
      <c r="A1511" s="794" t="s">
        <v>1666</v>
      </c>
      <c r="B1511" s="292">
        <v>0</v>
      </c>
      <c r="C1511" s="291">
        <v>149927.66</v>
      </c>
      <c r="D1511" s="280">
        <v>-149927.66</v>
      </c>
      <c r="E1511" s="280">
        <v>-149928</v>
      </c>
      <c r="F1511" s="290" t="s">
        <v>734</v>
      </c>
      <c r="G1511" s="435" t="s">
        <v>1504</v>
      </c>
      <c r="H1511" s="435"/>
      <c r="I1511" s="264" t="s">
        <v>1174</v>
      </c>
      <c r="L1511" s="284"/>
    </row>
    <row r="1512" spans="1:12">
      <c r="A1512" s="794" t="s">
        <v>1666</v>
      </c>
      <c r="B1512" s="292">
        <v>4384</v>
      </c>
      <c r="C1512" s="291">
        <v>0</v>
      </c>
      <c r="D1512" s="280">
        <v>4384</v>
      </c>
      <c r="E1512" s="280">
        <v>4384</v>
      </c>
      <c r="F1512" s="290">
        <v>0</v>
      </c>
      <c r="G1512" s="303" t="s">
        <v>1370</v>
      </c>
      <c r="H1512" s="303"/>
      <c r="I1512" s="264" t="s">
        <v>1174</v>
      </c>
    </row>
    <row r="1513" spans="1:12">
      <c r="A1513" s="284" t="s">
        <v>1681</v>
      </c>
      <c r="B1513" s="130">
        <v>1898203.15</v>
      </c>
      <c r="C1513" s="307">
        <v>0</v>
      </c>
      <c r="D1513" s="280">
        <v>1898203.15</v>
      </c>
      <c r="E1513" s="280">
        <v>1898203</v>
      </c>
      <c r="F1513" s="290">
        <v>0</v>
      </c>
      <c r="G1513" s="303" t="s">
        <v>1363</v>
      </c>
      <c r="H1513" s="303"/>
      <c r="I1513" s="264" t="s">
        <v>1174</v>
      </c>
    </row>
    <row r="1514" spans="1:12">
      <c r="A1514" s="284" t="s">
        <v>1230</v>
      </c>
      <c r="B1514" s="292">
        <v>35000</v>
      </c>
      <c r="C1514" s="307">
        <v>0</v>
      </c>
      <c r="D1514" s="280">
        <v>35000</v>
      </c>
      <c r="E1514" s="280">
        <v>35000</v>
      </c>
      <c r="F1514" s="290" t="s">
        <v>134</v>
      </c>
      <c r="G1514" s="303" t="s">
        <v>1367</v>
      </c>
      <c r="H1514" s="303"/>
      <c r="I1514" s="264" t="s">
        <v>1174</v>
      </c>
    </row>
    <row r="1515" spans="1:12">
      <c r="A1515" s="128" t="s">
        <v>1264</v>
      </c>
      <c r="B1515" s="130">
        <v>5836.03</v>
      </c>
      <c r="C1515" s="291">
        <v>0</v>
      </c>
      <c r="D1515" s="280">
        <v>5836.03</v>
      </c>
      <c r="E1515" s="280">
        <v>5836</v>
      </c>
      <c r="F1515" s="290" t="s">
        <v>134</v>
      </c>
      <c r="G1515" s="303" t="s">
        <v>1367</v>
      </c>
      <c r="H1515" s="303"/>
      <c r="I1515" s="264" t="s">
        <v>1174</v>
      </c>
    </row>
    <row r="1516" spans="1:12">
      <c r="A1516" s="128" t="s">
        <v>1274</v>
      </c>
      <c r="B1516" s="130">
        <v>71000</v>
      </c>
      <c r="C1516" s="129">
        <v>0</v>
      </c>
      <c r="D1516" s="280">
        <v>71000</v>
      </c>
      <c r="E1516" s="280">
        <v>71000</v>
      </c>
      <c r="F1516" s="290">
        <v>0</v>
      </c>
      <c r="G1516" s="303" t="s">
        <v>818</v>
      </c>
      <c r="H1516" s="303"/>
      <c r="I1516" s="264" t="s">
        <v>1174</v>
      </c>
    </row>
    <row r="1517" spans="1:12">
      <c r="A1517" s="284" t="s">
        <v>1161</v>
      </c>
      <c r="B1517" s="292">
        <v>102191.2</v>
      </c>
      <c r="C1517" s="291">
        <v>0</v>
      </c>
      <c r="D1517" s="280">
        <v>102191.2</v>
      </c>
      <c r="E1517" s="280">
        <v>102191</v>
      </c>
      <c r="F1517" s="290">
        <v>0</v>
      </c>
      <c r="G1517" s="303" t="s">
        <v>1579</v>
      </c>
      <c r="H1517" s="303" t="s">
        <v>1578</v>
      </c>
      <c r="I1517" s="264" t="s">
        <v>1174</v>
      </c>
    </row>
    <row r="1518" spans="1:12">
      <c r="A1518" s="128" t="s">
        <v>1688</v>
      </c>
      <c r="B1518" s="130">
        <v>1</v>
      </c>
      <c r="C1518" s="291">
        <v>0</v>
      </c>
      <c r="D1518" s="280">
        <v>1</v>
      </c>
      <c r="E1518" s="280">
        <v>0</v>
      </c>
      <c r="F1518" s="290">
        <v>0</v>
      </c>
      <c r="G1518" s="303" t="e">
        <v>#N/A</v>
      </c>
      <c r="H1518" s="303"/>
      <c r="I1518" s="264" t="s">
        <v>1174</v>
      </c>
    </row>
    <row r="1519" spans="1:12">
      <c r="A1519" s="284" t="s">
        <v>1162</v>
      </c>
      <c r="B1519" s="292">
        <v>9010717</v>
      </c>
      <c r="C1519" s="307">
        <v>0</v>
      </c>
      <c r="D1519" s="280">
        <v>9010717</v>
      </c>
      <c r="E1519" s="280">
        <v>9010717</v>
      </c>
      <c r="F1519" s="290">
        <v>0</v>
      </c>
      <c r="G1519" s="303" t="s">
        <v>1393</v>
      </c>
      <c r="H1519" s="303"/>
      <c r="I1519" s="264" t="s">
        <v>1174</v>
      </c>
    </row>
    <row r="1520" spans="1:12">
      <c r="A1520" s="794" t="s">
        <v>1666</v>
      </c>
      <c r="B1520" s="130">
        <v>0</v>
      </c>
      <c r="C1520" s="307">
        <v>34919.5</v>
      </c>
      <c r="D1520" s="280">
        <v>-34919.5</v>
      </c>
      <c r="E1520" s="280">
        <v>-34920</v>
      </c>
      <c r="F1520" s="290" t="s">
        <v>734</v>
      </c>
      <c r="G1520" s="435" t="s">
        <v>1504</v>
      </c>
      <c r="H1520" s="435"/>
      <c r="I1520" s="264" t="s">
        <v>1174</v>
      </c>
      <c r="L1520" s="284"/>
    </row>
    <row r="1521" spans="1:12">
      <c r="A1521" s="794" t="s">
        <v>1666</v>
      </c>
      <c r="B1521" s="130">
        <v>0</v>
      </c>
      <c r="C1521" s="129">
        <v>310117.45</v>
      </c>
      <c r="D1521" s="280">
        <v>-310117.45</v>
      </c>
      <c r="E1521" s="280">
        <v>-310117</v>
      </c>
      <c r="F1521" s="290" t="s">
        <v>734</v>
      </c>
      <c r="G1521" s="435" t="s">
        <v>1505</v>
      </c>
      <c r="H1521" s="435"/>
      <c r="I1521" s="264" t="s">
        <v>1174</v>
      </c>
      <c r="L1521" s="284"/>
    </row>
    <row r="1522" spans="1:12">
      <c r="A1522" s="794" t="s">
        <v>1666</v>
      </c>
      <c r="B1522" s="292">
        <v>445947.1</v>
      </c>
      <c r="C1522" s="291">
        <v>0</v>
      </c>
      <c r="D1522" s="280">
        <v>445947.1</v>
      </c>
      <c r="E1522" s="280">
        <v>184240</v>
      </c>
      <c r="F1522" s="290">
        <v>0</v>
      </c>
      <c r="G1522" s="303" t="s">
        <v>1361</v>
      </c>
      <c r="H1522" s="303"/>
      <c r="I1522" s="264" t="s">
        <v>1174</v>
      </c>
    </row>
    <row r="1523" spans="1:12">
      <c r="A1523" s="794" t="s">
        <v>1666</v>
      </c>
      <c r="B1523" s="130">
        <v>7198</v>
      </c>
      <c r="C1523" s="129">
        <v>0</v>
      </c>
      <c r="D1523" s="280">
        <v>7198</v>
      </c>
      <c r="E1523" s="280">
        <v>7198</v>
      </c>
      <c r="F1523" s="290" t="s">
        <v>136</v>
      </c>
      <c r="G1523" s="303" t="s">
        <v>1370</v>
      </c>
      <c r="H1523" s="303"/>
      <c r="I1523" s="264" t="s">
        <v>1174</v>
      </c>
    </row>
    <row r="1524" spans="1:12">
      <c r="A1524" s="794" t="s">
        <v>1666</v>
      </c>
      <c r="B1524" s="130">
        <v>101296</v>
      </c>
      <c r="C1524" s="307">
        <v>0</v>
      </c>
      <c r="D1524" s="280">
        <v>101296</v>
      </c>
      <c r="E1524" s="280">
        <v>101296</v>
      </c>
      <c r="F1524" s="290">
        <v>0</v>
      </c>
      <c r="G1524" s="303" t="s">
        <v>1370</v>
      </c>
      <c r="H1524" s="303"/>
      <c r="I1524" s="264" t="s">
        <v>1174</v>
      </c>
    </row>
    <row r="1525" spans="1:12">
      <c r="A1525" s="284" t="s">
        <v>1163</v>
      </c>
      <c r="B1525" s="292">
        <v>273031</v>
      </c>
      <c r="C1525" s="291">
        <v>0</v>
      </c>
      <c r="D1525" s="280">
        <v>273031</v>
      </c>
      <c r="E1525" s="280">
        <v>273031</v>
      </c>
      <c r="F1525" s="290">
        <v>0</v>
      </c>
      <c r="G1525" s="303" t="s">
        <v>1393</v>
      </c>
      <c r="H1525" s="303"/>
      <c r="I1525" s="264" t="s">
        <v>1174</v>
      </c>
    </row>
    <row r="1526" spans="1:12">
      <c r="A1526" s="284" t="s">
        <v>1265</v>
      </c>
      <c r="B1526" s="292">
        <v>12750</v>
      </c>
      <c r="C1526" s="307">
        <v>0</v>
      </c>
      <c r="D1526" s="280">
        <v>12750</v>
      </c>
      <c r="E1526" s="280">
        <v>12750</v>
      </c>
      <c r="F1526" s="290" t="s">
        <v>134</v>
      </c>
      <c r="G1526" s="303" t="s">
        <v>1367</v>
      </c>
      <c r="H1526" s="303"/>
      <c r="I1526" s="264" t="s">
        <v>1174</v>
      </c>
    </row>
    <row r="1527" spans="1:12">
      <c r="A1527" s="284" t="s">
        <v>1154</v>
      </c>
      <c r="B1527" s="292">
        <v>22489611</v>
      </c>
      <c r="C1527" s="291">
        <v>0</v>
      </c>
      <c r="D1527" s="280">
        <v>22489611</v>
      </c>
      <c r="E1527" s="280">
        <v>22489611</v>
      </c>
      <c r="F1527" s="290">
        <v>0</v>
      </c>
      <c r="G1527" s="303" t="s">
        <v>1391</v>
      </c>
      <c r="H1527" s="303"/>
      <c r="I1527" s="264" t="s">
        <v>1174</v>
      </c>
    </row>
    <row r="1528" spans="1:12">
      <c r="A1528" s="794" t="s">
        <v>1666</v>
      </c>
      <c r="B1528" s="292">
        <v>0</v>
      </c>
      <c r="C1528" s="291">
        <v>7995.68</v>
      </c>
      <c r="D1528" s="280">
        <v>-7995.68</v>
      </c>
      <c r="E1528" s="280">
        <v>-7996</v>
      </c>
      <c r="F1528" s="290" t="s">
        <v>734</v>
      </c>
      <c r="G1528" s="435" t="s">
        <v>1504</v>
      </c>
      <c r="H1528" s="435"/>
      <c r="I1528" s="264" t="s">
        <v>1174</v>
      </c>
      <c r="L1528" s="284"/>
    </row>
    <row r="1529" spans="1:12">
      <c r="A1529" s="284" t="s">
        <v>1330</v>
      </c>
      <c r="B1529" s="292">
        <v>0</v>
      </c>
      <c r="C1529" s="291">
        <v>14662768.869999999</v>
      </c>
      <c r="D1529" s="280">
        <v>-14662768.869999999</v>
      </c>
      <c r="E1529" s="280">
        <v>-14662769</v>
      </c>
      <c r="F1529" s="290">
        <v>0</v>
      </c>
      <c r="G1529" s="303" t="s">
        <v>1418</v>
      </c>
      <c r="H1529" s="303"/>
      <c r="I1529" s="264" t="s">
        <v>1174</v>
      </c>
    </row>
    <row r="1530" spans="1:12">
      <c r="A1530" s="794" t="s">
        <v>1666</v>
      </c>
      <c r="B1530" s="292">
        <v>8419841.0899999999</v>
      </c>
      <c r="C1530" s="291">
        <v>0</v>
      </c>
      <c r="D1530" s="280">
        <v>8419841.0899999999</v>
      </c>
      <c r="E1530" s="280">
        <v>8908684</v>
      </c>
      <c r="F1530" s="290">
        <v>0</v>
      </c>
      <c r="G1530" s="303" t="s">
        <v>1370</v>
      </c>
      <c r="H1530" s="303"/>
      <c r="I1530" s="264" t="s">
        <v>1174</v>
      </c>
    </row>
    <row r="1531" spans="1:12">
      <c r="A1531" s="284" t="s">
        <v>1258</v>
      </c>
      <c r="B1531" s="292">
        <v>7423</v>
      </c>
      <c r="C1531" s="291">
        <v>0</v>
      </c>
      <c r="D1531" s="280">
        <v>7423</v>
      </c>
      <c r="E1531" s="280">
        <v>7423</v>
      </c>
      <c r="F1531" s="290">
        <v>0</v>
      </c>
      <c r="G1531" s="303" t="s">
        <v>1362</v>
      </c>
      <c r="H1531" s="303"/>
      <c r="I1531" s="264" t="s">
        <v>1174</v>
      </c>
    </row>
    <row r="1532" spans="1:12">
      <c r="A1532" s="794" t="s">
        <v>1666</v>
      </c>
      <c r="B1532" s="292">
        <v>2309782.09</v>
      </c>
      <c r="C1532" s="291">
        <v>0</v>
      </c>
      <c r="D1532" s="280">
        <v>2309782.09</v>
      </c>
      <c r="E1532" s="280">
        <v>2775634</v>
      </c>
      <c r="F1532" s="290">
        <v>0</v>
      </c>
      <c r="G1532" s="303" t="s">
        <v>1370</v>
      </c>
      <c r="H1532" s="303"/>
      <c r="I1532" s="264" t="s">
        <v>1174</v>
      </c>
    </row>
    <row r="1533" spans="1:12" ht="24">
      <c r="A1533" s="284" t="s">
        <v>1259</v>
      </c>
      <c r="B1533" s="292">
        <v>14748387.810000001</v>
      </c>
      <c r="C1533" s="307">
        <v>0</v>
      </c>
      <c r="D1533" s="280">
        <v>14748387.810000001</v>
      </c>
      <c r="E1533" s="280">
        <v>14748388</v>
      </c>
      <c r="F1533" s="290">
        <v>0</v>
      </c>
      <c r="G1533" s="303" t="s">
        <v>1369</v>
      </c>
      <c r="H1533" s="303"/>
      <c r="I1533" s="264" t="s">
        <v>1174</v>
      </c>
    </row>
    <row r="1534" spans="1:12">
      <c r="A1534" s="284" t="s">
        <v>1155</v>
      </c>
      <c r="B1534" s="292">
        <v>397091</v>
      </c>
      <c r="C1534" s="307">
        <v>0</v>
      </c>
      <c r="D1534" s="280">
        <v>397091</v>
      </c>
      <c r="E1534" s="280">
        <v>397091</v>
      </c>
      <c r="F1534" s="290">
        <v>0</v>
      </c>
      <c r="G1534" s="303" t="s">
        <v>1391</v>
      </c>
      <c r="H1534" s="303"/>
      <c r="I1534" s="264" t="s">
        <v>1174</v>
      </c>
    </row>
    <row r="1535" spans="1:12">
      <c r="A1535" s="794" t="s">
        <v>1666</v>
      </c>
      <c r="B1535" s="292">
        <v>0</v>
      </c>
      <c r="C1535" s="291">
        <v>550124.81999999995</v>
      </c>
      <c r="D1535" s="280">
        <v>-550124.81999999995</v>
      </c>
      <c r="E1535" s="280">
        <v>-624437</v>
      </c>
      <c r="F1535" s="290" t="s">
        <v>734</v>
      </c>
      <c r="G1535" s="435" t="s">
        <v>1504</v>
      </c>
      <c r="H1535" s="435"/>
      <c r="I1535" s="264" t="s">
        <v>1174</v>
      </c>
      <c r="L1535" s="284"/>
    </row>
    <row r="1536" spans="1:12">
      <c r="A1536" s="794" t="s">
        <v>1666</v>
      </c>
      <c r="B1536" s="292">
        <v>0</v>
      </c>
      <c r="C1536" s="307">
        <v>493</v>
      </c>
      <c r="D1536" s="280">
        <v>-493</v>
      </c>
      <c r="E1536" s="280">
        <v>-493</v>
      </c>
      <c r="F1536" s="290" t="s">
        <v>896</v>
      </c>
      <c r="G1536" s="435" t="s">
        <v>1504</v>
      </c>
      <c r="H1536" s="435"/>
      <c r="I1536" s="264" t="s">
        <v>1174</v>
      </c>
      <c r="L1536" s="284"/>
    </row>
    <row r="1537" spans="1:12">
      <c r="A1537" s="794" t="s">
        <v>1666</v>
      </c>
      <c r="B1537" s="292">
        <v>2780</v>
      </c>
      <c r="C1537" s="291">
        <v>0</v>
      </c>
      <c r="D1537" s="280">
        <v>2780</v>
      </c>
      <c r="E1537" s="280">
        <v>2780</v>
      </c>
      <c r="F1537" s="290">
        <v>0</v>
      </c>
      <c r="G1537" s="303" t="s">
        <v>1370</v>
      </c>
      <c r="H1537" s="303"/>
      <c r="I1537" s="264" t="s">
        <v>1174</v>
      </c>
    </row>
    <row r="1538" spans="1:12">
      <c r="A1538" s="794" t="s">
        <v>1666</v>
      </c>
      <c r="B1538" s="292">
        <v>0</v>
      </c>
      <c r="C1538" s="291">
        <v>132479</v>
      </c>
      <c r="D1538" s="280">
        <v>-132479</v>
      </c>
      <c r="E1538" s="280">
        <v>-132479</v>
      </c>
      <c r="F1538" s="290" t="s">
        <v>896</v>
      </c>
      <c r="G1538" s="435" t="s">
        <v>1504</v>
      </c>
      <c r="H1538" s="435"/>
      <c r="I1538" s="264" t="s">
        <v>1174</v>
      </c>
      <c r="L1538" s="284"/>
    </row>
    <row r="1539" spans="1:12">
      <c r="A1539" s="794" t="s">
        <v>1666</v>
      </c>
      <c r="B1539" s="292">
        <v>0.68</v>
      </c>
      <c r="C1539" s="291">
        <v>0</v>
      </c>
      <c r="D1539" s="280">
        <v>0.68</v>
      </c>
      <c r="E1539" s="280">
        <v>1</v>
      </c>
      <c r="F1539" s="290">
        <v>0</v>
      </c>
      <c r="G1539" s="303" t="s">
        <v>1370</v>
      </c>
      <c r="H1539" s="303"/>
      <c r="I1539" s="264" t="s">
        <v>1174</v>
      </c>
    </row>
    <row r="1540" spans="1:12">
      <c r="A1540" s="284" t="s">
        <v>1248</v>
      </c>
      <c r="B1540" s="292">
        <v>200000</v>
      </c>
      <c r="C1540" s="291">
        <v>0</v>
      </c>
      <c r="D1540" s="280">
        <v>200000</v>
      </c>
      <c r="E1540" s="280">
        <v>200000</v>
      </c>
      <c r="F1540" s="290">
        <v>0</v>
      </c>
      <c r="G1540" s="303" t="s">
        <v>1367</v>
      </c>
      <c r="H1540" s="303"/>
      <c r="I1540" s="264" t="s">
        <v>1174</v>
      </c>
    </row>
    <row r="1541" spans="1:12">
      <c r="A1541" s="284" t="s">
        <v>1275</v>
      </c>
      <c r="B1541" s="292">
        <v>10500</v>
      </c>
      <c r="C1541" s="307">
        <v>0</v>
      </c>
      <c r="D1541" s="280">
        <v>10500</v>
      </c>
      <c r="E1541" s="280">
        <v>10500</v>
      </c>
      <c r="F1541" s="290">
        <v>0</v>
      </c>
      <c r="G1541" s="303" t="s">
        <v>818</v>
      </c>
      <c r="H1541" s="303"/>
      <c r="I1541" s="264" t="s">
        <v>1174</v>
      </c>
    </row>
    <row r="1542" spans="1:12">
      <c r="A1542" s="794" t="s">
        <v>1666</v>
      </c>
      <c r="B1542" s="292">
        <v>1770</v>
      </c>
      <c r="C1542" s="291">
        <v>0</v>
      </c>
      <c r="D1542" s="280">
        <v>1770</v>
      </c>
      <c r="E1542" s="280">
        <v>1770</v>
      </c>
      <c r="F1542" s="290">
        <v>0</v>
      </c>
      <c r="G1542" s="303" t="s">
        <v>1370</v>
      </c>
      <c r="H1542" s="303"/>
      <c r="I1542" s="264" t="s">
        <v>1174</v>
      </c>
    </row>
    <row r="1543" spans="1:12">
      <c r="A1543" s="794" t="s">
        <v>1666</v>
      </c>
      <c r="B1543" s="292">
        <v>0</v>
      </c>
      <c r="C1543" s="291">
        <v>10030</v>
      </c>
      <c r="D1543" s="280">
        <v>-10030</v>
      </c>
      <c r="E1543" s="280">
        <v>-10030</v>
      </c>
      <c r="F1543" s="290" t="s">
        <v>734</v>
      </c>
      <c r="G1543" s="435" t="s">
        <v>1504</v>
      </c>
      <c r="H1543" s="435"/>
      <c r="I1543" s="264" t="s">
        <v>1174</v>
      </c>
      <c r="L1543" s="284"/>
    </row>
    <row r="1544" spans="1:12">
      <c r="A1544" s="284" t="s">
        <v>1276</v>
      </c>
      <c r="B1544" s="292">
        <v>308717.21000000002</v>
      </c>
      <c r="C1544" s="291">
        <v>0</v>
      </c>
      <c r="D1544" s="280">
        <v>308717.21000000002</v>
      </c>
      <c r="E1544" s="280">
        <v>308717</v>
      </c>
      <c r="F1544" s="290">
        <v>0</v>
      </c>
      <c r="G1544" s="303" t="s">
        <v>818</v>
      </c>
      <c r="H1544" s="303"/>
      <c r="I1544" s="264" t="s">
        <v>1174</v>
      </c>
    </row>
    <row r="1545" spans="1:12">
      <c r="A1545" s="284" t="s">
        <v>1175</v>
      </c>
      <c r="B1545" s="292">
        <v>763000</v>
      </c>
      <c r="C1545" s="291">
        <v>0</v>
      </c>
      <c r="D1545" s="280">
        <v>763000</v>
      </c>
      <c r="E1545" s="280">
        <v>763000</v>
      </c>
      <c r="F1545" s="290">
        <v>0</v>
      </c>
      <c r="G1545" s="303" t="s">
        <v>1411</v>
      </c>
      <c r="H1545" s="303"/>
      <c r="I1545" s="264" t="s">
        <v>1174</v>
      </c>
    </row>
    <row r="1546" spans="1:12">
      <c r="A1546" s="284" t="s">
        <v>1159</v>
      </c>
      <c r="B1546" s="292">
        <v>5281323.4400000004</v>
      </c>
      <c r="C1546" s="291">
        <v>0</v>
      </c>
      <c r="D1546" s="280">
        <v>5281323.4400000004</v>
      </c>
      <c r="E1546" s="280">
        <v>0</v>
      </c>
      <c r="F1546" s="290">
        <v>0</v>
      </c>
      <c r="G1546" s="303" t="s">
        <v>1463</v>
      </c>
      <c r="H1546" s="303"/>
      <c r="I1546" s="264" t="s">
        <v>1174</v>
      </c>
    </row>
    <row r="1547" spans="1:12">
      <c r="A1547" s="284" t="s">
        <v>1164</v>
      </c>
      <c r="B1547" s="292">
        <v>1080278.1200000001</v>
      </c>
      <c r="C1547" s="307">
        <v>0</v>
      </c>
      <c r="D1547" s="280">
        <v>1080278.1200000001</v>
      </c>
      <c r="E1547" s="280">
        <v>1080278</v>
      </c>
      <c r="F1547" s="290">
        <v>0</v>
      </c>
      <c r="G1547" s="303" t="s">
        <v>1393</v>
      </c>
      <c r="H1547" s="303"/>
      <c r="I1547" s="264" t="s">
        <v>1174</v>
      </c>
    </row>
    <row r="1548" spans="1:12">
      <c r="A1548" s="284" t="s">
        <v>1176</v>
      </c>
      <c r="B1548" s="292">
        <v>238975.21</v>
      </c>
      <c r="C1548" s="291">
        <v>0</v>
      </c>
      <c r="D1548" s="280">
        <v>238975.21</v>
      </c>
      <c r="E1548" s="280">
        <v>238975</v>
      </c>
      <c r="F1548" s="290">
        <v>0</v>
      </c>
      <c r="G1548" s="303" t="s">
        <v>1417</v>
      </c>
      <c r="H1548" s="303"/>
      <c r="I1548" s="264" t="s">
        <v>1174</v>
      </c>
    </row>
    <row r="1549" spans="1:12">
      <c r="A1549" s="794" t="s">
        <v>1666</v>
      </c>
      <c r="B1549" s="292">
        <v>0</v>
      </c>
      <c r="C1549" s="307">
        <v>1955</v>
      </c>
      <c r="D1549" s="280">
        <v>-1955</v>
      </c>
      <c r="E1549" s="280">
        <v>-1955</v>
      </c>
      <c r="F1549" s="290" t="s">
        <v>734</v>
      </c>
      <c r="G1549" s="435" t="s">
        <v>1504</v>
      </c>
      <c r="H1549" s="435"/>
      <c r="I1549" s="264" t="s">
        <v>1174</v>
      </c>
      <c r="L1549" s="284"/>
    </row>
    <row r="1550" spans="1:12">
      <c r="A1550" s="284" t="s">
        <v>1160</v>
      </c>
      <c r="B1550" s="292">
        <v>779145</v>
      </c>
      <c r="C1550" s="291">
        <v>0</v>
      </c>
      <c r="D1550" s="280">
        <v>779145</v>
      </c>
      <c r="E1550" s="280">
        <v>779145</v>
      </c>
      <c r="F1550" s="290">
        <v>0</v>
      </c>
      <c r="G1550" s="303" t="s">
        <v>1417</v>
      </c>
      <c r="H1550" s="303"/>
      <c r="I1550" s="264" t="s">
        <v>1174</v>
      </c>
    </row>
    <row r="1551" spans="1:12">
      <c r="A1551" s="794" t="s">
        <v>1666</v>
      </c>
      <c r="B1551" s="292">
        <v>0</v>
      </c>
      <c r="C1551" s="291">
        <v>58150.18</v>
      </c>
      <c r="D1551" s="280">
        <v>-58150.18</v>
      </c>
      <c r="E1551" s="280">
        <v>-58150</v>
      </c>
      <c r="F1551" s="290" t="s">
        <v>734</v>
      </c>
      <c r="G1551" s="435" t="s">
        <v>1504</v>
      </c>
      <c r="H1551" s="435"/>
      <c r="I1551" s="264" t="s">
        <v>1174</v>
      </c>
      <c r="L1551" s="284"/>
    </row>
    <row r="1552" spans="1:12">
      <c r="A1552" s="284" t="s">
        <v>1205</v>
      </c>
      <c r="B1552" s="292">
        <v>5728728</v>
      </c>
      <c r="C1552" s="291">
        <v>0</v>
      </c>
      <c r="D1552" s="280">
        <v>5728728</v>
      </c>
      <c r="E1552" s="280">
        <v>5728728</v>
      </c>
      <c r="F1552" s="290">
        <v>0</v>
      </c>
      <c r="G1552" s="303" t="s">
        <v>1399</v>
      </c>
      <c r="H1552" s="303"/>
      <c r="I1552" s="264" t="s">
        <v>1174</v>
      </c>
    </row>
    <row r="1553" spans="1:12">
      <c r="A1553" s="284" t="s">
        <v>1156</v>
      </c>
      <c r="B1553" s="292">
        <v>4388917.03</v>
      </c>
      <c r="C1553" s="307">
        <v>0</v>
      </c>
      <c r="D1553" s="280">
        <v>4388917.03</v>
      </c>
      <c r="E1553" s="280">
        <v>4388917</v>
      </c>
      <c r="F1553" s="290">
        <v>0</v>
      </c>
      <c r="G1553" s="303" t="s">
        <v>1391</v>
      </c>
      <c r="H1553" s="303"/>
      <c r="I1553" s="264" t="s">
        <v>1174</v>
      </c>
    </row>
    <row r="1554" spans="1:12">
      <c r="A1554" s="284" t="s">
        <v>1340</v>
      </c>
      <c r="B1554" s="292">
        <v>3.21</v>
      </c>
      <c r="C1554" s="291">
        <v>0</v>
      </c>
      <c r="D1554" s="280">
        <v>3.21</v>
      </c>
      <c r="E1554" s="280">
        <v>0</v>
      </c>
      <c r="F1554" s="290">
        <v>0</v>
      </c>
      <c r="G1554" s="303" t="e">
        <v>#N/A</v>
      </c>
      <c r="H1554" s="303"/>
      <c r="I1554" s="264" t="s">
        <v>1174</v>
      </c>
    </row>
    <row r="1555" spans="1:12">
      <c r="A1555" s="794" t="s">
        <v>1666</v>
      </c>
      <c r="B1555" s="292">
        <v>0</v>
      </c>
      <c r="C1555" s="307">
        <v>19771</v>
      </c>
      <c r="D1555" s="280">
        <v>-19771</v>
      </c>
      <c r="E1555" s="280">
        <v>-19771</v>
      </c>
      <c r="F1555" s="290" t="s">
        <v>734</v>
      </c>
      <c r="G1555" s="435" t="s">
        <v>1504</v>
      </c>
      <c r="H1555" s="435"/>
      <c r="I1555" s="264" t="s">
        <v>1174</v>
      </c>
      <c r="L1555" s="284"/>
    </row>
    <row r="1556" spans="1:12">
      <c r="A1556" s="284" t="s">
        <v>1165</v>
      </c>
      <c r="B1556" s="292">
        <v>2777031</v>
      </c>
      <c r="C1556" s="291">
        <v>0</v>
      </c>
      <c r="D1556" s="280">
        <v>2777031</v>
      </c>
      <c r="E1556" s="280">
        <v>2777031</v>
      </c>
      <c r="F1556" s="290">
        <v>0</v>
      </c>
      <c r="G1556" s="303" t="s">
        <v>1393</v>
      </c>
      <c r="H1556" s="303"/>
      <c r="I1556" s="264" t="s">
        <v>1174</v>
      </c>
    </row>
    <row r="1557" spans="1:12">
      <c r="A1557" s="794" t="s">
        <v>1666</v>
      </c>
      <c r="B1557" s="292">
        <v>0</v>
      </c>
      <c r="C1557" s="307">
        <v>219196.88</v>
      </c>
      <c r="D1557" s="280">
        <v>-219196.88</v>
      </c>
      <c r="E1557" s="280">
        <v>-219197</v>
      </c>
      <c r="F1557" s="290" t="s">
        <v>734</v>
      </c>
      <c r="G1557" s="435" t="s">
        <v>1504</v>
      </c>
      <c r="H1557" s="435"/>
      <c r="I1557" s="264" t="s">
        <v>1174</v>
      </c>
      <c r="L1557" s="284"/>
    </row>
    <row r="1558" spans="1:12">
      <c r="A1558" s="284" t="s">
        <v>1221</v>
      </c>
      <c r="B1558" s="292">
        <v>380000</v>
      </c>
      <c r="C1558" s="307">
        <v>0</v>
      </c>
      <c r="D1558" s="280">
        <v>380000</v>
      </c>
      <c r="E1558" s="280">
        <v>380000</v>
      </c>
      <c r="F1558" s="290">
        <v>0</v>
      </c>
      <c r="G1558" s="303" t="s">
        <v>1357</v>
      </c>
      <c r="H1558" s="303"/>
      <c r="I1558" s="264" t="s">
        <v>1174</v>
      </c>
    </row>
    <row r="1559" spans="1:12">
      <c r="A1559" s="284" t="s">
        <v>1231</v>
      </c>
      <c r="B1559" s="292">
        <v>13399</v>
      </c>
      <c r="C1559" s="307">
        <v>0</v>
      </c>
      <c r="D1559" s="280">
        <v>13399</v>
      </c>
      <c r="E1559" s="280">
        <v>13399</v>
      </c>
      <c r="F1559" s="290" t="s">
        <v>134</v>
      </c>
      <c r="G1559" s="303" t="s">
        <v>1367</v>
      </c>
      <c r="H1559" s="303"/>
      <c r="I1559" s="264" t="s">
        <v>1174</v>
      </c>
    </row>
    <row r="1560" spans="1:12">
      <c r="A1560" s="794" t="s">
        <v>1666</v>
      </c>
      <c r="B1560" s="292">
        <v>0</v>
      </c>
      <c r="C1560" s="291">
        <v>850274</v>
      </c>
      <c r="D1560" s="280">
        <v>-850274</v>
      </c>
      <c r="E1560" s="280">
        <v>-850274</v>
      </c>
      <c r="F1560" s="290" t="s">
        <v>734</v>
      </c>
      <c r="G1560" s="435" t="s">
        <v>1504</v>
      </c>
      <c r="H1560" s="435"/>
      <c r="I1560" s="264" t="s">
        <v>1174</v>
      </c>
      <c r="L1560" s="284"/>
    </row>
    <row r="1561" spans="1:12">
      <c r="A1561" s="794" t="s">
        <v>1666</v>
      </c>
      <c r="B1561" s="292">
        <v>0</v>
      </c>
      <c r="C1561" s="307">
        <v>119488</v>
      </c>
      <c r="D1561" s="280">
        <v>-119488</v>
      </c>
      <c r="E1561" s="280">
        <v>-119488</v>
      </c>
      <c r="F1561" s="290" t="s">
        <v>734</v>
      </c>
      <c r="G1561" s="435" t="s">
        <v>1504</v>
      </c>
      <c r="H1561" s="435"/>
      <c r="I1561" s="264" t="s">
        <v>1174</v>
      </c>
      <c r="L1561" s="284"/>
    </row>
    <row r="1562" spans="1:12">
      <c r="A1562" s="794" t="s">
        <v>1666</v>
      </c>
      <c r="B1562" s="292">
        <v>104629.2</v>
      </c>
      <c r="C1562" s="291">
        <v>0</v>
      </c>
      <c r="D1562" s="280">
        <v>104629.2</v>
      </c>
      <c r="E1562" s="280">
        <v>104629</v>
      </c>
      <c r="F1562" s="290">
        <v>0</v>
      </c>
      <c r="G1562" s="303" t="s">
        <v>1370</v>
      </c>
      <c r="H1562" s="303"/>
      <c r="I1562" s="264" t="s">
        <v>1174</v>
      </c>
    </row>
    <row r="1563" spans="1:12">
      <c r="A1563" s="284" t="s">
        <v>1232</v>
      </c>
      <c r="B1563" s="292">
        <v>24377</v>
      </c>
      <c r="C1563" s="291">
        <v>0</v>
      </c>
      <c r="D1563" s="280">
        <v>24377</v>
      </c>
      <c r="E1563" s="280">
        <v>24377</v>
      </c>
      <c r="F1563" s="290" t="s">
        <v>134</v>
      </c>
      <c r="G1563" s="303" t="s">
        <v>1367</v>
      </c>
      <c r="H1563" s="303"/>
      <c r="I1563" s="264" t="s">
        <v>1174</v>
      </c>
    </row>
    <row r="1564" spans="1:12">
      <c r="A1564" s="284" t="s">
        <v>1219</v>
      </c>
      <c r="B1564" s="292">
        <v>0</v>
      </c>
      <c r="C1564" s="307">
        <v>1171.79</v>
      </c>
      <c r="D1564" s="280">
        <v>-1171.79</v>
      </c>
      <c r="E1564" s="280">
        <v>-1172</v>
      </c>
      <c r="F1564" s="290">
        <v>0</v>
      </c>
      <c r="G1564" s="303" t="s">
        <v>1390</v>
      </c>
      <c r="H1564" s="303"/>
      <c r="I1564" s="264" t="s">
        <v>1174</v>
      </c>
    </row>
    <row r="1565" spans="1:12">
      <c r="A1565" s="794" t="s">
        <v>1666</v>
      </c>
      <c r="B1565" s="130">
        <v>84412</v>
      </c>
      <c r="C1565" s="307">
        <v>0</v>
      </c>
      <c r="D1565" s="280">
        <v>84412</v>
      </c>
      <c r="E1565" s="280">
        <v>84412</v>
      </c>
      <c r="F1565" s="290">
        <v>0</v>
      </c>
      <c r="G1565" s="303" t="s">
        <v>1370</v>
      </c>
      <c r="H1565" s="303"/>
      <c r="I1565" s="264" t="s">
        <v>1174</v>
      </c>
    </row>
    <row r="1566" spans="1:12">
      <c r="A1566" s="794" t="s">
        <v>1666</v>
      </c>
      <c r="B1566" s="292">
        <v>0</v>
      </c>
      <c r="C1566" s="291">
        <v>11675</v>
      </c>
      <c r="D1566" s="280">
        <v>-11675</v>
      </c>
      <c r="E1566" s="280">
        <v>-11675</v>
      </c>
      <c r="F1566" s="290" t="s">
        <v>734</v>
      </c>
      <c r="G1566" s="435" t="s">
        <v>1504</v>
      </c>
      <c r="H1566" s="435"/>
      <c r="I1566" s="264" t="s">
        <v>1174</v>
      </c>
      <c r="L1566" s="284"/>
    </row>
    <row r="1567" spans="1:12">
      <c r="A1567" s="794" t="s">
        <v>1666</v>
      </c>
      <c r="B1567" s="292">
        <v>0</v>
      </c>
      <c r="C1567" s="291">
        <v>2461895</v>
      </c>
      <c r="D1567" s="280">
        <v>-2461895</v>
      </c>
      <c r="E1567" s="280">
        <v>-2461895</v>
      </c>
      <c r="F1567" s="290" t="s">
        <v>734</v>
      </c>
      <c r="G1567" s="435" t="s">
        <v>1504</v>
      </c>
      <c r="H1567" s="435"/>
      <c r="I1567" s="264" t="s">
        <v>1174</v>
      </c>
      <c r="L1567" s="284"/>
    </row>
    <row r="1568" spans="1:12">
      <c r="A1568" s="794" t="s">
        <v>1666</v>
      </c>
      <c r="B1568" s="130">
        <v>7493</v>
      </c>
      <c r="C1568" s="307">
        <v>0</v>
      </c>
      <c r="D1568" s="280">
        <v>7493</v>
      </c>
      <c r="E1568" s="280">
        <v>7493</v>
      </c>
      <c r="F1568" s="290">
        <v>0</v>
      </c>
      <c r="G1568" s="303" t="s">
        <v>1370</v>
      </c>
      <c r="H1568" s="303"/>
      <c r="I1568" s="264" t="s">
        <v>1174</v>
      </c>
    </row>
    <row r="1569" spans="1:12">
      <c r="A1569" s="794" t="s">
        <v>1666</v>
      </c>
      <c r="B1569" s="130">
        <v>0</v>
      </c>
      <c r="C1569" s="129">
        <v>66670</v>
      </c>
      <c r="D1569" s="280">
        <v>-66670</v>
      </c>
      <c r="E1569" s="280">
        <v>-66670</v>
      </c>
      <c r="F1569" s="290" t="s">
        <v>734</v>
      </c>
      <c r="G1569" s="435" t="s">
        <v>1504</v>
      </c>
      <c r="H1569" s="435"/>
      <c r="I1569" s="264" t="s">
        <v>1174</v>
      </c>
      <c r="L1569" s="284"/>
    </row>
    <row r="1570" spans="1:12">
      <c r="A1570" s="284" t="s">
        <v>1222</v>
      </c>
      <c r="B1570" s="292">
        <v>10000</v>
      </c>
      <c r="C1570" s="307">
        <v>0</v>
      </c>
      <c r="D1570" s="280">
        <v>10000</v>
      </c>
      <c r="E1570" s="280">
        <v>10000</v>
      </c>
      <c r="F1570" s="290">
        <v>0</v>
      </c>
      <c r="G1570" s="303" t="s">
        <v>1357</v>
      </c>
      <c r="H1570" s="303"/>
      <c r="I1570" s="264" t="s">
        <v>1174</v>
      </c>
    </row>
    <row r="1571" spans="1:12">
      <c r="A1571" s="794" t="s">
        <v>1666</v>
      </c>
      <c r="B1571" s="292">
        <v>0</v>
      </c>
      <c r="C1571" s="291">
        <v>27863</v>
      </c>
      <c r="D1571" s="280">
        <v>-27863</v>
      </c>
      <c r="E1571" s="280">
        <v>-27863</v>
      </c>
      <c r="F1571" s="290" t="s">
        <v>734</v>
      </c>
      <c r="G1571" s="435" t="s">
        <v>1504</v>
      </c>
      <c r="H1571" s="435"/>
      <c r="I1571" s="264" t="s">
        <v>1174</v>
      </c>
      <c r="L1571" s="284"/>
    </row>
    <row r="1572" spans="1:12">
      <c r="A1572" s="284" t="s">
        <v>1177</v>
      </c>
      <c r="B1572" s="292">
        <v>316320</v>
      </c>
      <c r="C1572" s="291">
        <v>0</v>
      </c>
      <c r="D1572" s="280">
        <v>316320</v>
      </c>
      <c r="E1572" s="280">
        <v>316320</v>
      </c>
      <c r="F1572" s="290">
        <v>0</v>
      </c>
      <c r="G1572" s="303" t="s">
        <v>1405</v>
      </c>
      <c r="H1572" s="303"/>
      <c r="I1572" s="264" t="s">
        <v>1174</v>
      </c>
    </row>
    <row r="1573" spans="1:12">
      <c r="A1573" s="794" t="s">
        <v>1666</v>
      </c>
      <c r="B1573" s="130">
        <v>15147.17</v>
      </c>
      <c r="C1573" s="307">
        <v>0</v>
      </c>
      <c r="D1573" s="280">
        <v>15147.17</v>
      </c>
      <c r="E1573" s="280">
        <v>15147</v>
      </c>
      <c r="F1573" s="290">
        <v>0</v>
      </c>
      <c r="G1573" s="303" t="s">
        <v>1370</v>
      </c>
      <c r="H1573" s="303"/>
      <c r="I1573" s="264" t="s">
        <v>1174</v>
      </c>
    </row>
    <row r="1574" spans="1:12">
      <c r="A1574" s="794" t="s">
        <v>1666</v>
      </c>
      <c r="B1574" s="130">
        <v>0</v>
      </c>
      <c r="C1574" s="129">
        <v>10024974.199999999</v>
      </c>
      <c r="D1574" s="280">
        <v>-10024974.199999999</v>
      </c>
      <c r="E1574" s="280">
        <v>-10024974</v>
      </c>
      <c r="F1574" s="290" t="s">
        <v>734</v>
      </c>
      <c r="G1574" s="435" t="s">
        <v>1504</v>
      </c>
      <c r="H1574" s="435"/>
      <c r="I1574" s="264" t="s">
        <v>1174</v>
      </c>
      <c r="L1574" s="284"/>
    </row>
    <row r="1575" spans="1:12">
      <c r="A1575" s="284" t="s">
        <v>1150</v>
      </c>
      <c r="B1575" s="292">
        <v>0</v>
      </c>
      <c r="C1575" s="291">
        <v>292153797.93000001</v>
      </c>
      <c r="D1575" s="280">
        <v>-292153797.93000001</v>
      </c>
      <c r="E1575" s="280">
        <v>-292153798</v>
      </c>
      <c r="F1575" s="290">
        <v>0</v>
      </c>
      <c r="G1575" s="303" t="s">
        <v>1384</v>
      </c>
      <c r="H1575" s="303"/>
      <c r="I1575" s="264" t="s">
        <v>1174</v>
      </c>
    </row>
    <row r="1576" spans="1:12">
      <c r="A1576" s="284" t="s">
        <v>1157</v>
      </c>
      <c r="B1576" s="130">
        <v>184964274.06</v>
      </c>
      <c r="C1576" s="129">
        <v>0</v>
      </c>
      <c r="D1576" s="280">
        <v>184964274.06</v>
      </c>
      <c r="E1576" s="280">
        <v>194269833</v>
      </c>
      <c r="F1576" s="290">
        <v>0</v>
      </c>
      <c r="G1576" s="303" t="s">
        <v>1391</v>
      </c>
      <c r="H1576" s="303"/>
      <c r="I1576" s="264" t="s">
        <v>1174</v>
      </c>
    </row>
    <row r="1577" spans="1:12">
      <c r="A1577" s="284" t="s">
        <v>1151</v>
      </c>
      <c r="B1577" s="292">
        <v>0</v>
      </c>
      <c r="C1577" s="307">
        <v>20431375.949999999</v>
      </c>
      <c r="D1577" s="280">
        <v>-20431375.949999999</v>
      </c>
      <c r="E1577" s="280">
        <v>-20431376</v>
      </c>
      <c r="F1577" s="290">
        <v>0</v>
      </c>
      <c r="G1577" s="303" t="s">
        <v>1384</v>
      </c>
      <c r="H1577" s="303"/>
      <c r="I1577" s="264" t="s">
        <v>1174</v>
      </c>
    </row>
    <row r="1578" spans="1:12">
      <c r="A1578" s="794" t="s">
        <v>1666</v>
      </c>
      <c r="B1578" s="292">
        <v>0</v>
      </c>
      <c r="C1578" s="291">
        <v>312367.99</v>
      </c>
      <c r="D1578" s="280">
        <v>-312367.99</v>
      </c>
      <c r="E1578" s="280">
        <v>-312368</v>
      </c>
      <c r="F1578" s="290" t="s">
        <v>734</v>
      </c>
      <c r="G1578" s="435" t="s">
        <v>1504</v>
      </c>
      <c r="H1578" s="435"/>
      <c r="I1578" s="264" t="s">
        <v>1174</v>
      </c>
      <c r="L1578" s="284"/>
    </row>
    <row r="1579" spans="1:12">
      <c r="A1579" s="794" t="s">
        <v>1666</v>
      </c>
      <c r="B1579" s="292">
        <v>19571.2</v>
      </c>
      <c r="C1579" s="291">
        <v>0</v>
      </c>
      <c r="D1579" s="280">
        <v>19571.2</v>
      </c>
      <c r="E1579" s="280">
        <v>19230</v>
      </c>
      <c r="F1579" s="290">
        <v>0</v>
      </c>
      <c r="G1579" s="303" t="s">
        <v>1361</v>
      </c>
      <c r="H1579" s="303"/>
      <c r="I1579" s="264" t="s">
        <v>1174</v>
      </c>
    </row>
    <row r="1580" spans="1:12">
      <c r="A1580" s="794" t="s">
        <v>1666</v>
      </c>
      <c r="B1580" s="130">
        <v>404175.35</v>
      </c>
      <c r="C1580" s="307">
        <v>0</v>
      </c>
      <c r="D1580" s="280">
        <v>404175.35</v>
      </c>
      <c r="E1580" s="280">
        <v>249805</v>
      </c>
      <c r="F1580" s="290">
        <v>0</v>
      </c>
      <c r="G1580" s="303" t="s">
        <v>1370</v>
      </c>
      <c r="H1580" s="303"/>
      <c r="I1580" s="264" t="s">
        <v>1174</v>
      </c>
    </row>
    <row r="1581" spans="1:12">
      <c r="A1581" s="794" t="s">
        <v>1666</v>
      </c>
      <c r="B1581" s="130">
        <v>0</v>
      </c>
      <c r="C1581" s="307">
        <v>2860</v>
      </c>
      <c r="D1581" s="280">
        <v>-2860</v>
      </c>
      <c r="E1581" s="280">
        <v>-2860</v>
      </c>
      <c r="F1581" s="290" t="s">
        <v>734</v>
      </c>
      <c r="G1581" s="435" t="s">
        <v>1505</v>
      </c>
      <c r="H1581" s="435"/>
      <c r="I1581" s="264" t="s">
        <v>1174</v>
      </c>
      <c r="L1581" s="284"/>
    </row>
    <row r="1582" spans="1:12">
      <c r="A1582" s="794" t="s">
        <v>1666</v>
      </c>
      <c r="B1582" s="292">
        <v>0</v>
      </c>
      <c r="C1582" s="291">
        <v>3115</v>
      </c>
      <c r="D1582" s="280">
        <v>-3115</v>
      </c>
      <c r="E1582" s="280">
        <v>-3115</v>
      </c>
      <c r="F1582" s="290" t="s">
        <v>734</v>
      </c>
      <c r="G1582" s="435" t="s">
        <v>1504</v>
      </c>
      <c r="H1582" s="435"/>
      <c r="I1582" s="264" t="s">
        <v>1174</v>
      </c>
      <c r="L1582" s="284"/>
    </row>
    <row r="1583" spans="1:12">
      <c r="A1583" s="284" t="s">
        <v>1178</v>
      </c>
      <c r="B1583" s="130">
        <v>3685878.99</v>
      </c>
      <c r="C1583" s="129">
        <v>0</v>
      </c>
      <c r="D1583" s="280">
        <v>3685878.99</v>
      </c>
      <c r="E1583" s="280">
        <v>3685879</v>
      </c>
      <c r="F1583" s="290">
        <v>0</v>
      </c>
      <c r="G1583" s="303" t="s">
        <v>1414</v>
      </c>
      <c r="H1583" s="303"/>
      <c r="I1583" s="264" t="s">
        <v>1174</v>
      </c>
    </row>
    <row r="1584" spans="1:12">
      <c r="A1584" s="284" t="s">
        <v>1212</v>
      </c>
      <c r="B1584" s="130">
        <v>0</v>
      </c>
      <c r="C1584" s="129">
        <v>862920</v>
      </c>
      <c r="D1584" s="280">
        <v>-862920</v>
      </c>
      <c r="E1584" s="280">
        <v>-862920</v>
      </c>
      <c r="F1584" s="290">
        <v>0</v>
      </c>
      <c r="G1584" s="303" t="s">
        <v>1414</v>
      </c>
      <c r="H1584" s="303"/>
      <c r="I1584" s="264" t="s">
        <v>1174</v>
      </c>
    </row>
    <row r="1585" spans="1:12">
      <c r="A1585" s="284" t="s">
        <v>1152</v>
      </c>
      <c r="B1585" s="292">
        <v>0</v>
      </c>
      <c r="C1585" s="307">
        <v>54400</v>
      </c>
      <c r="D1585" s="280">
        <v>-54400</v>
      </c>
      <c r="E1585" s="280">
        <v>-54400</v>
      </c>
      <c r="F1585" s="290">
        <v>0</v>
      </c>
      <c r="G1585" s="303" t="s">
        <v>1384</v>
      </c>
      <c r="H1585" s="303"/>
      <c r="I1585" s="264" t="s">
        <v>1174</v>
      </c>
    </row>
    <row r="1586" spans="1:12">
      <c r="A1586" s="794" t="s">
        <v>1666</v>
      </c>
      <c r="B1586" s="130">
        <v>0</v>
      </c>
      <c r="C1586" s="129">
        <v>8192.84</v>
      </c>
      <c r="D1586" s="280">
        <v>-8192.84</v>
      </c>
      <c r="E1586" s="280">
        <v>-8193</v>
      </c>
      <c r="F1586" s="290" t="s">
        <v>734</v>
      </c>
      <c r="G1586" s="435" t="s">
        <v>1504</v>
      </c>
      <c r="H1586" s="435"/>
      <c r="I1586" s="264" t="s">
        <v>1174</v>
      </c>
      <c r="L1586" s="284"/>
    </row>
    <row r="1587" spans="1:12">
      <c r="A1587" s="128" t="s">
        <v>1166</v>
      </c>
      <c r="B1587" s="130">
        <v>144393.97</v>
      </c>
      <c r="C1587" s="307">
        <v>0</v>
      </c>
      <c r="D1587" s="280">
        <v>144393.97</v>
      </c>
      <c r="E1587" s="280">
        <v>144394</v>
      </c>
      <c r="F1587" s="290">
        <v>0</v>
      </c>
      <c r="G1587" s="303" t="s">
        <v>1393</v>
      </c>
      <c r="H1587" s="303"/>
      <c r="I1587" s="264" t="s">
        <v>1174</v>
      </c>
    </row>
    <row r="1588" spans="1:12">
      <c r="A1588" s="794" t="s">
        <v>1666</v>
      </c>
      <c r="B1588" s="130">
        <v>0</v>
      </c>
      <c r="C1588" s="307">
        <v>241900</v>
      </c>
      <c r="D1588" s="280">
        <v>-241900</v>
      </c>
      <c r="E1588" s="280">
        <v>-241900</v>
      </c>
      <c r="F1588" s="290" t="s">
        <v>734</v>
      </c>
      <c r="G1588" s="435" t="s">
        <v>1504</v>
      </c>
      <c r="H1588" s="435"/>
      <c r="I1588" s="264" t="s">
        <v>1174</v>
      </c>
      <c r="L1588" s="284"/>
    </row>
    <row r="1589" spans="1:12">
      <c r="A1589" s="794" t="s">
        <v>1666</v>
      </c>
      <c r="B1589" s="292">
        <v>0</v>
      </c>
      <c r="C1589" s="291">
        <v>1191317.1399999999</v>
      </c>
      <c r="D1589" s="280">
        <v>-1191317.1399999999</v>
      </c>
      <c r="E1589" s="280">
        <v>-1191317</v>
      </c>
      <c r="F1589" s="290" t="s">
        <v>734</v>
      </c>
      <c r="G1589" s="435" t="s">
        <v>1505</v>
      </c>
      <c r="H1589" s="435"/>
      <c r="I1589" s="264" t="s">
        <v>1174</v>
      </c>
      <c r="L1589" s="284"/>
    </row>
    <row r="1590" spans="1:12">
      <c r="A1590" s="284" t="s">
        <v>1179</v>
      </c>
      <c r="B1590" s="292">
        <v>172671</v>
      </c>
      <c r="C1590" s="307">
        <v>0</v>
      </c>
      <c r="D1590" s="280">
        <v>172671</v>
      </c>
      <c r="E1590" s="280">
        <v>172671</v>
      </c>
      <c r="F1590" s="290">
        <v>0</v>
      </c>
      <c r="G1590" s="303" t="s">
        <v>1413</v>
      </c>
      <c r="H1590" s="303"/>
      <c r="I1590" s="264" t="s">
        <v>1174</v>
      </c>
    </row>
    <row r="1591" spans="1:12">
      <c r="A1591" s="794" t="s">
        <v>1666</v>
      </c>
      <c r="B1591" s="130">
        <v>0</v>
      </c>
      <c r="C1591" s="129">
        <v>273620.09999999998</v>
      </c>
      <c r="D1591" s="280">
        <v>-273620.09999999998</v>
      </c>
      <c r="E1591" s="280">
        <v>-273620</v>
      </c>
      <c r="F1591" s="290" t="s">
        <v>734</v>
      </c>
      <c r="G1591" s="435" t="s">
        <v>1504</v>
      </c>
      <c r="H1591" s="435"/>
      <c r="I1591" s="264" t="s">
        <v>1174</v>
      </c>
      <c r="L1591" s="284"/>
    </row>
    <row r="1592" spans="1:12">
      <c r="A1592" s="794" t="s">
        <v>1666</v>
      </c>
      <c r="B1592" s="130">
        <v>1004501.9</v>
      </c>
      <c r="C1592" s="291">
        <v>0</v>
      </c>
      <c r="D1592" s="280">
        <v>1004501.9</v>
      </c>
      <c r="E1592" s="280">
        <v>1004502</v>
      </c>
      <c r="F1592" s="290">
        <v>0</v>
      </c>
      <c r="G1592" s="303" t="s">
        <v>1361</v>
      </c>
      <c r="H1592" s="303"/>
      <c r="I1592" s="264" t="s">
        <v>1174</v>
      </c>
    </row>
    <row r="1593" spans="1:12">
      <c r="A1593" s="794" t="s">
        <v>1666</v>
      </c>
      <c r="B1593" s="130">
        <v>2617.2800000000002</v>
      </c>
      <c r="C1593" s="129">
        <v>0</v>
      </c>
      <c r="D1593" s="280">
        <v>2617.2800000000002</v>
      </c>
      <c r="E1593" s="280">
        <v>2617</v>
      </c>
      <c r="F1593" s="290">
        <v>0</v>
      </c>
      <c r="G1593" s="303" t="s">
        <v>1370</v>
      </c>
      <c r="H1593" s="303"/>
      <c r="I1593" s="264" t="s">
        <v>1174</v>
      </c>
    </row>
    <row r="1594" spans="1:12">
      <c r="A1594" s="794" t="s">
        <v>1666</v>
      </c>
      <c r="B1594" s="292">
        <v>117952.8</v>
      </c>
      <c r="C1594" s="307">
        <v>0</v>
      </c>
      <c r="D1594" s="280">
        <v>117952.8</v>
      </c>
      <c r="E1594" s="280">
        <v>117953</v>
      </c>
      <c r="F1594" s="290">
        <v>0</v>
      </c>
      <c r="G1594" s="303" t="s">
        <v>1370</v>
      </c>
      <c r="H1594" s="303"/>
      <c r="I1594" s="264" t="s">
        <v>1174</v>
      </c>
    </row>
    <row r="1595" spans="1:12">
      <c r="A1595" s="794" t="s">
        <v>1666</v>
      </c>
      <c r="B1595" s="292">
        <v>0</v>
      </c>
      <c r="C1595" s="307">
        <v>7311</v>
      </c>
      <c r="D1595" s="280">
        <v>-7311</v>
      </c>
      <c r="E1595" s="280">
        <v>-7311</v>
      </c>
      <c r="F1595" s="290" t="s">
        <v>734</v>
      </c>
      <c r="G1595" s="435" t="s">
        <v>1504</v>
      </c>
      <c r="H1595" s="435"/>
      <c r="I1595" s="264" t="s">
        <v>1174</v>
      </c>
      <c r="L1595" s="284"/>
    </row>
    <row r="1596" spans="1:12">
      <c r="A1596" s="794" t="s">
        <v>1666</v>
      </c>
      <c r="B1596" s="292">
        <v>0</v>
      </c>
      <c r="C1596" s="291">
        <v>3263</v>
      </c>
      <c r="D1596" s="280">
        <v>-3263</v>
      </c>
      <c r="E1596" s="280">
        <v>-3263</v>
      </c>
      <c r="F1596" s="290" t="s">
        <v>734</v>
      </c>
      <c r="G1596" s="435" t="s">
        <v>1504</v>
      </c>
      <c r="H1596" s="435"/>
      <c r="I1596" s="264" t="s">
        <v>1174</v>
      </c>
      <c r="L1596" s="284"/>
    </row>
    <row r="1597" spans="1:12">
      <c r="A1597" s="284" t="s">
        <v>1277</v>
      </c>
      <c r="B1597" s="130">
        <v>29800</v>
      </c>
      <c r="C1597" s="291">
        <v>0</v>
      </c>
      <c r="D1597" s="280">
        <v>29800</v>
      </c>
      <c r="E1597" s="280">
        <v>29800</v>
      </c>
      <c r="F1597" s="290">
        <v>0</v>
      </c>
      <c r="G1597" s="303" t="s">
        <v>818</v>
      </c>
      <c r="H1597" s="303"/>
      <c r="I1597" s="264" t="s">
        <v>1174</v>
      </c>
    </row>
    <row r="1598" spans="1:12">
      <c r="A1598" s="128" t="s">
        <v>1278</v>
      </c>
      <c r="B1598" s="130">
        <v>8000</v>
      </c>
      <c r="C1598" s="129">
        <v>0</v>
      </c>
      <c r="D1598" s="280">
        <v>8000</v>
      </c>
      <c r="E1598" s="280">
        <v>8000</v>
      </c>
      <c r="F1598" s="290">
        <v>0</v>
      </c>
      <c r="G1598" s="303" t="s">
        <v>818</v>
      </c>
      <c r="H1598" s="303"/>
      <c r="I1598" s="264" t="s">
        <v>1174</v>
      </c>
    </row>
    <row r="1599" spans="1:12">
      <c r="A1599" s="794" t="s">
        <v>1666</v>
      </c>
      <c r="B1599" s="292">
        <v>18967587.420000002</v>
      </c>
      <c r="C1599" s="307">
        <v>0</v>
      </c>
      <c r="D1599" s="280">
        <v>18967587.420000002</v>
      </c>
      <c r="E1599" s="280">
        <v>18966653</v>
      </c>
      <c r="F1599" s="290">
        <v>0</v>
      </c>
      <c r="G1599" s="303" t="s">
        <v>1361</v>
      </c>
      <c r="H1599" s="303"/>
      <c r="I1599" s="264" t="s">
        <v>1174</v>
      </c>
    </row>
    <row r="1600" spans="1:12">
      <c r="A1600" s="794" t="s">
        <v>1666</v>
      </c>
      <c r="B1600" s="130">
        <v>0</v>
      </c>
      <c r="C1600" s="129">
        <v>129328</v>
      </c>
      <c r="D1600" s="280">
        <v>-129328</v>
      </c>
      <c r="E1600" s="280">
        <v>-129328</v>
      </c>
      <c r="F1600" s="290" t="s">
        <v>734</v>
      </c>
      <c r="G1600" s="435" t="s">
        <v>1504</v>
      </c>
      <c r="H1600" s="435"/>
      <c r="I1600" s="264" t="s">
        <v>1174</v>
      </c>
      <c r="L1600" s="284"/>
    </row>
    <row r="1601" spans="1:12">
      <c r="A1601" s="794" t="s">
        <v>1666</v>
      </c>
      <c r="B1601" s="292">
        <v>0</v>
      </c>
      <c r="C1601" s="291">
        <v>725653</v>
      </c>
      <c r="D1601" s="280">
        <v>-725653</v>
      </c>
      <c r="E1601" s="280">
        <v>-725653</v>
      </c>
      <c r="F1601" s="290">
        <v>0</v>
      </c>
      <c r="G1601" s="303" t="s">
        <v>1382</v>
      </c>
      <c r="H1601" s="303"/>
      <c r="I1601" s="264" t="s">
        <v>1174</v>
      </c>
    </row>
    <row r="1602" spans="1:12">
      <c r="A1602" s="794" t="s">
        <v>1666</v>
      </c>
      <c r="B1602" s="130">
        <v>8276.9</v>
      </c>
      <c r="C1602" s="129">
        <v>0</v>
      </c>
      <c r="D1602" s="280">
        <v>8276.9</v>
      </c>
      <c r="E1602" s="280">
        <v>8277</v>
      </c>
      <c r="F1602" s="290">
        <v>0</v>
      </c>
      <c r="G1602" s="303" t="s">
        <v>1361</v>
      </c>
      <c r="H1602" s="303"/>
      <c r="I1602" s="264" t="s">
        <v>1174</v>
      </c>
    </row>
    <row r="1603" spans="1:12">
      <c r="A1603" s="794" t="s">
        <v>1666</v>
      </c>
      <c r="B1603" s="292">
        <v>0</v>
      </c>
      <c r="C1603" s="291">
        <v>7862.96</v>
      </c>
      <c r="D1603" s="280">
        <v>-7862.96</v>
      </c>
      <c r="E1603" s="280">
        <v>-7863</v>
      </c>
      <c r="F1603" s="290">
        <v>0</v>
      </c>
      <c r="G1603" s="303" t="s">
        <v>1382</v>
      </c>
      <c r="H1603" s="303"/>
      <c r="I1603" s="264" t="s">
        <v>1174</v>
      </c>
    </row>
    <row r="1604" spans="1:12">
      <c r="A1604" s="794" t="s">
        <v>1666</v>
      </c>
      <c r="B1604" s="292">
        <v>914166.71</v>
      </c>
      <c r="C1604" s="291">
        <v>0</v>
      </c>
      <c r="D1604" s="280">
        <v>914166.71</v>
      </c>
      <c r="E1604" s="280">
        <v>914167</v>
      </c>
      <c r="F1604" s="290">
        <v>0</v>
      </c>
      <c r="G1604" s="303" t="s">
        <v>1361</v>
      </c>
      <c r="H1604" s="303"/>
      <c r="I1604" s="264" t="s">
        <v>1174</v>
      </c>
    </row>
    <row r="1605" spans="1:12">
      <c r="A1605" s="284" t="s">
        <v>1206</v>
      </c>
      <c r="B1605" s="292">
        <v>13500</v>
      </c>
      <c r="C1605" s="307">
        <v>0</v>
      </c>
      <c r="D1605" s="280">
        <v>13500</v>
      </c>
      <c r="E1605" s="280">
        <v>13500</v>
      </c>
      <c r="F1605" s="290">
        <v>0</v>
      </c>
      <c r="G1605" s="303" t="s">
        <v>1402</v>
      </c>
      <c r="H1605" s="303"/>
      <c r="I1605" s="264" t="s">
        <v>1174</v>
      </c>
    </row>
    <row r="1606" spans="1:12">
      <c r="A1606" s="794" t="s">
        <v>1666</v>
      </c>
      <c r="B1606" s="130">
        <v>0</v>
      </c>
      <c r="C1606" s="307">
        <v>4089</v>
      </c>
      <c r="D1606" s="280">
        <v>-4089</v>
      </c>
      <c r="E1606" s="280">
        <v>-4089</v>
      </c>
      <c r="F1606" s="290" t="s">
        <v>734</v>
      </c>
      <c r="G1606" s="435" t="s">
        <v>1504</v>
      </c>
      <c r="H1606" s="435"/>
      <c r="I1606" s="264" t="s">
        <v>1174</v>
      </c>
      <c r="L1606" s="284"/>
    </row>
    <row r="1607" spans="1:12">
      <c r="A1607" s="794" t="s">
        <v>1666</v>
      </c>
      <c r="B1607" s="292">
        <v>0</v>
      </c>
      <c r="C1607" s="307">
        <v>6708</v>
      </c>
      <c r="D1607" s="280">
        <v>-6708</v>
      </c>
      <c r="E1607" s="280">
        <v>-6708</v>
      </c>
      <c r="F1607" s="290" t="s">
        <v>734</v>
      </c>
      <c r="G1607" s="435" t="s">
        <v>1504</v>
      </c>
      <c r="H1607" s="435"/>
      <c r="I1607" s="264" t="s">
        <v>1174</v>
      </c>
      <c r="L1607" s="284"/>
    </row>
    <row r="1608" spans="1:12">
      <c r="A1608" s="794" t="s">
        <v>1666</v>
      </c>
      <c r="B1608" s="130">
        <v>130000</v>
      </c>
      <c r="C1608" s="307">
        <v>0</v>
      </c>
      <c r="D1608" s="280">
        <v>130000</v>
      </c>
      <c r="E1608" s="280">
        <v>130000</v>
      </c>
      <c r="F1608" s="290" t="s">
        <v>136</v>
      </c>
      <c r="G1608" s="303" t="s">
        <v>1370</v>
      </c>
      <c r="H1608" s="303"/>
      <c r="I1608" s="264" t="s">
        <v>1174</v>
      </c>
    </row>
    <row r="1609" spans="1:12">
      <c r="A1609" s="794" t="s">
        <v>1666</v>
      </c>
      <c r="B1609" s="292">
        <v>0</v>
      </c>
      <c r="C1609" s="291">
        <v>29435</v>
      </c>
      <c r="D1609" s="280">
        <v>-29435</v>
      </c>
      <c r="E1609" s="280">
        <v>-29435</v>
      </c>
      <c r="F1609" s="290" t="s">
        <v>734</v>
      </c>
      <c r="G1609" s="435" t="s">
        <v>1504</v>
      </c>
      <c r="H1609" s="435"/>
      <c r="I1609" s="264" t="s">
        <v>1174</v>
      </c>
      <c r="L1609" s="284"/>
    </row>
    <row r="1610" spans="1:12">
      <c r="A1610" s="128" t="s">
        <v>1256</v>
      </c>
      <c r="B1610" s="130">
        <v>5473610.6699999999</v>
      </c>
      <c r="C1610" s="307">
        <v>0</v>
      </c>
      <c r="D1610" s="280">
        <v>5473610.6699999999</v>
      </c>
      <c r="E1610" s="280">
        <v>5547923</v>
      </c>
      <c r="F1610" s="290">
        <v>0</v>
      </c>
      <c r="G1610" s="303" t="s">
        <v>1318</v>
      </c>
      <c r="H1610" s="303"/>
      <c r="I1610" s="264" t="s">
        <v>1174</v>
      </c>
    </row>
    <row r="1611" spans="1:12">
      <c r="A1611" s="794" t="s">
        <v>1666</v>
      </c>
      <c r="B1611" s="292">
        <v>0</v>
      </c>
      <c r="C1611" s="291">
        <v>29500</v>
      </c>
      <c r="D1611" s="280">
        <v>-29500</v>
      </c>
      <c r="E1611" s="280">
        <v>-29500</v>
      </c>
      <c r="F1611" s="290" t="s">
        <v>734</v>
      </c>
      <c r="G1611" s="435" t="s">
        <v>1504</v>
      </c>
      <c r="H1611" s="435"/>
      <c r="I1611" s="264" t="s">
        <v>1174</v>
      </c>
      <c r="L1611" s="284"/>
    </row>
    <row r="1612" spans="1:12">
      <c r="A1612" s="284" t="s">
        <v>1167</v>
      </c>
      <c r="B1612" s="292">
        <v>4835450</v>
      </c>
      <c r="C1612" s="291">
        <v>0</v>
      </c>
      <c r="D1612" s="280">
        <v>4835450</v>
      </c>
      <c r="E1612" s="280">
        <v>4835450</v>
      </c>
      <c r="F1612" s="290">
        <v>0</v>
      </c>
      <c r="G1612" s="303" t="s">
        <v>1393</v>
      </c>
      <c r="H1612" s="303"/>
      <c r="I1612" s="264" t="s">
        <v>1174</v>
      </c>
    </row>
    <row r="1613" spans="1:12">
      <c r="A1613" s="794" t="s">
        <v>1666</v>
      </c>
      <c r="B1613" s="292">
        <v>6012.2</v>
      </c>
      <c r="C1613" s="291">
        <v>0</v>
      </c>
      <c r="D1613" s="280">
        <v>6012.2</v>
      </c>
      <c r="E1613" s="280">
        <v>6012</v>
      </c>
      <c r="F1613" s="290">
        <v>0</v>
      </c>
      <c r="G1613" s="303" t="s">
        <v>1370</v>
      </c>
      <c r="H1613" s="303"/>
      <c r="I1613" s="264" t="s">
        <v>1174</v>
      </c>
    </row>
    <row r="1614" spans="1:12">
      <c r="A1614" s="794" t="s">
        <v>1666</v>
      </c>
      <c r="B1614" s="292">
        <v>655663</v>
      </c>
      <c r="C1614" s="307">
        <v>0</v>
      </c>
      <c r="D1614" s="280">
        <v>655663</v>
      </c>
      <c r="E1614" s="280">
        <v>655663</v>
      </c>
      <c r="F1614" s="290">
        <v>0</v>
      </c>
      <c r="G1614" s="303" t="s">
        <v>1361</v>
      </c>
      <c r="H1614" s="303"/>
      <c r="I1614" s="264" t="s">
        <v>1174</v>
      </c>
    </row>
    <row r="1615" spans="1:12">
      <c r="A1615" s="794" t="s">
        <v>1666</v>
      </c>
      <c r="B1615" s="130">
        <v>0</v>
      </c>
      <c r="C1615" s="307">
        <v>6930.44</v>
      </c>
      <c r="D1615" s="280">
        <v>-6930.44</v>
      </c>
      <c r="E1615" s="280">
        <v>-6930</v>
      </c>
      <c r="F1615" s="290" t="s">
        <v>734</v>
      </c>
      <c r="G1615" s="435" t="s">
        <v>1504</v>
      </c>
      <c r="H1615" s="435"/>
      <c r="I1615" s="264" t="s">
        <v>1174</v>
      </c>
      <c r="L1615" s="284"/>
    </row>
    <row r="1616" spans="1:12">
      <c r="A1616" s="794" t="s">
        <v>1666</v>
      </c>
      <c r="B1616" s="292">
        <v>0</v>
      </c>
      <c r="C1616" s="291">
        <v>19824</v>
      </c>
      <c r="D1616" s="280">
        <v>-19824</v>
      </c>
      <c r="E1616" s="280">
        <v>-19824</v>
      </c>
      <c r="F1616" s="290" t="s">
        <v>734</v>
      </c>
      <c r="G1616" s="435" t="s">
        <v>1504</v>
      </c>
      <c r="H1616" s="435"/>
      <c r="I1616" s="264" t="s">
        <v>1174</v>
      </c>
      <c r="L1616" s="284"/>
    </row>
    <row r="1617" spans="1:12" ht="24">
      <c r="A1617" s="284" t="s">
        <v>1260</v>
      </c>
      <c r="B1617" s="292">
        <v>0</v>
      </c>
      <c r="C1617" s="307">
        <v>32461240.469999999</v>
      </c>
      <c r="D1617" s="280">
        <v>-32461240.469999999</v>
      </c>
      <c r="E1617" s="280">
        <v>-32461240</v>
      </c>
      <c r="F1617" s="290">
        <v>0</v>
      </c>
      <c r="G1617" s="303" t="s">
        <v>1369</v>
      </c>
      <c r="H1617" s="303"/>
      <c r="I1617" s="264" t="s">
        <v>1174</v>
      </c>
    </row>
    <row r="1618" spans="1:12">
      <c r="A1618" s="794" t="s">
        <v>1666</v>
      </c>
      <c r="B1618" s="292">
        <v>0</v>
      </c>
      <c r="C1618" s="307">
        <v>666.03</v>
      </c>
      <c r="D1618" s="280">
        <v>-666.03</v>
      </c>
      <c r="E1618" s="280">
        <v>-666</v>
      </c>
      <c r="F1618" s="290" t="s">
        <v>734</v>
      </c>
      <c r="G1618" s="435" t="s">
        <v>1504</v>
      </c>
      <c r="H1618" s="435"/>
      <c r="I1618" s="264" t="s">
        <v>1174</v>
      </c>
      <c r="L1618" s="284"/>
    </row>
    <row r="1619" spans="1:12">
      <c r="A1619" s="794" t="s">
        <v>1666</v>
      </c>
      <c r="B1619" s="292">
        <v>0</v>
      </c>
      <c r="C1619" s="307">
        <v>9445</v>
      </c>
      <c r="D1619" s="280">
        <v>-9445</v>
      </c>
      <c r="E1619" s="280">
        <v>-9445</v>
      </c>
      <c r="F1619" s="290" t="s">
        <v>734</v>
      </c>
      <c r="G1619" s="435" t="s">
        <v>1504</v>
      </c>
      <c r="H1619" s="435"/>
      <c r="I1619" s="264" t="s">
        <v>1174</v>
      </c>
      <c r="L1619" s="284"/>
    </row>
    <row r="1620" spans="1:12">
      <c r="A1620" s="794" t="s">
        <v>1666</v>
      </c>
      <c r="B1620" s="292">
        <v>21000</v>
      </c>
      <c r="C1620" s="291">
        <v>0</v>
      </c>
      <c r="D1620" s="280">
        <v>21000</v>
      </c>
      <c r="E1620" s="280">
        <v>21000</v>
      </c>
      <c r="F1620" s="290" t="s">
        <v>136</v>
      </c>
      <c r="G1620" s="303" t="s">
        <v>1370</v>
      </c>
      <c r="H1620" s="303"/>
      <c r="I1620" s="264" t="s">
        <v>1174</v>
      </c>
    </row>
    <row r="1621" spans="1:12">
      <c r="A1621" s="128" t="s">
        <v>1213</v>
      </c>
      <c r="B1621" s="130">
        <v>0</v>
      </c>
      <c r="C1621" s="307">
        <v>9553</v>
      </c>
      <c r="D1621" s="280">
        <v>-9553</v>
      </c>
      <c r="E1621" s="280">
        <v>-9553</v>
      </c>
      <c r="F1621" s="290">
        <v>0</v>
      </c>
      <c r="G1621" s="303" t="s">
        <v>1390</v>
      </c>
      <c r="H1621" s="303"/>
      <c r="I1621" s="264" t="s">
        <v>1174</v>
      </c>
    </row>
    <row r="1622" spans="1:12">
      <c r="A1622" s="284" t="s">
        <v>1663</v>
      </c>
      <c r="B1622" s="292">
        <v>0</v>
      </c>
      <c r="C1622" s="291"/>
      <c r="D1622" s="280"/>
      <c r="E1622" s="280">
        <v>0</v>
      </c>
      <c r="F1622" s="290" t="e">
        <v>#N/A</v>
      </c>
      <c r="G1622" s="303" t="e">
        <v>#N/A</v>
      </c>
      <c r="H1622" s="303"/>
      <c r="I1622" s="264" t="s">
        <v>1174</v>
      </c>
    </row>
    <row r="1623" spans="1:12">
      <c r="A1623" s="794" t="s">
        <v>1666</v>
      </c>
      <c r="B1623" s="292">
        <v>0</v>
      </c>
      <c r="C1623" s="291">
        <v>130685</v>
      </c>
      <c r="D1623" s="280">
        <v>-130685</v>
      </c>
      <c r="E1623" s="280">
        <v>-130685</v>
      </c>
      <c r="F1623" s="290" t="s">
        <v>734</v>
      </c>
      <c r="G1623" s="435" t="s">
        <v>1504</v>
      </c>
      <c r="H1623" s="435"/>
      <c r="I1623" s="264" t="s">
        <v>1174</v>
      </c>
      <c r="L1623" s="284"/>
    </row>
    <row r="1624" spans="1:12">
      <c r="A1624" s="128" t="s">
        <v>1285</v>
      </c>
      <c r="B1624" s="130">
        <v>0</v>
      </c>
      <c r="C1624" s="129">
        <v>890000</v>
      </c>
      <c r="D1624" s="280">
        <v>-890000</v>
      </c>
      <c r="E1624" s="280">
        <v>-890000</v>
      </c>
      <c r="F1624" s="290">
        <v>0</v>
      </c>
      <c r="G1624" s="303" t="s">
        <v>1418</v>
      </c>
      <c r="H1624" s="303"/>
      <c r="I1624" s="264" t="s">
        <v>1174</v>
      </c>
    </row>
    <row r="1625" spans="1:12">
      <c r="A1625" s="284" t="s">
        <v>1180</v>
      </c>
      <c r="B1625" s="292">
        <v>328405</v>
      </c>
      <c r="C1625" s="291">
        <v>0</v>
      </c>
      <c r="D1625" s="280">
        <v>328405</v>
      </c>
      <c r="E1625" s="280">
        <v>328405</v>
      </c>
      <c r="F1625" s="290">
        <v>0</v>
      </c>
      <c r="G1625" s="303" t="s">
        <v>1406</v>
      </c>
      <c r="H1625" s="303"/>
      <c r="I1625" s="264" t="s">
        <v>1174</v>
      </c>
    </row>
    <row r="1626" spans="1:12">
      <c r="A1626" s="284" t="s">
        <v>1214</v>
      </c>
      <c r="B1626" s="292">
        <v>0</v>
      </c>
      <c r="C1626" s="291">
        <v>196096</v>
      </c>
      <c r="D1626" s="280">
        <v>-196096</v>
      </c>
      <c r="E1626" s="280">
        <v>-196096</v>
      </c>
      <c r="F1626" s="290">
        <v>0</v>
      </c>
      <c r="G1626" s="303" t="s">
        <v>1390</v>
      </c>
      <c r="H1626" s="303"/>
      <c r="I1626" s="264" t="s">
        <v>1174</v>
      </c>
    </row>
    <row r="1627" spans="1:12">
      <c r="A1627" s="794" t="s">
        <v>1666</v>
      </c>
      <c r="B1627" s="130">
        <v>0</v>
      </c>
      <c r="C1627" s="129">
        <v>3300000</v>
      </c>
      <c r="D1627" s="280">
        <v>-3300000</v>
      </c>
      <c r="E1627" s="280">
        <v>-3304860</v>
      </c>
      <c r="F1627" s="290">
        <v>0</v>
      </c>
      <c r="G1627" s="303" t="s">
        <v>1382</v>
      </c>
      <c r="H1627" s="303"/>
      <c r="I1627" s="264" t="s">
        <v>1174</v>
      </c>
    </row>
    <row r="1628" spans="1:12">
      <c r="A1628" s="284" t="s">
        <v>1181</v>
      </c>
      <c r="B1628" s="292">
        <v>2883</v>
      </c>
      <c r="C1628" s="307">
        <v>0</v>
      </c>
      <c r="D1628" s="280">
        <v>2883</v>
      </c>
      <c r="E1628" s="280">
        <v>2883</v>
      </c>
      <c r="F1628" s="290">
        <v>0</v>
      </c>
      <c r="G1628" s="303" t="s">
        <v>1580</v>
      </c>
      <c r="H1628" s="303" t="s">
        <v>1577</v>
      </c>
      <c r="I1628" s="264" t="s">
        <v>1174</v>
      </c>
    </row>
    <row r="1629" spans="1:12">
      <c r="A1629" s="284" t="s">
        <v>1182</v>
      </c>
      <c r="B1629" s="130">
        <v>30185</v>
      </c>
      <c r="C1629" s="307">
        <v>0</v>
      </c>
      <c r="D1629" s="280">
        <v>30185</v>
      </c>
      <c r="E1629" s="280">
        <v>30185</v>
      </c>
      <c r="F1629" s="290">
        <v>0</v>
      </c>
      <c r="G1629" s="303" t="s">
        <v>1412</v>
      </c>
      <c r="H1629" s="303"/>
      <c r="I1629" s="264" t="s">
        <v>1174</v>
      </c>
    </row>
    <row r="1630" spans="1:12">
      <c r="A1630" s="794" t="s">
        <v>1666</v>
      </c>
      <c r="B1630" s="130">
        <v>0</v>
      </c>
      <c r="C1630" s="291">
        <v>440067.51</v>
      </c>
      <c r="D1630" s="280">
        <v>-440067.51</v>
      </c>
      <c r="E1630" s="280">
        <v>-440068</v>
      </c>
      <c r="F1630" s="290" t="s">
        <v>734</v>
      </c>
      <c r="G1630" s="435" t="s">
        <v>1504</v>
      </c>
      <c r="H1630" s="435"/>
      <c r="I1630" s="264" t="s">
        <v>1174</v>
      </c>
      <c r="L1630" s="284"/>
    </row>
    <row r="1631" spans="1:12">
      <c r="A1631" s="794" t="s">
        <v>1666</v>
      </c>
      <c r="B1631" s="292">
        <v>0</v>
      </c>
      <c r="C1631" s="291">
        <v>43736</v>
      </c>
      <c r="D1631" s="280">
        <v>-43736</v>
      </c>
      <c r="E1631" s="280">
        <v>-43736</v>
      </c>
      <c r="F1631" s="290" t="s">
        <v>734</v>
      </c>
      <c r="G1631" s="435" t="s">
        <v>1504</v>
      </c>
      <c r="H1631" s="435"/>
      <c r="I1631" s="264" t="s">
        <v>1174</v>
      </c>
      <c r="L1631" s="284"/>
    </row>
    <row r="1632" spans="1:12">
      <c r="A1632" s="794" t="s">
        <v>1666</v>
      </c>
      <c r="B1632" s="130">
        <v>696000</v>
      </c>
      <c r="C1632" s="129">
        <v>0</v>
      </c>
      <c r="D1632" s="280">
        <v>696000</v>
      </c>
      <c r="E1632" s="280">
        <v>652400</v>
      </c>
      <c r="F1632" s="290">
        <v>0</v>
      </c>
      <c r="G1632" s="303" t="s">
        <v>1361</v>
      </c>
      <c r="H1632" s="303"/>
      <c r="I1632" s="264" t="s">
        <v>1174</v>
      </c>
    </row>
    <row r="1633" spans="1:12">
      <c r="A1633" s="794" t="s">
        <v>1666</v>
      </c>
      <c r="B1633" s="130">
        <v>325133.88</v>
      </c>
      <c r="C1633" s="129">
        <v>0</v>
      </c>
      <c r="D1633" s="280">
        <v>325133.88</v>
      </c>
      <c r="E1633" s="280">
        <v>325134</v>
      </c>
      <c r="F1633" s="290">
        <v>0</v>
      </c>
      <c r="G1633" s="303" t="s">
        <v>1361</v>
      </c>
      <c r="H1633" s="303"/>
      <c r="I1633" s="264" t="s">
        <v>1174</v>
      </c>
    </row>
    <row r="1634" spans="1:12">
      <c r="A1634" s="794" t="s">
        <v>1666</v>
      </c>
      <c r="B1634" s="292">
        <v>220700</v>
      </c>
      <c r="C1634" s="291">
        <v>0</v>
      </c>
      <c r="D1634" s="280">
        <v>220700</v>
      </c>
      <c r="E1634" s="280">
        <v>220700</v>
      </c>
      <c r="F1634" s="290">
        <v>0</v>
      </c>
      <c r="G1634" s="303" t="s">
        <v>1361</v>
      </c>
      <c r="H1634" s="303"/>
      <c r="I1634" s="264" t="s">
        <v>1174</v>
      </c>
    </row>
    <row r="1635" spans="1:12">
      <c r="A1635" s="794" t="s">
        <v>1666</v>
      </c>
      <c r="B1635" s="130">
        <v>1502830.1</v>
      </c>
      <c r="C1635" s="129">
        <v>0</v>
      </c>
      <c r="D1635" s="280">
        <v>1502830.1</v>
      </c>
      <c r="E1635" s="280">
        <v>1502430</v>
      </c>
      <c r="F1635" s="290">
        <v>0</v>
      </c>
      <c r="G1635" s="303" t="s">
        <v>1361</v>
      </c>
      <c r="H1635" s="303"/>
      <c r="I1635" s="264" t="s">
        <v>1174</v>
      </c>
    </row>
    <row r="1636" spans="1:12">
      <c r="A1636" s="794" t="s">
        <v>1666</v>
      </c>
      <c r="B1636" s="130">
        <v>66493</v>
      </c>
      <c r="C1636" s="129">
        <v>0</v>
      </c>
      <c r="D1636" s="280">
        <v>66493</v>
      </c>
      <c r="E1636" s="280">
        <v>66493</v>
      </c>
      <c r="F1636" s="290">
        <v>0</v>
      </c>
      <c r="G1636" s="303" t="s">
        <v>1361</v>
      </c>
      <c r="H1636" s="303"/>
      <c r="I1636" s="264" t="s">
        <v>1174</v>
      </c>
    </row>
    <row r="1637" spans="1:12">
      <c r="A1637" s="794" t="s">
        <v>1666</v>
      </c>
      <c r="B1637" s="292">
        <v>57499.6</v>
      </c>
      <c r="C1637" s="291">
        <v>0</v>
      </c>
      <c r="D1637" s="280">
        <v>57499.6</v>
      </c>
      <c r="E1637" s="280">
        <v>57500</v>
      </c>
      <c r="F1637" s="290">
        <v>0</v>
      </c>
      <c r="G1637" s="303" t="s">
        <v>1361</v>
      </c>
      <c r="H1637" s="303"/>
      <c r="I1637" s="264" t="s">
        <v>1174</v>
      </c>
    </row>
    <row r="1638" spans="1:12">
      <c r="A1638" s="794" t="s">
        <v>1666</v>
      </c>
      <c r="B1638" s="292">
        <v>66493.95</v>
      </c>
      <c r="C1638" s="291">
        <v>0</v>
      </c>
      <c r="D1638" s="280">
        <v>66493.95</v>
      </c>
      <c r="E1638" s="280">
        <v>66494</v>
      </c>
      <c r="F1638" s="290">
        <v>0</v>
      </c>
      <c r="G1638" s="303" t="s">
        <v>1361</v>
      </c>
      <c r="H1638" s="303"/>
      <c r="I1638" s="264" t="s">
        <v>1174</v>
      </c>
    </row>
    <row r="1639" spans="1:12">
      <c r="A1639" s="794" t="s">
        <v>1666</v>
      </c>
      <c r="B1639" s="292">
        <v>31472</v>
      </c>
      <c r="C1639" s="291">
        <v>0</v>
      </c>
      <c r="D1639" s="280">
        <v>31472</v>
      </c>
      <c r="E1639" s="280">
        <v>31472</v>
      </c>
      <c r="F1639" s="290">
        <v>0</v>
      </c>
      <c r="G1639" s="303" t="s">
        <v>1361</v>
      </c>
      <c r="H1639" s="303"/>
      <c r="I1639" s="264" t="s">
        <v>1174</v>
      </c>
    </row>
    <row r="1640" spans="1:12">
      <c r="A1640" s="794" t="s">
        <v>1666</v>
      </c>
      <c r="B1640" s="130">
        <v>5531225.75</v>
      </c>
      <c r="C1640" s="307">
        <v>0</v>
      </c>
      <c r="D1640" s="280">
        <v>5531225.75</v>
      </c>
      <c r="E1640" s="280">
        <v>5528916</v>
      </c>
      <c r="F1640" s="290">
        <v>0</v>
      </c>
      <c r="G1640" s="303" t="s">
        <v>1361</v>
      </c>
      <c r="H1640" s="303"/>
      <c r="I1640" s="264" t="s">
        <v>1174</v>
      </c>
    </row>
    <row r="1641" spans="1:12">
      <c r="A1641" s="794" t="s">
        <v>1666</v>
      </c>
      <c r="B1641" s="130">
        <v>222521</v>
      </c>
      <c r="C1641" s="307">
        <v>0</v>
      </c>
      <c r="D1641" s="280">
        <v>222521</v>
      </c>
      <c r="E1641" s="280">
        <v>222521</v>
      </c>
      <c r="F1641" s="290">
        <v>0</v>
      </c>
      <c r="G1641" s="303" t="s">
        <v>1361</v>
      </c>
      <c r="H1641" s="303"/>
      <c r="I1641" s="264" t="s">
        <v>1174</v>
      </c>
    </row>
    <row r="1642" spans="1:12">
      <c r="A1642" s="794" t="s">
        <v>1666</v>
      </c>
      <c r="B1642" s="130">
        <v>0</v>
      </c>
      <c r="C1642" s="291">
        <v>69806</v>
      </c>
      <c r="D1642" s="280">
        <v>-69806</v>
      </c>
      <c r="E1642" s="280">
        <v>-69806</v>
      </c>
      <c r="F1642" s="290" t="s">
        <v>734</v>
      </c>
      <c r="G1642" s="435" t="s">
        <v>1504</v>
      </c>
      <c r="H1642" s="435"/>
      <c r="I1642" s="264" t="s">
        <v>1174</v>
      </c>
      <c r="L1642" s="284"/>
    </row>
    <row r="1643" spans="1:12">
      <c r="A1643" s="284" t="s">
        <v>1233</v>
      </c>
      <c r="B1643" s="292">
        <v>5038.45</v>
      </c>
      <c r="C1643" s="291">
        <v>0</v>
      </c>
      <c r="D1643" s="280">
        <v>5038.45</v>
      </c>
      <c r="E1643" s="280">
        <v>5038</v>
      </c>
      <c r="F1643" s="290" t="s">
        <v>134</v>
      </c>
      <c r="G1643" s="303" t="s">
        <v>1367</v>
      </c>
      <c r="H1643" s="303"/>
      <c r="I1643" s="264" t="s">
        <v>1174</v>
      </c>
    </row>
    <row r="1644" spans="1:12">
      <c r="A1644" s="794" t="s">
        <v>1666</v>
      </c>
      <c r="B1644" s="292">
        <v>134078</v>
      </c>
      <c r="C1644" s="291">
        <v>0</v>
      </c>
      <c r="D1644" s="280">
        <v>134078</v>
      </c>
      <c r="E1644" s="280">
        <v>134078</v>
      </c>
      <c r="F1644" s="290">
        <v>0</v>
      </c>
      <c r="G1644" s="303" t="s">
        <v>1361</v>
      </c>
      <c r="H1644" s="303"/>
      <c r="I1644" s="264" t="s">
        <v>1174</v>
      </c>
    </row>
    <row r="1645" spans="1:12">
      <c r="A1645" s="794" t="s">
        <v>1666</v>
      </c>
      <c r="B1645" s="130">
        <v>0</v>
      </c>
      <c r="C1645" s="129">
        <v>82500</v>
      </c>
      <c r="D1645" s="280">
        <v>-82500</v>
      </c>
      <c r="E1645" s="280">
        <v>-82500</v>
      </c>
      <c r="F1645" s="290">
        <v>0</v>
      </c>
      <c r="G1645" s="303" t="s">
        <v>1382</v>
      </c>
      <c r="H1645" s="303"/>
      <c r="I1645" s="264" t="s">
        <v>1174</v>
      </c>
    </row>
    <row r="1646" spans="1:12">
      <c r="A1646" s="794" t="s">
        <v>1666</v>
      </c>
      <c r="B1646" s="130">
        <v>0</v>
      </c>
      <c r="C1646" s="129">
        <v>18912</v>
      </c>
      <c r="D1646" s="280">
        <v>-18912</v>
      </c>
      <c r="E1646" s="280">
        <v>-18912</v>
      </c>
      <c r="F1646" s="290">
        <v>0</v>
      </c>
      <c r="G1646" s="303" t="s">
        <v>1382</v>
      </c>
      <c r="H1646" s="303"/>
      <c r="I1646" s="264" t="s">
        <v>1174</v>
      </c>
    </row>
    <row r="1647" spans="1:12">
      <c r="A1647" s="794" t="s">
        <v>1666</v>
      </c>
      <c r="B1647" s="292">
        <v>567623</v>
      </c>
      <c r="C1647" s="291">
        <v>0</v>
      </c>
      <c r="D1647" s="280">
        <v>567623</v>
      </c>
      <c r="E1647" s="280">
        <v>567623</v>
      </c>
      <c r="F1647" s="290">
        <v>0</v>
      </c>
      <c r="G1647" s="303" t="s">
        <v>1361</v>
      </c>
      <c r="H1647" s="303"/>
      <c r="I1647" s="264" t="s">
        <v>1174</v>
      </c>
    </row>
    <row r="1648" spans="1:12">
      <c r="A1648" s="794" t="s">
        <v>1666</v>
      </c>
      <c r="B1648" s="130">
        <v>204227</v>
      </c>
      <c r="C1648" s="307">
        <v>0</v>
      </c>
      <c r="D1648" s="280">
        <v>204227</v>
      </c>
      <c r="E1648" s="280">
        <v>204227</v>
      </c>
      <c r="F1648" s="290">
        <v>0</v>
      </c>
      <c r="G1648" s="303" t="s">
        <v>1370</v>
      </c>
      <c r="H1648" s="303"/>
      <c r="I1648" s="264" t="s">
        <v>1174</v>
      </c>
    </row>
    <row r="1649" spans="1:12">
      <c r="A1649" s="794" t="s">
        <v>1666</v>
      </c>
      <c r="B1649" s="292">
        <v>8301</v>
      </c>
      <c r="C1649" s="291">
        <v>0</v>
      </c>
      <c r="D1649" s="280">
        <v>8301</v>
      </c>
      <c r="E1649" s="280">
        <v>8301</v>
      </c>
      <c r="F1649" s="290">
        <v>0</v>
      </c>
      <c r="G1649" s="303" t="s">
        <v>1370</v>
      </c>
      <c r="H1649" s="303"/>
      <c r="I1649" s="264" t="s">
        <v>1174</v>
      </c>
    </row>
    <row r="1650" spans="1:12">
      <c r="A1650" s="794" t="s">
        <v>1666</v>
      </c>
      <c r="B1650" s="130">
        <v>0</v>
      </c>
      <c r="C1650" s="307">
        <v>5045</v>
      </c>
      <c r="D1650" s="280">
        <v>-5045</v>
      </c>
      <c r="E1650" s="280">
        <v>-5045</v>
      </c>
      <c r="F1650" s="290" t="s">
        <v>734</v>
      </c>
      <c r="G1650" s="435" t="s">
        <v>1504</v>
      </c>
      <c r="H1650" s="435"/>
      <c r="I1650" s="264" t="s">
        <v>1174</v>
      </c>
      <c r="L1650" s="284"/>
    </row>
    <row r="1651" spans="1:12">
      <c r="A1651" s="128" t="s">
        <v>1328</v>
      </c>
      <c r="B1651" s="130">
        <v>15361624.789999999</v>
      </c>
      <c r="C1651" s="307">
        <v>0</v>
      </c>
      <c r="D1651" s="280">
        <v>15361624.789999999</v>
      </c>
      <c r="E1651" s="280">
        <v>15361625</v>
      </c>
      <c r="F1651" s="290">
        <v>0</v>
      </c>
      <c r="G1651" s="303" t="s">
        <v>1402</v>
      </c>
      <c r="H1651" s="303"/>
      <c r="I1651" s="264" t="s">
        <v>1174</v>
      </c>
    </row>
    <row r="1652" spans="1:12">
      <c r="A1652" s="794" t="s">
        <v>1666</v>
      </c>
      <c r="B1652" s="292">
        <v>0</v>
      </c>
      <c r="C1652" s="307">
        <v>391170.41</v>
      </c>
      <c r="D1652" s="280">
        <v>-391170.41</v>
      </c>
      <c r="E1652" s="280">
        <v>-391170</v>
      </c>
      <c r="F1652" s="290" t="s">
        <v>734</v>
      </c>
      <c r="G1652" s="435" t="s">
        <v>1504</v>
      </c>
      <c r="H1652" s="435"/>
      <c r="I1652" s="264" t="s">
        <v>1174</v>
      </c>
      <c r="L1652" s="284"/>
    </row>
    <row r="1653" spans="1:12">
      <c r="A1653" s="794" t="s">
        <v>1666</v>
      </c>
      <c r="B1653" s="130">
        <v>0</v>
      </c>
      <c r="C1653" s="307">
        <v>2266640.88</v>
      </c>
      <c r="D1653" s="280">
        <v>-2266640.88</v>
      </c>
      <c r="E1653" s="280">
        <v>-2266641</v>
      </c>
      <c r="F1653" s="290" t="s">
        <v>734</v>
      </c>
      <c r="G1653" s="435" t="s">
        <v>1504</v>
      </c>
      <c r="H1653" s="435"/>
      <c r="I1653" s="264" t="s">
        <v>1174</v>
      </c>
      <c r="L1653" s="284"/>
    </row>
    <row r="1654" spans="1:12">
      <c r="A1654" s="794" t="s">
        <v>1666</v>
      </c>
      <c r="B1654" s="292">
        <v>0</v>
      </c>
      <c r="C1654" s="307">
        <v>70119</v>
      </c>
      <c r="D1654" s="280">
        <v>-70119</v>
      </c>
      <c r="E1654" s="280">
        <v>-70119</v>
      </c>
      <c r="F1654" s="290" t="s">
        <v>734</v>
      </c>
      <c r="G1654" s="435" t="s">
        <v>1504</v>
      </c>
      <c r="H1654" s="435"/>
      <c r="I1654" s="264" t="s">
        <v>1174</v>
      </c>
      <c r="L1654" s="284"/>
    </row>
    <row r="1655" spans="1:12">
      <c r="A1655" s="284" t="s">
        <v>1234</v>
      </c>
      <c r="B1655" s="130">
        <v>582299.72</v>
      </c>
      <c r="C1655" s="129">
        <v>0</v>
      </c>
      <c r="D1655" s="280">
        <v>582299.72</v>
      </c>
      <c r="E1655" s="280">
        <v>582300</v>
      </c>
      <c r="F1655" s="290" t="s">
        <v>134</v>
      </c>
      <c r="G1655" s="303" t="s">
        <v>1367</v>
      </c>
      <c r="H1655" s="303"/>
      <c r="I1655" s="264" t="s">
        <v>1174</v>
      </c>
    </row>
    <row r="1656" spans="1:12">
      <c r="A1656" s="794" t="s">
        <v>1666</v>
      </c>
      <c r="B1656" s="292">
        <v>0</v>
      </c>
      <c r="C1656" s="307">
        <v>23</v>
      </c>
      <c r="D1656" s="280">
        <v>-23</v>
      </c>
      <c r="E1656" s="280">
        <v>-23</v>
      </c>
      <c r="F1656" s="290" t="s">
        <v>734</v>
      </c>
      <c r="G1656" s="435" t="s">
        <v>1504</v>
      </c>
      <c r="H1656" s="435"/>
      <c r="I1656" s="264" t="s">
        <v>1174</v>
      </c>
      <c r="L1656" s="284"/>
    </row>
    <row r="1657" spans="1:12">
      <c r="A1657" s="794" t="s">
        <v>1666</v>
      </c>
      <c r="B1657" s="292">
        <v>0</v>
      </c>
      <c r="C1657" s="291">
        <v>5076437.05</v>
      </c>
      <c r="D1657" s="280">
        <v>-5076437.05</v>
      </c>
      <c r="E1657" s="280">
        <v>-5076437</v>
      </c>
      <c r="F1657" s="290">
        <v>0</v>
      </c>
      <c r="G1657" s="303" t="s">
        <v>1382</v>
      </c>
      <c r="H1657" s="303"/>
      <c r="I1657" s="264" t="s">
        <v>1174</v>
      </c>
    </row>
    <row r="1658" spans="1:12">
      <c r="A1658" s="794" t="s">
        <v>1666</v>
      </c>
      <c r="B1658" s="292">
        <v>0</v>
      </c>
      <c r="C1658" s="307">
        <v>8602.5</v>
      </c>
      <c r="D1658" s="280">
        <v>-8602.5</v>
      </c>
      <c r="E1658" s="280">
        <v>-8603</v>
      </c>
      <c r="F1658" s="290" t="s">
        <v>734</v>
      </c>
      <c r="G1658" s="435" t="s">
        <v>1504</v>
      </c>
      <c r="H1658" s="435"/>
      <c r="I1658" s="264" t="s">
        <v>1174</v>
      </c>
      <c r="L1658" s="284"/>
    </row>
    <row r="1659" spans="1:12">
      <c r="A1659" s="794" t="s">
        <v>1666</v>
      </c>
      <c r="B1659" s="130">
        <v>200000</v>
      </c>
      <c r="C1659" s="307">
        <v>0</v>
      </c>
      <c r="D1659" s="280">
        <v>200000</v>
      </c>
      <c r="E1659" s="280">
        <v>200000</v>
      </c>
      <c r="F1659" s="290">
        <v>0</v>
      </c>
      <c r="G1659" s="303" t="s">
        <v>1370</v>
      </c>
      <c r="H1659" s="303"/>
      <c r="I1659" s="264" t="s">
        <v>1174</v>
      </c>
    </row>
    <row r="1660" spans="1:12">
      <c r="A1660" s="794" t="s">
        <v>1666</v>
      </c>
      <c r="B1660" s="292">
        <v>0</v>
      </c>
      <c r="C1660" s="307">
        <v>15939</v>
      </c>
      <c r="D1660" s="280">
        <v>-15939</v>
      </c>
      <c r="E1660" s="280">
        <v>-15939</v>
      </c>
      <c r="F1660" s="290" t="s">
        <v>734</v>
      </c>
      <c r="G1660" s="435" t="s">
        <v>1504</v>
      </c>
      <c r="H1660" s="435"/>
      <c r="I1660" s="264" t="s">
        <v>1174</v>
      </c>
      <c r="L1660" s="284"/>
    </row>
    <row r="1661" spans="1:12">
      <c r="A1661" s="794" t="s">
        <v>1666</v>
      </c>
      <c r="B1661" s="292">
        <v>0</v>
      </c>
      <c r="C1661" s="291">
        <v>54907</v>
      </c>
      <c r="D1661" s="280">
        <v>-54907</v>
      </c>
      <c r="E1661" s="280">
        <v>-54907</v>
      </c>
      <c r="F1661" s="290" t="s">
        <v>734</v>
      </c>
      <c r="G1661" s="435" t="s">
        <v>1504</v>
      </c>
      <c r="H1661" s="435"/>
      <c r="I1661" s="264" t="s">
        <v>1174</v>
      </c>
      <c r="L1661" s="284"/>
    </row>
    <row r="1662" spans="1:12">
      <c r="A1662" s="794" t="s">
        <v>1666</v>
      </c>
      <c r="B1662" s="292">
        <v>0</v>
      </c>
      <c r="C1662" s="307">
        <v>36600.699999999997</v>
      </c>
      <c r="D1662" s="280">
        <v>-36600.699999999997</v>
      </c>
      <c r="E1662" s="280">
        <v>-36601</v>
      </c>
      <c r="F1662" s="290" t="s">
        <v>734</v>
      </c>
      <c r="G1662" s="435" t="s">
        <v>1504</v>
      </c>
      <c r="H1662" s="435"/>
      <c r="I1662" s="264" t="s">
        <v>1174</v>
      </c>
      <c r="L1662" s="284"/>
    </row>
    <row r="1663" spans="1:12">
      <c r="A1663" s="128" t="s">
        <v>1183</v>
      </c>
      <c r="B1663" s="130">
        <v>2892032</v>
      </c>
      <c r="C1663" s="129">
        <v>0</v>
      </c>
      <c r="D1663" s="280">
        <v>2892032</v>
      </c>
      <c r="E1663" s="280">
        <v>2892032</v>
      </c>
      <c r="F1663" s="290">
        <v>0</v>
      </c>
      <c r="G1663" s="303" t="s">
        <v>1402</v>
      </c>
      <c r="H1663" s="303"/>
      <c r="I1663" s="264" t="s">
        <v>1174</v>
      </c>
    </row>
    <row r="1664" spans="1:12">
      <c r="A1664" s="794" t="s">
        <v>1666</v>
      </c>
      <c r="B1664" s="130">
        <v>0</v>
      </c>
      <c r="C1664" s="129">
        <v>8506.35</v>
      </c>
      <c r="D1664" s="280">
        <v>-8506.35</v>
      </c>
      <c r="E1664" s="280">
        <v>-8506</v>
      </c>
      <c r="F1664" s="290" t="s">
        <v>734</v>
      </c>
      <c r="G1664" s="435" t="s">
        <v>1504</v>
      </c>
      <c r="H1664" s="435"/>
      <c r="I1664" s="264" t="s">
        <v>1174</v>
      </c>
      <c r="L1664" s="284"/>
    </row>
    <row r="1665" spans="1:12">
      <c r="A1665" s="284" t="s">
        <v>1184</v>
      </c>
      <c r="B1665" s="130">
        <v>19954</v>
      </c>
      <c r="C1665" s="129">
        <v>0</v>
      </c>
      <c r="D1665" s="280">
        <v>19954</v>
      </c>
      <c r="E1665" s="280">
        <v>19954</v>
      </c>
      <c r="F1665" s="290">
        <v>0</v>
      </c>
      <c r="G1665" s="303" t="s">
        <v>1417</v>
      </c>
      <c r="H1665" s="303"/>
      <c r="I1665" s="264" t="s">
        <v>1174</v>
      </c>
    </row>
    <row r="1666" spans="1:12">
      <c r="A1666" s="284" t="s">
        <v>1185</v>
      </c>
      <c r="B1666" s="130">
        <v>355179.77</v>
      </c>
      <c r="C1666" s="307">
        <v>0</v>
      </c>
      <c r="D1666" s="280">
        <v>355179.77</v>
      </c>
      <c r="E1666" s="280">
        <v>355180</v>
      </c>
      <c r="F1666" s="290">
        <v>0</v>
      </c>
      <c r="G1666" s="303" t="s">
        <v>1413</v>
      </c>
      <c r="H1666" s="303"/>
      <c r="I1666" s="264" t="s">
        <v>1174</v>
      </c>
    </row>
    <row r="1667" spans="1:12">
      <c r="A1667" s="284" t="s">
        <v>1186</v>
      </c>
      <c r="B1667" s="130">
        <v>199735.1</v>
      </c>
      <c r="C1667" s="129">
        <v>0</v>
      </c>
      <c r="D1667" s="280">
        <v>199735.1</v>
      </c>
      <c r="E1667" s="280">
        <v>199735</v>
      </c>
      <c r="F1667" s="290">
        <v>0</v>
      </c>
      <c r="G1667" s="303" t="s">
        <v>1413</v>
      </c>
      <c r="H1667" s="303"/>
      <c r="I1667" s="264" t="s">
        <v>1174</v>
      </c>
    </row>
    <row r="1668" spans="1:12">
      <c r="A1668" s="794" t="s">
        <v>1666</v>
      </c>
      <c r="B1668" s="130">
        <v>0</v>
      </c>
      <c r="C1668" s="307">
        <v>32888.620000000003</v>
      </c>
      <c r="D1668" s="280">
        <v>-32888.620000000003</v>
      </c>
      <c r="E1668" s="280">
        <v>-32889</v>
      </c>
      <c r="F1668" s="290" t="s">
        <v>734</v>
      </c>
      <c r="G1668" s="435" t="s">
        <v>1504</v>
      </c>
      <c r="H1668" s="435"/>
      <c r="I1668" s="264" t="s">
        <v>1174</v>
      </c>
      <c r="L1668" s="284"/>
    </row>
    <row r="1669" spans="1:12">
      <c r="A1669" s="794" t="s">
        <v>1666</v>
      </c>
      <c r="B1669" s="130">
        <v>2457700</v>
      </c>
      <c r="C1669" s="307">
        <v>0</v>
      </c>
      <c r="D1669" s="280">
        <v>2457700</v>
      </c>
      <c r="E1669" s="280">
        <v>2457700</v>
      </c>
      <c r="F1669" s="290">
        <v>0</v>
      </c>
      <c r="G1669" s="303" t="s">
        <v>1361</v>
      </c>
      <c r="H1669" s="303"/>
      <c r="I1669" s="264" t="s">
        <v>1174</v>
      </c>
    </row>
    <row r="1670" spans="1:12">
      <c r="A1670" s="794" t="s">
        <v>1666</v>
      </c>
      <c r="B1670" s="130">
        <v>0</v>
      </c>
      <c r="C1670" s="307">
        <v>6000</v>
      </c>
      <c r="D1670" s="280">
        <v>-6000</v>
      </c>
      <c r="E1670" s="280">
        <v>-6000</v>
      </c>
      <c r="F1670" s="290" t="s">
        <v>896</v>
      </c>
      <c r="G1670" s="435" t="s">
        <v>1504</v>
      </c>
      <c r="H1670" s="435"/>
      <c r="I1670" s="264" t="s">
        <v>1174</v>
      </c>
      <c r="L1670" s="284"/>
    </row>
    <row r="1671" spans="1:12">
      <c r="A1671" s="794" t="s">
        <v>1666</v>
      </c>
      <c r="B1671" s="130">
        <v>0</v>
      </c>
      <c r="C1671" s="307">
        <v>531631.43999999994</v>
      </c>
      <c r="D1671" s="280">
        <v>-531631.43999999994</v>
      </c>
      <c r="E1671" s="280">
        <v>-531631</v>
      </c>
      <c r="F1671" s="290" t="s">
        <v>734</v>
      </c>
      <c r="G1671" s="435" t="s">
        <v>1504</v>
      </c>
      <c r="H1671" s="435"/>
      <c r="I1671" s="264" t="s">
        <v>1174</v>
      </c>
      <c r="L1671" s="284"/>
    </row>
    <row r="1672" spans="1:12">
      <c r="A1672" s="794" t="s">
        <v>1666</v>
      </c>
      <c r="B1672" s="130">
        <v>0</v>
      </c>
      <c r="C1672" s="307">
        <v>115105.65</v>
      </c>
      <c r="D1672" s="280">
        <v>-115105.65</v>
      </c>
      <c r="E1672" s="280">
        <v>-115106</v>
      </c>
      <c r="F1672" s="290" t="s">
        <v>734</v>
      </c>
      <c r="G1672" s="435" t="s">
        <v>1504</v>
      </c>
      <c r="H1672" s="435"/>
      <c r="I1672" s="264" t="s">
        <v>1174</v>
      </c>
      <c r="L1672" s="284"/>
    </row>
    <row r="1673" spans="1:12">
      <c r="A1673" s="794" t="s">
        <v>1666</v>
      </c>
      <c r="B1673" s="130">
        <v>0</v>
      </c>
      <c r="C1673" s="129">
        <v>52021</v>
      </c>
      <c r="D1673" s="280">
        <v>-52021</v>
      </c>
      <c r="E1673" s="280">
        <v>-52021</v>
      </c>
      <c r="F1673" s="290" t="s">
        <v>734</v>
      </c>
      <c r="G1673" s="435" t="s">
        <v>1504</v>
      </c>
      <c r="H1673" s="435"/>
      <c r="I1673" s="264" t="s">
        <v>1174</v>
      </c>
      <c r="L1673" s="284"/>
    </row>
    <row r="1674" spans="1:12">
      <c r="A1674" s="794" t="s">
        <v>1666</v>
      </c>
      <c r="B1674" s="130">
        <v>0</v>
      </c>
      <c r="C1674" s="307">
        <v>2037</v>
      </c>
      <c r="D1674" s="280">
        <v>-2037</v>
      </c>
      <c r="E1674" s="280">
        <v>-2037</v>
      </c>
      <c r="F1674" s="290" t="s">
        <v>896</v>
      </c>
      <c r="G1674" s="435" t="s">
        <v>1504</v>
      </c>
      <c r="H1674" s="435"/>
      <c r="I1674" s="264" t="s">
        <v>1174</v>
      </c>
      <c r="L1674" s="284"/>
    </row>
    <row r="1675" spans="1:12">
      <c r="A1675" s="794" t="s">
        <v>1666</v>
      </c>
      <c r="B1675" s="130">
        <v>5000</v>
      </c>
      <c r="C1675" s="307">
        <v>0</v>
      </c>
      <c r="D1675" s="280">
        <v>5000</v>
      </c>
      <c r="E1675" s="280">
        <v>5000</v>
      </c>
      <c r="F1675" s="290">
        <v>0</v>
      </c>
      <c r="G1675" s="303" t="s">
        <v>1361</v>
      </c>
      <c r="H1675" s="303"/>
      <c r="I1675" s="264" t="s">
        <v>1174</v>
      </c>
    </row>
    <row r="1676" spans="1:12">
      <c r="A1676" s="794" t="s">
        <v>1666</v>
      </c>
      <c r="B1676" s="130">
        <v>0</v>
      </c>
      <c r="C1676" s="307">
        <v>3806</v>
      </c>
      <c r="D1676" s="280">
        <v>-3806</v>
      </c>
      <c r="E1676" s="280">
        <v>-3806</v>
      </c>
      <c r="F1676" s="290" t="s">
        <v>734</v>
      </c>
      <c r="G1676" s="435" t="s">
        <v>1504</v>
      </c>
      <c r="H1676" s="435"/>
      <c r="I1676" s="264" t="s">
        <v>1174</v>
      </c>
      <c r="L1676" s="284"/>
    </row>
    <row r="1677" spans="1:12">
      <c r="A1677" s="794" t="s">
        <v>1666</v>
      </c>
      <c r="B1677" s="130">
        <v>0</v>
      </c>
      <c r="C1677" s="129">
        <v>2577700</v>
      </c>
      <c r="D1677" s="280">
        <v>-2577700</v>
      </c>
      <c r="E1677" s="280">
        <v>-2577700</v>
      </c>
      <c r="F1677" s="290" t="s">
        <v>734</v>
      </c>
      <c r="G1677" s="435" t="s">
        <v>1505</v>
      </c>
      <c r="H1677" s="435"/>
      <c r="I1677" s="264" t="s">
        <v>1174</v>
      </c>
      <c r="L1677" s="284"/>
    </row>
    <row r="1678" spans="1:12">
      <c r="A1678" s="794" t="s">
        <v>1666</v>
      </c>
      <c r="B1678" s="130">
        <v>0</v>
      </c>
      <c r="C1678" s="307">
        <v>2308</v>
      </c>
      <c r="D1678" s="280">
        <v>-2308</v>
      </c>
      <c r="E1678" s="280">
        <v>-2308</v>
      </c>
      <c r="F1678" s="290" t="s">
        <v>896</v>
      </c>
      <c r="G1678" s="435" t="s">
        <v>1504</v>
      </c>
      <c r="H1678" s="435"/>
      <c r="I1678" s="264" t="s">
        <v>1174</v>
      </c>
      <c r="L1678" s="284"/>
    </row>
    <row r="1679" spans="1:12">
      <c r="A1679" s="794" t="s">
        <v>1666</v>
      </c>
      <c r="B1679" s="130">
        <v>0</v>
      </c>
      <c r="C1679" s="129">
        <v>20</v>
      </c>
      <c r="D1679" s="280">
        <v>-20</v>
      </c>
      <c r="E1679" s="280">
        <v>0</v>
      </c>
      <c r="F1679" s="290">
        <v>0</v>
      </c>
      <c r="G1679" s="435" t="s">
        <v>1504</v>
      </c>
      <c r="H1679" s="435"/>
      <c r="I1679" s="264" t="s">
        <v>1174</v>
      </c>
      <c r="L1679" s="284"/>
    </row>
    <row r="1680" spans="1:12">
      <c r="A1680" s="284" t="s">
        <v>1266</v>
      </c>
      <c r="B1680" s="130">
        <v>2800</v>
      </c>
      <c r="C1680" s="129">
        <v>0</v>
      </c>
      <c r="D1680" s="280">
        <v>2800</v>
      </c>
      <c r="E1680" s="280">
        <v>2800</v>
      </c>
      <c r="F1680" s="290" t="s">
        <v>134</v>
      </c>
      <c r="G1680" s="303" t="s">
        <v>1367</v>
      </c>
      <c r="H1680" s="303"/>
      <c r="I1680" s="264" t="s">
        <v>1174</v>
      </c>
    </row>
    <row r="1681" spans="1:12">
      <c r="A1681" s="284" t="s">
        <v>1249</v>
      </c>
      <c r="B1681" s="130">
        <v>1000</v>
      </c>
      <c r="C1681" s="129">
        <v>0</v>
      </c>
      <c r="D1681" s="280">
        <v>1000</v>
      </c>
      <c r="E1681" s="280">
        <v>1000</v>
      </c>
      <c r="F1681" s="290">
        <v>0</v>
      </c>
      <c r="G1681" s="303" t="s">
        <v>1367</v>
      </c>
      <c r="H1681" s="303"/>
      <c r="I1681" s="264" t="s">
        <v>1174</v>
      </c>
    </row>
    <row r="1682" spans="1:12">
      <c r="A1682" s="794" t="s">
        <v>1666</v>
      </c>
      <c r="B1682" s="292">
        <v>30000</v>
      </c>
      <c r="C1682" s="291">
        <v>0</v>
      </c>
      <c r="D1682" s="280">
        <v>30000</v>
      </c>
      <c r="E1682" s="280">
        <v>30000</v>
      </c>
      <c r="F1682" s="290">
        <v>0</v>
      </c>
      <c r="G1682" s="303" t="s">
        <v>1370</v>
      </c>
      <c r="H1682" s="303"/>
      <c r="I1682" s="264" t="s">
        <v>1174</v>
      </c>
    </row>
    <row r="1683" spans="1:12">
      <c r="A1683" s="128" t="s">
        <v>1187</v>
      </c>
      <c r="B1683" s="130">
        <v>1688</v>
      </c>
      <c r="C1683" s="307">
        <v>0</v>
      </c>
      <c r="D1683" s="280">
        <v>1688</v>
      </c>
      <c r="E1683" s="280">
        <v>1688</v>
      </c>
      <c r="F1683" s="290">
        <v>0</v>
      </c>
      <c r="G1683" s="303" t="s">
        <v>1396</v>
      </c>
      <c r="H1683" s="303"/>
      <c r="I1683" s="264" t="s">
        <v>1174</v>
      </c>
    </row>
    <row r="1684" spans="1:12">
      <c r="A1684" s="794" t="s">
        <v>1666</v>
      </c>
      <c r="B1684" s="130">
        <v>0</v>
      </c>
      <c r="C1684" s="307">
        <v>33555</v>
      </c>
      <c r="D1684" s="280">
        <v>-33555</v>
      </c>
      <c r="E1684" s="280">
        <v>-33555</v>
      </c>
      <c r="F1684" s="290" t="s">
        <v>734</v>
      </c>
      <c r="G1684" s="435" t="s">
        <v>1504</v>
      </c>
      <c r="H1684" s="435"/>
      <c r="I1684" s="264" t="s">
        <v>1174</v>
      </c>
      <c r="L1684" s="284"/>
    </row>
    <row r="1685" spans="1:12">
      <c r="A1685" s="794" t="s">
        <v>1666</v>
      </c>
      <c r="B1685" s="130">
        <v>0</v>
      </c>
      <c r="C1685" s="129">
        <v>619939</v>
      </c>
      <c r="D1685" s="280">
        <v>-619939</v>
      </c>
      <c r="E1685" s="280">
        <v>-619939</v>
      </c>
      <c r="F1685" s="290" t="s">
        <v>734</v>
      </c>
      <c r="G1685" s="435" t="s">
        <v>1504</v>
      </c>
      <c r="H1685" s="435"/>
      <c r="I1685" s="264" t="s">
        <v>1174</v>
      </c>
      <c r="L1685" s="284"/>
    </row>
    <row r="1686" spans="1:12">
      <c r="A1686" s="794" t="s">
        <v>1666</v>
      </c>
      <c r="B1686" s="292">
        <v>8786.1</v>
      </c>
      <c r="C1686" s="307">
        <v>0</v>
      </c>
      <c r="D1686" s="280">
        <v>8786.1</v>
      </c>
      <c r="E1686" s="280">
        <v>8786</v>
      </c>
      <c r="F1686" s="290">
        <v>0</v>
      </c>
      <c r="G1686" s="303" t="s">
        <v>1370</v>
      </c>
      <c r="H1686" s="303"/>
      <c r="I1686" s="264" t="s">
        <v>1174</v>
      </c>
    </row>
    <row r="1687" spans="1:12">
      <c r="A1687" s="794" t="s">
        <v>1666</v>
      </c>
      <c r="B1687" s="130">
        <v>0</v>
      </c>
      <c r="C1687" s="307">
        <v>18788</v>
      </c>
      <c r="D1687" s="280">
        <v>-18788</v>
      </c>
      <c r="E1687" s="280">
        <v>-18788</v>
      </c>
      <c r="F1687" s="290" t="s">
        <v>734</v>
      </c>
      <c r="G1687" s="435" t="s">
        <v>1504</v>
      </c>
      <c r="H1687" s="435"/>
      <c r="I1687" s="264" t="s">
        <v>1174</v>
      </c>
      <c r="L1687" s="284"/>
    </row>
    <row r="1688" spans="1:12">
      <c r="A1688" s="794" t="s">
        <v>1666</v>
      </c>
      <c r="B1688" s="292">
        <v>0</v>
      </c>
      <c r="C1688" s="307">
        <v>2046</v>
      </c>
      <c r="D1688" s="280">
        <v>-2046</v>
      </c>
      <c r="E1688" s="280">
        <v>-2046</v>
      </c>
      <c r="F1688" s="290" t="s">
        <v>734</v>
      </c>
      <c r="G1688" s="435" t="s">
        <v>1504</v>
      </c>
      <c r="H1688" s="435"/>
      <c r="I1688" s="264" t="s">
        <v>1174</v>
      </c>
      <c r="L1688" s="284"/>
    </row>
    <row r="1689" spans="1:12">
      <c r="A1689" s="794" t="s">
        <v>1666</v>
      </c>
      <c r="B1689" s="292">
        <v>0</v>
      </c>
      <c r="C1689" s="291">
        <v>425178.62</v>
      </c>
      <c r="D1689" s="280">
        <v>-425178.62</v>
      </c>
      <c r="E1689" s="280">
        <v>-425179</v>
      </c>
      <c r="F1689" s="290" t="s">
        <v>734</v>
      </c>
      <c r="G1689" s="435" t="s">
        <v>1504</v>
      </c>
      <c r="H1689" s="435"/>
      <c r="I1689" s="264" t="s">
        <v>1174</v>
      </c>
      <c r="L1689" s="284"/>
    </row>
    <row r="1690" spans="1:12">
      <c r="A1690" s="284" t="s">
        <v>1279</v>
      </c>
      <c r="B1690" s="292">
        <v>112000</v>
      </c>
      <c r="C1690" s="307">
        <v>0</v>
      </c>
      <c r="D1690" s="280">
        <v>112000</v>
      </c>
      <c r="E1690" s="280">
        <v>112000</v>
      </c>
      <c r="F1690" s="290">
        <v>0</v>
      </c>
      <c r="G1690" s="303" t="s">
        <v>818</v>
      </c>
      <c r="H1690" s="303"/>
      <c r="I1690" s="264" t="s">
        <v>1174</v>
      </c>
    </row>
    <row r="1691" spans="1:12">
      <c r="A1691" s="794" t="s">
        <v>1666</v>
      </c>
      <c r="B1691" s="292">
        <v>0</v>
      </c>
      <c r="C1691" s="307">
        <v>1342336.51</v>
      </c>
      <c r="D1691" s="280">
        <v>-1342336.51</v>
      </c>
      <c r="E1691" s="280">
        <v>-1342337</v>
      </c>
      <c r="F1691" s="290" t="s">
        <v>734</v>
      </c>
      <c r="G1691" s="435" t="s">
        <v>1504</v>
      </c>
      <c r="H1691" s="435"/>
      <c r="I1691" s="264" t="s">
        <v>1174</v>
      </c>
      <c r="L1691" s="284"/>
    </row>
    <row r="1692" spans="1:12">
      <c r="A1692" s="794" t="s">
        <v>1666</v>
      </c>
      <c r="B1692" s="292">
        <v>0</v>
      </c>
      <c r="C1692" s="291">
        <v>4622760.54</v>
      </c>
      <c r="D1692" s="280">
        <v>-4622760.54</v>
      </c>
      <c r="E1692" s="280">
        <v>-4622761</v>
      </c>
      <c r="F1692" s="290" t="s">
        <v>734</v>
      </c>
      <c r="G1692" s="435" t="s">
        <v>1504</v>
      </c>
      <c r="H1692" s="435"/>
      <c r="I1692" s="264" t="s">
        <v>1174</v>
      </c>
      <c r="L1692" s="284"/>
    </row>
    <row r="1693" spans="1:12">
      <c r="A1693" s="794" t="s">
        <v>1666</v>
      </c>
      <c r="B1693" s="130">
        <v>618060</v>
      </c>
      <c r="C1693" s="129">
        <v>0</v>
      </c>
      <c r="D1693" s="280">
        <v>618060</v>
      </c>
      <c r="E1693" s="280">
        <v>618060</v>
      </c>
      <c r="F1693" s="290">
        <v>0</v>
      </c>
      <c r="G1693" s="303" t="s">
        <v>1361</v>
      </c>
      <c r="H1693" s="303"/>
      <c r="I1693" s="264" t="s">
        <v>1174</v>
      </c>
    </row>
    <row r="1694" spans="1:12">
      <c r="A1694" s="794" t="s">
        <v>1666</v>
      </c>
      <c r="B1694" s="130">
        <v>0</v>
      </c>
      <c r="C1694" s="307">
        <v>4735951</v>
      </c>
      <c r="D1694" s="280">
        <v>-4735951</v>
      </c>
      <c r="E1694" s="280">
        <v>-4735951</v>
      </c>
      <c r="F1694" s="290">
        <v>0</v>
      </c>
      <c r="G1694" s="303" t="s">
        <v>1382</v>
      </c>
      <c r="H1694" s="303"/>
      <c r="I1694" s="264" t="s">
        <v>1174</v>
      </c>
    </row>
    <row r="1695" spans="1:12">
      <c r="A1695" s="794" t="s">
        <v>1666</v>
      </c>
      <c r="B1695" s="130">
        <v>0</v>
      </c>
      <c r="C1695" s="307">
        <v>143207</v>
      </c>
      <c r="D1695" s="280">
        <v>-143207</v>
      </c>
      <c r="E1695" s="280">
        <v>-143207</v>
      </c>
      <c r="F1695" s="290" t="s">
        <v>734</v>
      </c>
      <c r="G1695" s="435" t="s">
        <v>1504</v>
      </c>
      <c r="H1695" s="435"/>
      <c r="I1695" s="264" t="s">
        <v>1174</v>
      </c>
      <c r="L1695" s="284"/>
    </row>
    <row r="1696" spans="1:12">
      <c r="A1696" s="794" t="s">
        <v>1666</v>
      </c>
      <c r="B1696" s="292">
        <v>0</v>
      </c>
      <c r="C1696" s="291">
        <v>317186</v>
      </c>
      <c r="D1696" s="280">
        <v>-317186</v>
      </c>
      <c r="E1696" s="280">
        <v>-317186</v>
      </c>
      <c r="F1696" s="290" t="s">
        <v>734</v>
      </c>
      <c r="G1696" s="435" t="s">
        <v>1504</v>
      </c>
      <c r="H1696" s="435"/>
      <c r="I1696" s="264" t="s">
        <v>1174</v>
      </c>
      <c r="L1696" s="284"/>
    </row>
    <row r="1697" spans="1:12">
      <c r="A1697" s="794" t="s">
        <v>1666</v>
      </c>
      <c r="B1697" s="130">
        <v>153967.04000000001</v>
      </c>
      <c r="C1697" s="307">
        <v>0</v>
      </c>
      <c r="D1697" s="280">
        <v>153967.04000000001</v>
      </c>
      <c r="E1697" s="280">
        <v>153967</v>
      </c>
      <c r="F1697" s="290">
        <v>0</v>
      </c>
      <c r="G1697" s="303" t="s">
        <v>1370</v>
      </c>
      <c r="H1697" s="303"/>
      <c r="I1697" s="264" t="s">
        <v>1174</v>
      </c>
    </row>
    <row r="1698" spans="1:12">
      <c r="A1698" s="794" t="s">
        <v>1666</v>
      </c>
      <c r="B1698" s="130">
        <v>0</v>
      </c>
      <c r="C1698" s="307">
        <v>238460</v>
      </c>
      <c r="D1698" s="280">
        <v>-238460</v>
      </c>
      <c r="E1698" s="280">
        <v>-238460</v>
      </c>
      <c r="F1698" s="290" t="s">
        <v>734</v>
      </c>
      <c r="G1698" s="435" t="s">
        <v>1504</v>
      </c>
      <c r="H1698" s="435"/>
      <c r="I1698" s="264" t="s">
        <v>1174</v>
      </c>
      <c r="L1698" s="284"/>
    </row>
    <row r="1699" spans="1:12">
      <c r="A1699" s="284" t="s">
        <v>1224</v>
      </c>
      <c r="B1699" s="130">
        <v>16870.63</v>
      </c>
      <c r="C1699" s="307">
        <v>0</v>
      </c>
      <c r="D1699" s="280">
        <v>16870.63</v>
      </c>
      <c r="E1699" s="280">
        <v>16871</v>
      </c>
      <c r="F1699" s="290" t="s">
        <v>134</v>
      </c>
      <c r="G1699" s="303" t="s">
        <v>1367</v>
      </c>
      <c r="H1699" s="303"/>
      <c r="I1699" s="264" t="s">
        <v>1174</v>
      </c>
    </row>
    <row r="1700" spans="1:12">
      <c r="A1700" s="794" t="s">
        <v>1666</v>
      </c>
      <c r="B1700" s="292">
        <v>0</v>
      </c>
      <c r="C1700" s="307">
        <v>1739</v>
      </c>
      <c r="D1700" s="280">
        <v>-1739</v>
      </c>
      <c r="E1700" s="280">
        <v>-1739</v>
      </c>
      <c r="F1700" s="290" t="s">
        <v>896</v>
      </c>
      <c r="G1700" s="435" t="s">
        <v>1504</v>
      </c>
      <c r="H1700" s="435"/>
      <c r="I1700" s="264" t="s">
        <v>1174</v>
      </c>
      <c r="L1700" s="284"/>
    </row>
    <row r="1701" spans="1:12">
      <c r="A1701" s="794" t="s">
        <v>1666</v>
      </c>
      <c r="B1701" s="292">
        <v>0</v>
      </c>
      <c r="C1701" s="307">
        <v>1979147.22</v>
      </c>
      <c r="D1701" s="280">
        <v>-1979147.22</v>
      </c>
      <c r="E1701" s="280">
        <v>-1979147</v>
      </c>
      <c r="F1701" s="290" t="s">
        <v>734</v>
      </c>
      <c r="G1701" s="435" t="s">
        <v>1505</v>
      </c>
      <c r="H1701" s="435"/>
      <c r="I1701" s="264" t="s">
        <v>1174</v>
      </c>
      <c r="L1701" s="284"/>
    </row>
    <row r="1702" spans="1:12">
      <c r="A1702" s="794" t="s">
        <v>1666</v>
      </c>
      <c r="B1702" s="292">
        <v>0</v>
      </c>
      <c r="C1702" s="307">
        <v>153607.6</v>
      </c>
      <c r="D1702" s="280">
        <v>-153607.6</v>
      </c>
      <c r="E1702" s="280">
        <v>-153608</v>
      </c>
      <c r="F1702" s="290" t="s">
        <v>734</v>
      </c>
      <c r="G1702" s="435" t="s">
        <v>1504</v>
      </c>
      <c r="H1702" s="435"/>
      <c r="I1702" s="264" t="s">
        <v>1174</v>
      </c>
      <c r="L1702" s="284"/>
    </row>
    <row r="1703" spans="1:12">
      <c r="A1703" s="794" t="s">
        <v>1666</v>
      </c>
      <c r="B1703" s="292">
        <v>0</v>
      </c>
      <c r="C1703" s="307">
        <v>600380.71</v>
      </c>
      <c r="D1703" s="280">
        <v>-600380.71</v>
      </c>
      <c r="E1703" s="280">
        <v>-1</v>
      </c>
      <c r="F1703" s="290" t="s">
        <v>734</v>
      </c>
      <c r="G1703" s="435" t="s">
        <v>1504</v>
      </c>
      <c r="H1703" s="435"/>
      <c r="I1703" s="264" t="s">
        <v>1174</v>
      </c>
      <c r="L1703" s="284"/>
    </row>
    <row r="1704" spans="1:12">
      <c r="A1704" s="794" t="s">
        <v>1666</v>
      </c>
      <c r="B1704" s="292">
        <v>0</v>
      </c>
      <c r="C1704" s="307">
        <v>19100</v>
      </c>
      <c r="D1704" s="280">
        <v>-19100</v>
      </c>
      <c r="E1704" s="280">
        <v>-19100</v>
      </c>
      <c r="F1704" s="290" t="s">
        <v>734</v>
      </c>
      <c r="G1704" s="435" t="s">
        <v>1504</v>
      </c>
      <c r="H1704" s="435"/>
      <c r="I1704" s="264" t="s">
        <v>1174</v>
      </c>
      <c r="L1704" s="284"/>
    </row>
    <row r="1705" spans="1:12">
      <c r="A1705" s="128" t="s">
        <v>1235</v>
      </c>
      <c r="B1705" s="130">
        <v>14556.23</v>
      </c>
      <c r="C1705" s="307">
        <v>0</v>
      </c>
      <c r="D1705" s="280">
        <v>14556.23</v>
      </c>
      <c r="E1705" s="280">
        <v>14556</v>
      </c>
      <c r="F1705" s="290" t="s">
        <v>134</v>
      </c>
      <c r="G1705" s="303" t="s">
        <v>1367</v>
      </c>
      <c r="H1705" s="303"/>
      <c r="I1705" s="264" t="s">
        <v>1174</v>
      </c>
    </row>
    <row r="1706" spans="1:12">
      <c r="A1706" s="794" t="s">
        <v>1666</v>
      </c>
      <c r="B1706" s="130">
        <v>0</v>
      </c>
      <c r="C1706" s="307">
        <v>456</v>
      </c>
      <c r="D1706" s="280">
        <v>-456</v>
      </c>
      <c r="E1706" s="280">
        <v>-456</v>
      </c>
      <c r="F1706" s="290" t="s">
        <v>896</v>
      </c>
      <c r="G1706" s="435" t="s">
        <v>1504</v>
      </c>
      <c r="H1706" s="435"/>
      <c r="I1706" s="264" t="s">
        <v>1174</v>
      </c>
      <c r="L1706" s="284"/>
    </row>
    <row r="1707" spans="1:12">
      <c r="A1707" s="284" t="s">
        <v>1223</v>
      </c>
      <c r="B1707" s="292">
        <v>46732</v>
      </c>
      <c r="C1707" s="307">
        <v>0</v>
      </c>
      <c r="D1707" s="280">
        <v>46732</v>
      </c>
      <c r="E1707" s="280">
        <v>46732</v>
      </c>
      <c r="F1707" s="290" t="s">
        <v>134</v>
      </c>
      <c r="G1707" s="303" t="s">
        <v>1367</v>
      </c>
      <c r="H1707" s="303"/>
      <c r="I1707" s="264" t="s">
        <v>1174</v>
      </c>
    </row>
    <row r="1708" spans="1:12">
      <c r="A1708" s="794" t="s">
        <v>1666</v>
      </c>
      <c r="B1708" s="130">
        <v>0</v>
      </c>
      <c r="C1708" s="129">
        <v>1448</v>
      </c>
      <c r="D1708" s="280">
        <v>-1448</v>
      </c>
      <c r="E1708" s="280">
        <v>-1448</v>
      </c>
      <c r="F1708" s="290" t="s">
        <v>734</v>
      </c>
      <c r="G1708" s="435" t="s">
        <v>1504</v>
      </c>
      <c r="H1708" s="435"/>
      <c r="I1708" s="264" t="s">
        <v>1174</v>
      </c>
      <c r="L1708" s="284"/>
    </row>
    <row r="1709" spans="1:12">
      <c r="A1709" s="794" t="s">
        <v>1666</v>
      </c>
      <c r="B1709" s="130">
        <v>1109</v>
      </c>
      <c r="C1709" s="129">
        <v>0</v>
      </c>
      <c r="D1709" s="280">
        <v>1109</v>
      </c>
      <c r="E1709" s="280">
        <v>1109</v>
      </c>
      <c r="F1709" s="290">
        <v>0</v>
      </c>
      <c r="G1709" s="303" t="s">
        <v>1370</v>
      </c>
      <c r="H1709" s="303"/>
      <c r="I1709" s="264" t="s">
        <v>1174</v>
      </c>
    </row>
    <row r="1710" spans="1:12">
      <c r="A1710" s="794" t="s">
        <v>1666</v>
      </c>
      <c r="B1710" s="292">
        <v>0</v>
      </c>
      <c r="C1710" s="307">
        <v>45190.81</v>
      </c>
      <c r="D1710" s="280">
        <v>-45190.81</v>
      </c>
      <c r="E1710" s="280">
        <v>-45191</v>
      </c>
      <c r="F1710" s="290">
        <v>0</v>
      </c>
      <c r="G1710" s="303" t="s">
        <v>1382</v>
      </c>
      <c r="H1710" s="303"/>
      <c r="I1710" s="264" t="s">
        <v>1174</v>
      </c>
    </row>
    <row r="1711" spans="1:12">
      <c r="A1711" s="794" t="s">
        <v>1666</v>
      </c>
      <c r="B1711" s="130">
        <v>0</v>
      </c>
      <c r="C1711" s="307">
        <v>25041</v>
      </c>
      <c r="D1711" s="280">
        <v>-25041</v>
      </c>
      <c r="E1711" s="280">
        <v>-25041</v>
      </c>
      <c r="F1711" s="290" t="s">
        <v>734</v>
      </c>
      <c r="G1711" s="435" t="s">
        <v>1504</v>
      </c>
      <c r="H1711" s="435"/>
      <c r="I1711" s="264" t="s">
        <v>1174</v>
      </c>
      <c r="L1711" s="284"/>
    </row>
    <row r="1712" spans="1:12">
      <c r="A1712" s="794" t="s">
        <v>1666</v>
      </c>
      <c r="B1712" s="130">
        <v>0</v>
      </c>
      <c r="C1712" s="129">
        <v>53100</v>
      </c>
      <c r="D1712" s="280">
        <v>-53100</v>
      </c>
      <c r="E1712" s="280">
        <v>-53100</v>
      </c>
      <c r="F1712" s="290" t="s">
        <v>734</v>
      </c>
      <c r="G1712" s="435" t="s">
        <v>1504</v>
      </c>
      <c r="H1712" s="435"/>
      <c r="I1712" s="264" t="s">
        <v>1174</v>
      </c>
      <c r="L1712" s="284"/>
    </row>
    <row r="1713" spans="1:12">
      <c r="A1713" s="284" t="s">
        <v>1188</v>
      </c>
      <c r="B1713" s="292">
        <v>886741.83</v>
      </c>
      <c r="C1713" s="291">
        <v>0</v>
      </c>
      <c r="D1713" s="280">
        <v>886741.83</v>
      </c>
      <c r="E1713" s="280">
        <v>886742</v>
      </c>
      <c r="F1713" s="290">
        <v>0</v>
      </c>
      <c r="G1713" s="303" t="s">
        <v>1417</v>
      </c>
      <c r="H1713" s="303"/>
      <c r="I1713" s="264" t="s">
        <v>1174</v>
      </c>
    </row>
    <row r="1714" spans="1:12">
      <c r="A1714" s="794" t="s">
        <v>1666</v>
      </c>
      <c r="B1714" s="292">
        <v>12673</v>
      </c>
      <c r="C1714" s="307">
        <v>0</v>
      </c>
      <c r="D1714" s="280">
        <v>12673</v>
      </c>
      <c r="E1714" s="280">
        <v>12673</v>
      </c>
      <c r="F1714" s="290">
        <v>0</v>
      </c>
      <c r="G1714" s="303" t="s">
        <v>1370</v>
      </c>
      <c r="H1714" s="303"/>
      <c r="I1714" s="264" t="s">
        <v>1174</v>
      </c>
    </row>
    <row r="1715" spans="1:12">
      <c r="A1715" s="794" t="s">
        <v>1666</v>
      </c>
      <c r="B1715" s="292">
        <v>0</v>
      </c>
      <c r="C1715" s="307">
        <v>131868</v>
      </c>
      <c r="D1715" s="280">
        <v>-131868</v>
      </c>
      <c r="E1715" s="280">
        <v>-131868</v>
      </c>
      <c r="F1715" s="290" t="s">
        <v>734</v>
      </c>
      <c r="G1715" s="435" t="s">
        <v>1504</v>
      </c>
      <c r="H1715" s="435"/>
      <c r="I1715" s="264" t="s">
        <v>1174</v>
      </c>
      <c r="L1715" s="284"/>
    </row>
    <row r="1716" spans="1:12">
      <c r="A1716" s="794" t="s">
        <v>1666</v>
      </c>
      <c r="B1716" s="292">
        <v>0</v>
      </c>
      <c r="C1716" s="307">
        <v>164515.01999999999</v>
      </c>
      <c r="D1716" s="280">
        <v>-164515.01999999999</v>
      </c>
      <c r="E1716" s="280">
        <v>-164515</v>
      </c>
      <c r="F1716" s="290" t="s">
        <v>734</v>
      </c>
      <c r="G1716" s="435" t="s">
        <v>1504</v>
      </c>
      <c r="H1716" s="435"/>
      <c r="I1716" s="264" t="s">
        <v>1174</v>
      </c>
      <c r="L1716" s="284"/>
    </row>
    <row r="1717" spans="1:12">
      <c r="A1717" s="794" t="s">
        <v>1666</v>
      </c>
      <c r="B1717" s="292">
        <v>0</v>
      </c>
      <c r="C1717" s="291">
        <v>25122.14</v>
      </c>
      <c r="D1717" s="280">
        <v>-25122.14</v>
      </c>
      <c r="E1717" s="280">
        <v>-25122</v>
      </c>
      <c r="F1717" s="290" t="s">
        <v>734</v>
      </c>
      <c r="G1717" s="435" t="s">
        <v>1504</v>
      </c>
      <c r="H1717" s="435"/>
      <c r="I1717" s="264" t="s">
        <v>1174</v>
      </c>
      <c r="L1717" s="284"/>
    </row>
    <row r="1718" spans="1:12">
      <c r="A1718" s="128" t="s">
        <v>1189</v>
      </c>
      <c r="B1718" s="130">
        <v>0</v>
      </c>
      <c r="C1718" s="129">
        <v>11435</v>
      </c>
      <c r="D1718" s="280">
        <v>-11435</v>
      </c>
      <c r="E1718" s="280">
        <v>-11435</v>
      </c>
      <c r="F1718" s="290">
        <v>0</v>
      </c>
      <c r="G1718" s="303" t="s">
        <v>1417</v>
      </c>
      <c r="H1718" s="303"/>
      <c r="I1718" s="264" t="s">
        <v>1174</v>
      </c>
    </row>
    <row r="1719" spans="1:12">
      <c r="A1719" s="284" t="s">
        <v>1168</v>
      </c>
      <c r="B1719" s="292">
        <v>815447</v>
      </c>
      <c r="C1719" s="291">
        <v>0</v>
      </c>
      <c r="D1719" s="280">
        <v>815447</v>
      </c>
      <c r="E1719" s="280">
        <v>815447</v>
      </c>
      <c r="F1719" s="290">
        <v>0</v>
      </c>
      <c r="G1719" s="303" t="s">
        <v>1393</v>
      </c>
      <c r="H1719" s="303"/>
      <c r="I1719" s="264" t="s">
        <v>1174</v>
      </c>
    </row>
    <row r="1720" spans="1:12">
      <c r="A1720" s="284" t="s">
        <v>1286</v>
      </c>
      <c r="B1720" s="130">
        <v>0</v>
      </c>
      <c r="C1720" s="129">
        <v>2003012</v>
      </c>
      <c r="D1720" s="280">
        <v>-2003012</v>
      </c>
      <c r="E1720" s="280">
        <v>-2003012</v>
      </c>
      <c r="F1720" s="290">
        <v>0</v>
      </c>
      <c r="G1720" s="303" t="s">
        <v>1384</v>
      </c>
      <c r="H1720" s="303"/>
      <c r="I1720" s="264" t="s">
        <v>1174</v>
      </c>
    </row>
    <row r="1721" spans="1:12">
      <c r="A1721" s="284" t="s">
        <v>1207</v>
      </c>
      <c r="B1721" s="130">
        <v>72234</v>
      </c>
      <c r="C1721" s="129">
        <v>0</v>
      </c>
      <c r="D1721" s="280">
        <v>72234</v>
      </c>
      <c r="E1721" s="280">
        <v>72234</v>
      </c>
      <c r="F1721" s="290">
        <v>0</v>
      </c>
      <c r="G1721" s="303" t="s">
        <v>1417</v>
      </c>
      <c r="H1721" s="303"/>
      <c r="I1721" s="264" t="s">
        <v>1174</v>
      </c>
    </row>
    <row r="1722" spans="1:12">
      <c r="A1722" s="794" t="s">
        <v>1666</v>
      </c>
      <c r="B1722" s="292">
        <v>8098.5</v>
      </c>
      <c r="C1722" s="307">
        <v>0</v>
      </c>
      <c r="D1722" s="280">
        <v>8098.5</v>
      </c>
      <c r="E1722" s="280">
        <v>8099</v>
      </c>
      <c r="F1722" s="290">
        <v>0</v>
      </c>
      <c r="G1722" s="303" t="s">
        <v>1370</v>
      </c>
      <c r="H1722" s="303"/>
      <c r="I1722" s="264" t="s">
        <v>1174</v>
      </c>
    </row>
    <row r="1723" spans="1:12">
      <c r="A1723" s="284" t="s">
        <v>1267</v>
      </c>
      <c r="B1723" s="292">
        <v>2284</v>
      </c>
      <c r="C1723" s="291">
        <v>0</v>
      </c>
      <c r="D1723" s="280">
        <v>2284</v>
      </c>
      <c r="E1723" s="280">
        <v>2284</v>
      </c>
      <c r="F1723" s="290" t="s">
        <v>134</v>
      </c>
      <c r="G1723" s="303" t="s">
        <v>1367</v>
      </c>
      <c r="H1723" s="303"/>
      <c r="I1723" s="264" t="s">
        <v>1174</v>
      </c>
    </row>
    <row r="1724" spans="1:12">
      <c r="A1724" s="794" t="s">
        <v>1666</v>
      </c>
      <c r="B1724" s="292">
        <v>0</v>
      </c>
      <c r="C1724" s="291">
        <v>100000</v>
      </c>
      <c r="D1724" s="280">
        <v>-100000</v>
      </c>
      <c r="E1724" s="280">
        <v>-100000</v>
      </c>
      <c r="F1724" s="290">
        <v>0</v>
      </c>
      <c r="G1724" s="303" t="s">
        <v>1382</v>
      </c>
      <c r="H1724" s="303"/>
      <c r="I1724" s="264" t="s">
        <v>1174</v>
      </c>
    </row>
    <row r="1725" spans="1:12">
      <c r="A1725" s="794" t="s">
        <v>1666</v>
      </c>
      <c r="B1725" s="292">
        <v>0</v>
      </c>
      <c r="C1725" s="307">
        <v>16125</v>
      </c>
      <c r="D1725" s="280">
        <v>-16125</v>
      </c>
      <c r="E1725" s="280">
        <v>-16125</v>
      </c>
      <c r="F1725" s="290">
        <v>0</v>
      </c>
      <c r="G1725" s="303" t="s">
        <v>1382</v>
      </c>
      <c r="H1725" s="303"/>
      <c r="I1725" s="264" t="s">
        <v>1174</v>
      </c>
    </row>
    <row r="1726" spans="1:12">
      <c r="A1726" s="794" t="s">
        <v>1666</v>
      </c>
      <c r="B1726" s="292">
        <v>0</v>
      </c>
      <c r="C1726" s="307">
        <v>390416</v>
      </c>
      <c r="D1726" s="280">
        <v>-390416</v>
      </c>
      <c r="E1726" s="280">
        <v>-390416</v>
      </c>
      <c r="F1726" s="290" t="s">
        <v>734</v>
      </c>
      <c r="G1726" s="435" t="s">
        <v>1504</v>
      </c>
      <c r="H1726" s="435"/>
      <c r="I1726" s="264" t="s">
        <v>1174</v>
      </c>
      <c r="L1726" s="284"/>
    </row>
    <row r="1727" spans="1:12">
      <c r="A1727" s="794" t="s">
        <v>1666</v>
      </c>
      <c r="B1727" s="130">
        <v>0</v>
      </c>
      <c r="C1727" s="129">
        <v>526505.31999999995</v>
      </c>
      <c r="D1727" s="280">
        <v>-526505.31999999995</v>
      </c>
      <c r="E1727" s="280">
        <v>-526505</v>
      </c>
      <c r="F1727" s="290" t="s">
        <v>734</v>
      </c>
      <c r="G1727" s="435" t="s">
        <v>1505</v>
      </c>
      <c r="H1727" s="435"/>
      <c r="I1727" s="264" t="s">
        <v>1174</v>
      </c>
      <c r="L1727" s="284"/>
    </row>
    <row r="1728" spans="1:12">
      <c r="A1728" s="794" t="s">
        <v>1666</v>
      </c>
      <c r="B1728" s="130">
        <v>0</v>
      </c>
      <c r="C1728" s="307">
        <v>400</v>
      </c>
      <c r="D1728" s="280">
        <v>-400</v>
      </c>
      <c r="E1728" s="280">
        <v>-400</v>
      </c>
      <c r="F1728" s="290">
        <v>0</v>
      </c>
      <c r="G1728" s="303" t="s">
        <v>1382</v>
      </c>
      <c r="H1728" s="303"/>
      <c r="I1728" s="264" t="s">
        <v>1174</v>
      </c>
    </row>
    <row r="1729" spans="1:12">
      <c r="A1729" s="794" t="s">
        <v>1666</v>
      </c>
      <c r="B1729" s="130">
        <v>0</v>
      </c>
      <c r="C1729" s="307">
        <v>81338.27</v>
      </c>
      <c r="D1729" s="280">
        <v>-81338.27</v>
      </c>
      <c r="E1729" s="280">
        <v>-68280</v>
      </c>
      <c r="F1729" s="290" t="s">
        <v>1317</v>
      </c>
      <c r="G1729" s="435" t="s">
        <v>1504</v>
      </c>
      <c r="H1729" s="435"/>
      <c r="I1729" s="264" t="s">
        <v>1174</v>
      </c>
      <c r="L1729" s="284"/>
    </row>
    <row r="1730" spans="1:12">
      <c r="A1730" s="794" t="s">
        <v>1666</v>
      </c>
      <c r="B1730" s="130">
        <v>0</v>
      </c>
      <c r="C1730" s="307">
        <v>57194</v>
      </c>
      <c r="D1730" s="280">
        <v>-57194</v>
      </c>
      <c r="E1730" s="280">
        <v>-57194</v>
      </c>
      <c r="F1730" s="290" t="s">
        <v>734</v>
      </c>
      <c r="G1730" s="435" t="s">
        <v>1504</v>
      </c>
      <c r="H1730" s="435"/>
      <c r="I1730" s="264" t="s">
        <v>1174</v>
      </c>
      <c r="L1730" s="284"/>
    </row>
    <row r="1731" spans="1:12">
      <c r="A1731" s="794" t="s">
        <v>1666</v>
      </c>
      <c r="B1731" s="292">
        <v>0</v>
      </c>
      <c r="C1731" s="291">
        <v>12436</v>
      </c>
      <c r="D1731" s="280">
        <v>-12436</v>
      </c>
      <c r="E1731" s="280">
        <v>-12436</v>
      </c>
      <c r="F1731" s="290" t="s">
        <v>734</v>
      </c>
      <c r="G1731" s="435" t="s">
        <v>1504</v>
      </c>
      <c r="H1731" s="435"/>
      <c r="I1731" s="264" t="s">
        <v>1174</v>
      </c>
      <c r="L1731" s="284"/>
    </row>
    <row r="1732" spans="1:12">
      <c r="A1732" s="794" t="s">
        <v>1666</v>
      </c>
      <c r="B1732" s="292">
        <v>41354.699999999997</v>
      </c>
      <c r="C1732" s="307">
        <v>0</v>
      </c>
      <c r="D1732" s="280">
        <v>41354.699999999997</v>
      </c>
      <c r="E1732" s="280">
        <v>41355</v>
      </c>
      <c r="F1732" s="290">
        <v>0</v>
      </c>
      <c r="G1732" s="303" t="s">
        <v>1370</v>
      </c>
      <c r="H1732" s="303"/>
      <c r="I1732" s="264" t="s">
        <v>1174</v>
      </c>
    </row>
    <row r="1733" spans="1:12">
      <c r="A1733" s="794" t="s">
        <v>1666</v>
      </c>
      <c r="B1733" s="292">
        <v>0</v>
      </c>
      <c r="C1733" s="291">
        <v>10707</v>
      </c>
      <c r="D1733" s="280">
        <v>-10707</v>
      </c>
      <c r="E1733" s="280">
        <v>-10707</v>
      </c>
      <c r="F1733" s="290" t="s">
        <v>734</v>
      </c>
      <c r="G1733" s="435" t="s">
        <v>1504</v>
      </c>
      <c r="H1733" s="435"/>
      <c r="I1733" s="264" t="s">
        <v>1174</v>
      </c>
      <c r="L1733" s="284"/>
    </row>
    <row r="1734" spans="1:12">
      <c r="A1734" s="794" t="s">
        <v>1666</v>
      </c>
      <c r="B1734" s="292">
        <v>20000.14</v>
      </c>
      <c r="C1734" s="307">
        <v>0</v>
      </c>
      <c r="D1734" s="280">
        <v>20000.14</v>
      </c>
      <c r="E1734" s="280">
        <v>-60000</v>
      </c>
      <c r="F1734" s="290">
        <v>0</v>
      </c>
      <c r="G1734" s="303" t="s">
        <v>1361</v>
      </c>
      <c r="H1734" s="303"/>
      <c r="I1734" s="264" t="s">
        <v>1174</v>
      </c>
    </row>
    <row r="1735" spans="1:12">
      <c r="A1735" s="794" t="s">
        <v>1666</v>
      </c>
      <c r="B1735" s="130">
        <v>0</v>
      </c>
      <c r="C1735" s="291">
        <v>31537</v>
      </c>
      <c r="D1735" s="280">
        <v>-31537</v>
      </c>
      <c r="E1735" s="280">
        <v>-31537</v>
      </c>
      <c r="F1735" s="290" t="s">
        <v>734</v>
      </c>
      <c r="G1735" s="435" t="s">
        <v>1504</v>
      </c>
      <c r="H1735" s="435"/>
      <c r="I1735" s="264" t="s">
        <v>1174</v>
      </c>
      <c r="L1735" s="284"/>
    </row>
    <row r="1736" spans="1:12">
      <c r="A1736" s="794" t="s">
        <v>1666</v>
      </c>
      <c r="B1736" s="292">
        <v>100000</v>
      </c>
      <c r="C1736" s="307">
        <v>0</v>
      </c>
      <c r="D1736" s="280">
        <v>100000</v>
      </c>
      <c r="E1736" s="280">
        <v>100000</v>
      </c>
      <c r="F1736" s="290">
        <v>0</v>
      </c>
      <c r="G1736" s="303" t="s">
        <v>1370</v>
      </c>
      <c r="H1736" s="303"/>
      <c r="I1736" s="264" t="s">
        <v>1174</v>
      </c>
    </row>
    <row r="1737" spans="1:12">
      <c r="A1737" s="794" t="s">
        <v>1666</v>
      </c>
      <c r="B1737" s="130">
        <v>0</v>
      </c>
      <c r="C1737" s="129">
        <v>172896.83</v>
      </c>
      <c r="D1737" s="280">
        <v>-172896.83</v>
      </c>
      <c r="E1737" s="280">
        <v>-172897</v>
      </c>
      <c r="F1737" s="290" t="s">
        <v>734</v>
      </c>
      <c r="G1737" s="435" t="s">
        <v>1504</v>
      </c>
      <c r="H1737" s="435"/>
      <c r="I1737" s="264" t="s">
        <v>1174</v>
      </c>
      <c r="L1737" s="284"/>
    </row>
    <row r="1738" spans="1:12">
      <c r="A1738" s="794" t="s">
        <v>1666</v>
      </c>
      <c r="B1738" s="292">
        <v>30526</v>
      </c>
      <c r="C1738" s="307">
        <v>0</v>
      </c>
      <c r="D1738" s="280">
        <v>30526</v>
      </c>
      <c r="E1738" s="280">
        <v>30526</v>
      </c>
      <c r="F1738" s="290">
        <v>0</v>
      </c>
      <c r="G1738" s="303" t="s">
        <v>1370</v>
      </c>
      <c r="H1738" s="303"/>
      <c r="I1738" s="264" t="s">
        <v>1174</v>
      </c>
    </row>
    <row r="1739" spans="1:12">
      <c r="A1739" s="284" t="s">
        <v>1268</v>
      </c>
      <c r="B1739" s="292">
        <v>714</v>
      </c>
      <c r="C1739" s="307">
        <v>0</v>
      </c>
      <c r="D1739" s="280">
        <v>714</v>
      </c>
      <c r="E1739" s="280">
        <v>714</v>
      </c>
      <c r="F1739" s="290" t="s">
        <v>134</v>
      </c>
      <c r="G1739" s="303" t="s">
        <v>1367</v>
      </c>
      <c r="H1739" s="303"/>
      <c r="I1739" s="264" t="s">
        <v>1174</v>
      </c>
    </row>
    <row r="1740" spans="1:12">
      <c r="A1740" s="794" t="s">
        <v>1666</v>
      </c>
      <c r="B1740" s="292">
        <v>0</v>
      </c>
      <c r="C1740" s="291">
        <v>453032.06</v>
      </c>
      <c r="D1740" s="280">
        <v>-453032.06</v>
      </c>
      <c r="E1740" s="280">
        <v>-453032</v>
      </c>
      <c r="F1740" s="290" t="s">
        <v>734</v>
      </c>
      <c r="G1740" s="435" t="s">
        <v>1504</v>
      </c>
      <c r="H1740" s="435"/>
      <c r="I1740" s="264" t="s">
        <v>1174</v>
      </c>
      <c r="L1740" s="284"/>
    </row>
    <row r="1741" spans="1:12">
      <c r="A1741" s="794" t="s">
        <v>1666</v>
      </c>
      <c r="B1741" s="292">
        <v>1023985.22</v>
      </c>
      <c r="C1741" s="307">
        <v>0</v>
      </c>
      <c r="D1741" s="280">
        <v>1023985.22</v>
      </c>
      <c r="E1741" s="280">
        <v>1023985</v>
      </c>
      <c r="F1741" s="290">
        <v>0</v>
      </c>
      <c r="G1741" s="303" t="s">
        <v>1361</v>
      </c>
      <c r="H1741" s="303"/>
      <c r="I1741" s="264" t="s">
        <v>1174</v>
      </c>
    </row>
    <row r="1742" spans="1:12">
      <c r="A1742" s="794" t="s">
        <v>1666</v>
      </c>
      <c r="B1742" s="130">
        <v>0</v>
      </c>
      <c r="C1742" s="307">
        <v>218831</v>
      </c>
      <c r="D1742" s="280">
        <v>-218831</v>
      </c>
      <c r="E1742" s="280">
        <v>-218831</v>
      </c>
      <c r="F1742" s="290" t="s">
        <v>734</v>
      </c>
      <c r="G1742" s="435" t="s">
        <v>1504</v>
      </c>
      <c r="H1742" s="435"/>
      <c r="I1742" s="264" t="s">
        <v>1174</v>
      </c>
      <c r="L1742" s="284"/>
    </row>
    <row r="1743" spans="1:12">
      <c r="A1743" s="794" t="s">
        <v>1666</v>
      </c>
      <c r="B1743" s="130">
        <v>0</v>
      </c>
      <c r="C1743" s="307">
        <v>203226</v>
      </c>
      <c r="D1743" s="280">
        <v>-203226</v>
      </c>
      <c r="E1743" s="280">
        <v>-203226</v>
      </c>
      <c r="F1743" s="290" t="s">
        <v>734</v>
      </c>
      <c r="G1743" s="435" t="s">
        <v>1504</v>
      </c>
      <c r="H1743" s="435"/>
      <c r="I1743" s="264" t="s">
        <v>1174</v>
      </c>
      <c r="L1743" s="284"/>
    </row>
    <row r="1744" spans="1:12">
      <c r="A1744" s="794" t="s">
        <v>1666</v>
      </c>
      <c r="B1744" s="130">
        <v>0</v>
      </c>
      <c r="C1744" s="129">
        <v>381547.84</v>
      </c>
      <c r="D1744" s="280">
        <v>-381547.84</v>
      </c>
      <c r="E1744" s="280">
        <v>-381548</v>
      </c>
      <c r="F1744" s="290" t="s">
        <v>734</v>
      </c>
      <c r="G1744" s="435" t="s">
        <v>1504</v>
      </c>
      <c r="H1744" s="435"/>
      <c r="I1744" s="264" t="s">
        <v>1174</v>
      </c>
      <c r="L1744" s="284"/>
    </row>
    <row r="1745" spans="1:12">
      <c r="A1745" s="284" t="s">
        <v>1190</v>
      </c>
      <c r="B1745" s="292">
        <v>387000.04</v>
      </c>
      <c r="C1745" s="291">
        <v>0</v>
      </c>
      <c r="D1745" s="280">
        <v>387000.04</v>
      </c>
      <c r="E1745" s="280">
        <v>387000</v>
      </c>
      <c r="F1745" s="290">
        <v>0</v>
      </c>
      <c r="G1745" s="303" t="s">
        <v>1417</v>
      </c>
      <c r="H1745" s="303"/>
      <c r="I1745" s="264" t="s">
        <v>1174</v>
      </c>
    </row>
    <row r="1746" spans="1:12">
      <c r="A1746" s="284" t="s">
        <v>1191</v>
      </c>
      <c r="B1746" s="292">
        <v>1770475</v>
      </c>
      <c r="C1746" s="307">
        <v>0</v>
      </c>
      <c r="D1746" s="280">
        <v>1770475</v>
      </c>
      <c r="E1746" s="280">
        <v>1770475</v>
      </c>
      <c r="F1746" s="290">
        <v>0</v>
      </c>
      <c r="G1746" s="303" t="s">
        <v>1411</v>
      </c>
      <c r="H1746" s="303"/>
      <c r="I1746" s="264" t="s">
        <v>1174</v>
      </c>
    </row>
    <row r="1747" spans="1:12">
      <c r="A1747" s="794" t="s">
        <v>1666</v>
      </c>
      <c r="B1747" s="130">
        <v>0</v>
      </c>
      <c r="C1747" s="307">
        <v>110935</v>
      </c>
      <c r="D1747" s="280">
        <v>-110935</v>
      </c>
      <c r="E1747" s="280">
        <v>-110935</v>
      </c>
      <c r="F1747" s="290" t="s">
        <v>734</v>
      </c>
      <c r="G1747" s="435" t="s">
        <v>1504</v>
      </c>
      <c r="H1747" s="435"/>
      <c r="I1747" s="264" t="s">
        <v>1174</v>
      </c>
      <c r="L1747" s="284"/>
    </row>
    <row r="1748" spans="1:12">
      <c r="A1748" s="794" t="s">
        <v>1666</v>
      </c>
      <c r="B1748" s="292">
        <v>0</v>
      </c>
      <c r="C1748" s="307">
        <v>566118.11</v>
      </c>
      <c r="D1748" s="280">
        <v>-566118.11</v>
      </c>
      <c r="E1748" s="280">
        <v>-566118</v>
      </c>
      <c r="F1748" s="290" t="s">
        <v>1317</v>
      </c>
      <c r="G1748" s="435" t="s">
        <v>1504</v>
      </c>
      <c r="H1748" s="435"/>
      <c r="I1748" s="264" t="s">
        <v>1174</v>
      </c>
      <c r="L1748" s="284"/>
    </row>
    <row r="1749" spans="1:12">
      <c r="A1749" s="794" t="s">
        <v>1666</v>
      </c>
      <c r="B1749" s="130">
        <v>0</v>
      </c>
      <c r="C1749" s="129">
        <v>1143279.21</v>
      </c>
      <c r="D1749" s="280">
        <v>-1143279.21</v>
      </c>
      <c r="E1749" s="280">
        <v>-1143279</v>
      </c>
      <c r="F1749" s="290" t="s">
        <v>734</v>
      </c>
      <c r="G1749" s="435" t="s">
        <v>1505</v>
      </c>
      <c r="H1749" s="435"/>
      <c r="I1749" s="264" t="s">
        <v>1174</v>
      </c>
      <c r="L1749" s="284"/>
    </row>
    <row r="1750" spans="1:12">
      <c r="A1750" s="794" t="s">
        <v>1666</v>
      </c>
      <c r="B1750" s="292">
        <v>995041.95</v>
      </c>
      <c r="C1750" s="307">
        <v>0</v>
      </c>
      <c r="D1750" s="280">
        <v>995041.95</v>
      </c>
      <c r="E1750" s="280">
        <v>995042</v>
      </c>
      <c r="F1750" s="290">
        <v>0</v>
      </c>
      <c r="G1750" s="303" t="s">
        <v>1370</v>
      </c>
      <c r="H1750" s="303"/>
      <c r="I1750" s="264" t="s">
        <v>1174</v>
      </c>
    </row>
    <row r="1751" spans="1:12">
      <c r="A1751" s="794" t="s">
        <v>1666</v>
      </c>
      <c r="B1751" s="130">
        <v>0</v>
      </c>
      <c r="C1751" s="129">
        <v>12115</v>
      </c>
      <c r="D1751" s="280">
        <v>-12115</v>
      </c>
      <c r="E1751" s="280">
        <v>-12115</v>
      </c>
      <c r="F1751" s="290" t="s">
        <v>734</v>
      </c>
      <c r="G1751" s="435" t="s">
        <v>1504</v>
      </c>
      <c r="H1751" s="435"/>
      <c r="I1751" s="264" t="s">
        <v>1174</v>
      </c>
      <c r="L1751" s="284"/>
    </row>
    <row r="1752" spans="1:12">
      <c r="A1752" s="284" t="s">
        <v>1158</v>
      </c>
      <c r="B1752" s="130">
        <v>41110986.229999997</v>
      </c>
      <c r="C1752" s="129">
        <v>0</v>
      </c>
      <c r="D1752" s="280">
        <v>41110986.229999997</v>
      </c>
      <c r="E1752" s="280">
        <v>41110986</v>
      </c>
      <c r="F1752" s="290">
        <v>0</v>
      </c>
      <c r="G1752" s="303" t="s">
        <v>1391</v>
      </c>
      <c r="H1752" s="303"/>
      <c r="I1752" s="264" t="s">
        <v>1174</v>
      </c>
    </row>
    <row r="1753" spans="1:12">
      <c r="A1753" s="794" t="s">
        <v>1666</v>
      </c>
      <c r="B1753" s="130">
        <v>0.4</v>
      </c>
      <c r="C1753" s="307">
        <v>0</v>
      </c>
      <c r="D1753" s="280">
        <v>0.4</v>
      </c>
      <c r="E1753" s="280">
        <v>0</v>
      </c>
      <c r="F1753" s="290">
        <v>0</v>
      </c>
      <c r="G1753" s="303" t="s">
        <v>1370</v>
      </c>
      <c r="H1753" s="303"/>
      <c r="I1753" s="264" t="s">
        <v>1174</v>
      </c>
    </row>
    <row r="1754" spans="1:12">
      <c r="A1754" s="284" t="s">
        <v>1236</v>
      </c>
      <c r="B1754" s="130">
        <v>15174</v>
      </c>
      <c r="C1754" s="307">
        <v>0</v>
      </c>
      <c r="D1754" s="280">
        <v>15174</v>
      </c>
      <c r="E1754" s="280">
        <v>15174</v>
      </c>
      <c r="F1754" s="290" t="s">
        <v>134</v>
      </c>
      <c r="G1754" s="303" t="s">
        <v>1367</v>
      </c>
      <c r="H1754" s="303"/>
      <c r="I1754" s="264" t="s">
        <v>1174</v>
      </c>
    </row>
    <row r="1755" spans="1:12">
      <c r="A1755" s="794" t="s">
        <v>1666</v>
      </c>
      <c r="B1755" s="130">
        <v>0</v>
      </c>
      <c r="C1755" s="307">
        <v>104000</v>
      </c>
      <c r="D1755" s="280">
        <v>-104000</v>
      </c>
      <c r="E1755" s="280">
        <v>-104000</v>
      </c>
      <c r="F1755" s="290" t="s">
        <v>734</v>
      </c>
      <c r="G1755" s="435" t="s">
        <v>1504</v>
      </c>
      <c r="H1755" s="435"/>
      <c r="I1755" s="264" t="s">
        <v>1174</v>
      </c>
      <c r="L1755" s="284"/>
    </row>
    <row r="1756" spans="1:12">
      <c r="A1756" s="794" t="s">
        <v>1666</v>
      </c>
      <c r="B1756" s="130">
        <v>0</v>
      </c>
      <c r="C1756" s="307">
        <v>166457</v>
      </c>
      <c r="D1756" s="280">
        <v>-166457</v>
      </c>
      <c r="E1756" s="280">
        <v>-166457</v>
      </c>
      <c r="F1756" s="290" t="s">
        <v>734</v>
      </c>
      <c r="G1756" s="435" t="s">
        <v>1504</v>
      </c>
      <c r="H1756" s="435"/>
      <c r="I1756" s="264" t="s">
        <v>1174</v>
      </c>
      <c r="L1756" s="284"/>
    </row>
    <row r="1757" spans="1:12">
      <c r="A1757" s="794" t="s">
        <v>1666</v>
      </c>
      <c r="B1757" s="292">
        <v>0</v>
      </c>
      <c r="C1757" s="307">
        <v>5229.2</v>
      </c>
      <c r="D1757" s="280">
        <v>-5229.2</v>
      </c>
      <c r="E1757" s="280">
        <v>-5229</v>
      </c>
      <c r="F1757" s="290" t="s">
        <v>734</v>
      </c>
      <c r="G1757" s="435" t="s">
        <v>1504</v>
      </c>
      <c r="H1757" s="435"/>
      <c r="I1757" s="264" t="s">
        <v>1174</v>
      </c>
      <c r="L1757" s="284"/>
    </row>
    <row r="1758" spans="1:12">
      <c r="A1758" s="794" t="s">
        <v>1666</v>
      </c>
      <c r="B1758" s="130">
        <v>0</v>
      </c>
      <c r="C1758" s="129">
        <v>43129</v>
      </c>
      <c r="D1758" s="280">
        <v>-43129</v>
      </c>
      <c r="E1758" s="280">
        <v>-43129</v>
      </c>
      <c r="F1758" s="290" t="s">
        <v>734</v>
      </c>
      <c r="G1758" s="435" t="s">
        <v>1504</v>
      </c>
      <c r="H1758" s="435"/>
      <c r="I1758" s="264" t="s">
        <v>1174</v>
      </c>
      <c r="L1758" s="284"/>
    </row>
    <row r="1759" spans="1:12">
      <c r="A1759" s="794" t="s">
        <v>1666</v>
      </c>
      <c r="B1759" s="130">
        <v>1652</v>
      </c>
      <c r="C1759" s="307">
        <v>0</v>
      </c>
      <c r="D1759" s="280">
        <v>1652</v>
      </c>
      <c r="E1759" s="280">
        <v>1652</v>
      </c>
      <c r="F1759" s="290">
        <v>0</v>
      </c>
      <c r="G1759" s="303" t="s">
        <v>1361</v>
      </c>
      <c r="H1759" s="303"/>
      <c r="I1759" s="264" t="s">
        <v>1174</v>
      </c>
    </row>
    <row r="1760" spans="1:12">
      <c r="A1760" s="794" t="s">
        <v>1666</v>
      </c>
      <c r="B1760" s="130">
        <v>0</v>
      </c>
      <c r="C1760" s="129">
        <v>25448</v>
      </c>
      <c r="D1760" s="280">
        <v>-25448</v>
      </c>
      <c r="E1760" s="280">
        <v>-25448</v>
      </c>
      <c r="F1760" s="290" t="s">
        <v>734</v>
      </c>
      <c r="G1760" s="435" t="s">
        <v>1504</v>
      </c>
      <c r="H1760" s="435"/>
      <c r="I1760" s="264" t="s">
        <v>1174</v>
      </c>
      <c r="L1760" s="284"/>
    </row>
    <row r="1761" spans="1:12">
      <c r="A1761" s="284" t="s">
        <v>1250</v>
      </c>
      <c r="B1761" s="292">
        <v>3000</v>
      </c>
      <c r="C1761" s="291">
        <v>0</v>
      </c>
      <c r="D1761" s="280">
        <v>3000</v>
      </c>
      <c r="E1761" s="280">
        <v>3000</v>
      </c>
      <c r="F1761" s="290">
        <v>0</v>
      </c>
      <c r="G1761" s="303" t="s">
        <v>1367</v>
      </c>
      <c r="H1761" s="303"/>
      <c r="I1761" s="264" t="s">
        <v>1174</v>
      </c>
    </row>
    <row r="1762" spans="1:12">
      <c r="A1762" s="794" t="s">
        <v>1666</v>
      </c>
      <c r="B1762" s="292">
        <v>0</v>
      </c>
      <c r="C1762" s="307">
        <v>3497</v>
      </c>
      <c r="D1762" s="280">
        <v>-3497</v>
      </c>
      <c r="E1762" s="280">
        <v>-3497</v>
      </c>
      <c r="F1762" s="290" t="s">
        <v>896</v>
      </c>
      <c r="G1762" s="435" t="s">
        <v>1504</v>
      </c>
      <c r="H1762" s="435"/>
      <c r="I1762" s="264" t="s">
        <v>1174</v>
      </c>
      <c r="L1762" s="284"/>
    </row>
    <row r="1763" spans="1:12">
      <c r="A1763" s="794" t="s">
        <v>1666</v>
      </c>
      <c r="B1763" s="292">
        <v>0</v>
      </c>
      <c r="C1763" s="291">
        <v>3000</v>
      </c>
      <c r="D1763" s="280">
        <v>-3000</v>
      </c>
      <c r="E1763" s="280">
        <v>-3000</v>
      </c>
      <c r="F1763" s="290" t="s">
        <v>896</v>
      </c>
      <c r="G1763" s="435" t="s">
        <v>1504</v>
      </c>
      <c r="H1763" s="435"/>
      <c r="I1763" s="264" t="s">
        <v>1174</v>
      </c>
      <c r="L1763" s="284"/>
    </row>
    <row r="1764" spans="1:12">
      <c r="A1764" s="794" t="s">
        <v>1666</v>
      </c>
      <c r="B1764" s="130">
        <v>280426.63</v>
      </c>
      <c r="C1764" s="307">
        <v>0</v>
      </c>
      <c r="D1764" s="280">
        <v>280426.63</v>
      </c>
      <c r="E1764" s="280">
        <v>278346</v>
      </c>
      <c r="F1764" s="290">
        <v>0</v>
      </c>
      <c r="G1764" s="303" t="s">
        <v>1370</v>
      </c>
      <c r="H1764" s="303"/>
      <c r="I1764" s="264" t="s">
        <v>1174</v>
      </c>
    </row>
    <row r="1765" spans="1:12">
      <c r="A1765" s="284" t="s">
        <v>1269</v>
      </c>
      <c r="B1765" s="292">
        <v>4200</v>
      </c>
      <c r="C1765" s="291">
        <v>0</v>
      </c>
      <c r="D1765" s="280">
        <v>4200</v>
      </c>
      <c r="E1765" s="280">
        <v>4200</v>
      </c>
      <c r="F1765" s="290" t="s">
        <v>134</v>
      </c>
      <c r="G1765" s="303" t="s">
        <v>1367</v>
      </c>
      <c r="H1765" s="303"/>
      <c r="I1765" s="264" t="s">
        <v>1174</v>
      </c>
    </row>
    <row r="1766" spans="1:12">
      <c r="A1766" s="284" t="s">
        <v>1251</v>
      </c>
      <c r="B1766" s="130">
        <v>50000</v>
      </c>
      <c r="C1766" s="129">
        <v>0</v>
      </c>
      <c r="D1766" s="280">
        <v>50000</v>
      </c>
      <c r="E1766" s="280">
        <v>50000</v>
      </c>
      <c r="F1766" s="290" t="s">
        <v>134</v>
      </c>
      <c r="G1766" s="303" t="s">
        <v>1367</v>
      </c>
      <c r="H1766" s="303"/>
      <c r="I1766" s="264" t="s">
        <v>1174</v>
      </c>
    </row>
    <row r="1767" spans="1:12">
      <c r="A1767" s="794" t="s">
        <v>1666</v>
      </c>
      <c r="B1767" s="292">
        <v>0.4</v>
      </c>
      <c r="C1767" s="307">
        <v>0</v>
      </c>
      <c r="D1767" s="280">
        <v>0.4</v>
      </c>
      <c r="E1767" s="280">
        <v>0</v>
      </c>
      <c r="F1767" s="290">
        <v>0</v>
      </c>
      <c r="G1767" s="303" t="s">
        <v>1370</v>
      </c>
      <c r="H1767" s="303"/>
      <c r="I1767" s="264" t="s">
        <v>1174</v>
      </c>
    </row>
    <row r="1768" spans="1:12">
      <c r="A1768" s="128" t="s">
        <v>1237</v>
      </c>
      <c r="B1768" s="130">
        <v>23776</v>
      </c>
      <c r="C1768" s="307">
        <v>0</v>
      </c>
      <c r="D1768" s="280">
        <v>23776</v>
      </c>
      <c r="E1768" s="280">
        <v>23776</v>
      </c>
      <c r="F1768" s="290" t="s">
        <v>134</v>
      </c>
      <c r="G1768" s="303" t="s">
        <v>1367</v>
      </c>
      <c r="H1768" s="303"/>
      <c r="I1768" s="264" t="s">
        <v>1174</v>
      </c>
    </row>
    <row r="1769" spans="1:12">
      <c r="A1769" s="794" t="s">
        <v>1666</v>
      </c>
      <c r="B1769" s="130">
        <v>0</v>
      </c>
      <c r="C1769" s="307">
        <v>19938</v>
      </c>
      <c r="D1769" s="280">
        <v>-19938</v>
      </c>
      <c r="E1769" s="280">
        <v>-19938</v>
      </c>
      <c r="F1769" s="290" t="s">
        <v>734</v>
      </c>
      <c r="G1769" s="435" t="s">
        <v>1504</v>
      </c>
      <c r="H1769" s="435"/>
      <c r="I1769" s="264" t="s">
        <v>1174</v>
      </c>
      <c r="L1769" s="284"/>
    </row>
    <row r="1770" spans="1:12">
      <c r="A1770" s="794" t="s">
        <v>1666</v>
      </c>
      <c r="B1770" s="130">
        <v>0</v>
      </c>
      <c r="C1770" s="307">
        <v>173068</v>
      </c>
      <c r="D1770" s="280">
        <v>-173068</v>
      </c>
      <c r="E1770" s="280">
        <v>-173068</v>
      </c>
      <c r="F1770" s="290" t="s">
        <v>734</v>
      </c>
      <c r="G1770" s="435" t="s">
        <v>1504</v>
      </c>
      <c r="H1770" s="435"/>
      <c r="I1770" s="264" t="s">
        <v>1174</v>
      </c>
      <c r="L1770" s="284"/>
    </row>
    <row r="1771" spans="1:12">
      <c r="A1771" s="794" t="s">
        <v>1666</v>
      </c>
      <c r="B1771" s="130">
        <v>0</v>
      </c>
      <c r="C1771" s="307">
        <v>812292.28</v>
      </c>
      <c r="D1771" s="280">
        <v>-812292.28</v>
      </c>
      <c r="E1771" s="280">
        <v>-812292</v>
      </c>
      <c r="F1771" s="290" t="s">
        <v>734</v>
      </c>
      <c r="G1771" s="435" t="s">
        <v>1505</v>
      </c>
      <c r="H1771" s="435"/>
      <c r="I1771" s="264" t="s">
        <v>1174</v>
      </c>
      <c r="L1771" s="284"/>
    </row>
    <row r="1772" spans="1:12">
      <c r="A1772" s="794" t="s">
        <v>1666</v>
      </c>
      <c r="B1772" s="130">
        <v>0</v>
      </c>
      <c r="C1772" s="129">
        <v>23872.3</v>
      </c>
      <c r="D1772" s="280">
        <v>-23872.3</v>
      </c>
      <c r="E1772" s="280">
        <v>-23872</v>
      </c>
      <c r="F1772" s="290" t="s">
        <v>734</v>
      </c>
      <c r="G1772" s="435" t="s">
        <v>1504</v>
      </c>
      <c r="H1772" s="435"/>
      <c r="I1772" s="264" t="s">
        <v>1174</v>
      </c>
      <c r="L1772" s="284"/>
    </row>
    <row r="1773" spans="1:12">
      <c r="A1773" s="284" t="s">
        <v>1192</v>
      </c>
      <c r="B1773" s="292">
        <v>40000</v>
      </c>
      <c r="C1773" s="291">
        <v>0</v>
      </c>
      <c r="D1773" s="280">
        <v>40000</v>
      </c>
      <c r="E1773" s="280">
        <v>40000</v>
      </c>
      <c r="F1773" s="290">
        <v>0</v>
      </c>
      <c r="G1773" s="303" t="s">
        <v>1407</v>
      </c>
      <c r="H1773" s="303"/>
      <c r="I1773" s="264" t="s">
        <v>1174</v>
      </c>
    </row>
    <row r="1774" spans="1:12">
      <c r="A1774" s="284" t="s">
        <v>1252</v>
      </c>
      <c r="B1774" s="130">
        <v>10000</v>
      </c>
      <c r="C1774" s="129">
        <v>0</v>
      </c>
      <c r="D1774" s="280">
        <v>10000</v>
      </c>
      <c r="E1774" s="280">
        <v>10000</v>
      </c>
      <c r="F1774" s="290">
        <v>0</v>
      </c>
      <c r="G1774" s="303" t="s">
        <v>1367</v>
      </c>
      <c r="H1774" s="303"/>
      <c r="I1774" s="264" t="s">
        <v>1174</v>
      </c>
    </row>
    <row r="1775" spans="1:12">
      <c r="A1775" s="284" t="s">
        <v>1218</v>
      </c>
      <c r="B1775" s="292">
        <v>0</v>
      </c>
      <c r="C1775" s="291">
        <v>120000</v>
      </c>
      <c r="D1775" s="280">
        <v>-120000</v>
      </c>
      <c r="E1775" s="280">
        <v>-120000</v>
      </c>
      <c r="F1775" s="290">
        <v>0</v>
      </c>
      <c r="G1775" s="303" t="s">
        <v>1390</v>
      </c>
      <c r="H1775" s="303"/>
      <c r="I1775" s="264" t="s">
        <v>1174</v>
      </c>
    </row>
    <row r="1776" spans="1:12">
      <c r="A1776" s="284" t="s">
        <v>1193</v>
      </c>
      <c r="B1776" s="130">
        <v>105797.56</v>
      </c>
      <c r="C1776" s="307">
        <v>0</v>
      </c>
      <c r="D1776" s="280">
        <v>105797.56</v>
      </c>
      <c r="E1776" s="280">
        <v>105798</v>
      </c>
      <c r="F1776" s="290">
        <v>0</v>
      </c>
      <c r="G1776" s="303" t="s">
        <v>1409</v>
      </c>
      <c r="H1776" s="303"/>
      <c r="I1776" s="264" t="s">
        <v>1174</v>
      </c>
    </row>
    <row r="1777" spans="1:12">
      <c r="A1777" s="794" t="s">
        <v>1666</v>
      </c>
      <c r="B1777" s="130">
        <v>0</v>
      </c>
      <c r="C1777" s="307">
        <v>21576</v>
      </c>
      <c r="D1777" s="280">
        <v>-21576</v>
      </c>
      <c r="E1777" s="280">
        <v>-21576</v>
      </c>
      <c r="F1777" s="290" t="s">
        <v>734</v>
      </c>
      <c r="G1777" s="435" t="s">
        <v>1504</v>
      </c>
      <c r="H1777" s="435"/>
      <c r="I1777" s="264" t="s">
        <v>1174</v>
      </c>
      <c r="L1777" s="284"/>
    </row>
    <row r="1778" spans="1:12">
      <c r="A1778" s="794" t="s">
        <v>1666</v>
      </c>
      <c r="B1778" s="292">
        <v>0</v>
      </c>
      <c r="C1778" s="307">
        <v>45068.92</v>
      </c>
      <c r="D1778" s="280">
        <v>-45068.92</v>
      </c>
      <c r="E1778" s="280">
        <v>-45069</v>
      </c>
      <c r="F1778" s="290" t="s">
        <v>734</v>
      </c>
      <c r="G1778" s="435" t="s">
        <v>1504</v>
      </c>
      <c r="H1778" s="435"/>
      <c r="I1778" s="264" t="s">
        <v>1174</v>
      </c>
      <c r="L1778" s="284"/>
    </row>
    <row r="1779" spans="1:12">
      <c r="A1779" s="794" t="s">
        <v>1666</v>
      </c>
      <c r="B1779" s="130">
        <v>0</v>
      </c>
      <c r="C1779" s="307">
        <v>1295000</v>
      </c>
      <c r="D1779" s="280">
        <v>-1295000</v>
      </c>
      <c r="E1779" s="280">
        <v>-1295000</v>
      </c>
      <c r="F1779" s="290" t="s">
        <v>734</v>
      </c>
      <c r="G1779" s="435" t="s">
        <v>1504</v>
      </c>
      <c r="H1779" s="435"/>
      <c r="I1779" s="264" t="s">
        <v>1174</v>
      </c>
      <c r="L1779" s="284"/>
    </row>
    <row r="1780" spans="1:12">
      <c r="A1780" s="794" t="s">
        <v>1666</v>
      </c>
      <c r="B1780" s="292">
        <v>0</v>
      </c>
      <c r="C1780" s="307">
        <v>73250.77</v>
      </c>
      <c r="D1780" s="280">
        <v>-73250.77</v>
      </c>
      <c r="E1780" s="280">
        <v>-73251</v>
      </c>
      <c r="F1780" s="290" t="s">
        <v>734</v>
      </c>
      <c r="G1780" s="435" t="s">
        <v>1504</v>
      </c>
      <c r="H1780" s="435"/>
      <c r="I1780" s="264" t="s">
        <v>1174</v>
      </c>
      <c r="L1780" s="284"/>
    </row>
    <row r="1781" spans="1:12">
      <c r="A1781" s="794" t="s">
        <v>1666</v>
      </c>
      <c r="B1781" s="130">
        <v>0</v>
      </c>
      <c r="C1781" s="307">
        <v>21667</v>
      </c>
      <c r="D1781" s="280">
        <v>-21667</v>
      </c>
      <c r="E1781" s="280">
        <v>-21667</v>
      </c>
      <c r="F1781" s="290" t="s">
        <v>734</v>
      </c>
      <c r="G1781" s="435" t="s">
        <v>1504</v>
      </c>
      <c r="H1781" s="435"/>
      <c r="I1781" s="264" t="s">
        <v>1174</v>
      </c>
      <c r="L1781" s="284"/>
    </row>
    <row r="1782" spans="1:12">
      <c r="A1782" s="794" t="s">
        <v>1666</v>
      </c>
      <c r="B1782" s="130">
        <v>0</v>
      </c>
      <c r="C1782" s="129">
        <v>29779</v>
      </c>
      <c r="D1782" s="280">
        <v>-29779</v>
      </c>
      <c r="E1782" s="280">
        <v>-29779</v>
      </c>
      <c r="F1782" s="290" t="s">
        <v>734</v>
      </c>
      <c r="G1782" s="435" t="s">
        <v>1504</v>
      </c>
      <c r="H1782" s="435"/>
      <c r="I1782" s="264" t="s">
        <v>1174</v>
      </c>
      <c r="L1782" s="284"/>
    </row>
    <row r="1783" spans="1:12">
      <c r="A1783" s="284" t="s">
        <v>1215</v>
      </c>
      <c r="B1783" s="292">
        <v>0</v>
      </c>
      <c r="C1783" s="291">
        <v>25307.77</v>
      </c>
      <c r="D1783" s="280">
        <v>-25307.77</v>
      </c>
      <c r="E1783" s="280">
        <v>-25308</v>
      </c>
      <c r="F1783" s="290">
        <v>0</v>
      </c>
      <c r="G1783" s="303" t="s">
        <v>1390</v>
      </c>
      <c r="H1783" s="303"/>
      <c r="I1783" s="264" t="s">
        <v>1174</v>
      </c>
    </row>
    <row r="1784" spans="1:12">
      <c r="A1784" s="284" t="s">
        <v>1216</v>
      </c>
      <c r="B1784" s="292">
        <v>0.15</v>
      </c>
      <c r="C1784" s="307">
        <v>0</v>
      </c>
      <c r="D1784" s="280">
        <v>0.15</v>
      </c>
      <c r="E1784" s="280">
        <v>0</v>
      </c>
      <c r="F1784" s="290">
        <v>0</v>
      </c>
      <c r="G1784" s="303" t="s">
        <v>1390</v>
      </c>
      <c r="H1784" s="303"/>
      <c r="I1784" s="264" t="s">
        <v>1174</v>
      </c>
    </row>
    <row r="1785" spans="1:12">
      <c r="A1785" s="794" t="s">
        <v>1666</v>
      </c>
      <c r="B1785" s="130">
        <v>0</v>
      </c>
      <c r="C1785" s="307">
        <v>1062028.6200000001</v>
      </c>
      <c r="D1785" s="280">
        <v>-1062028.6200000001</v>
      </c>
      <c r="E1785" s="280">
        <v>-1062029</v>
      </c>
      <c r="F1785" s="290" t="s">
        <v>734</v>
      </c>
      <c r="G1785" s="435" t="s">
        <v>1505</v>
      </c>
      <c r="H1785" s="435"/>
      <c r="I1785" s="264" t="s">
        <v>1174</v>
      </c>
      <c r="L1785" s="284"/>
    </row>
    <row r="1786" spans="1:12">
      <c r="A1786" s="794" t="s">
        <v>1666</v>
      </c>
      <c r="B1786" s="292">
        <v>0</v>
      </c>
      <c r="C1786" s="307">
        <v>28276</v>
      </c>
      <c r="D1786" s="280">
        <v>-28276</v>
      </c>
      <c r="E1786" s="280">
        <v>-28276</v>
      </c>
      <c r="F1786" s="290" t="s">
        <v>734</v>
      </c>
      <c r="G1786" s="435" t="s">
        <v>1504</v>
      </c>
      <c r="H1786" s="435"/>
      <c r="I1786" s="264" t="s">
        <v>1174</v>
      </c>
      <c r="L1786" s="284"/>
    </row>
    <row r="1787" spans="1:12">
      <c r="A1787" s="284" t="s">
        <v>1238</v>
      </c>
      <c r="B1787" s="292">
        <v>61478</v>
      </c>
      <c r="C1787" s="291">
        <v>0</v>
      </c>
      <c r="D1787" s="280">
        <v>61478</v>
      </c>
      <c r="E1787" s="280">
        <v>61478</v>
      </c>
      <c r="F1787" s="290" t="s">
        <v>134</v>
      </c>
      <c r="G1787" s="303" t="s">
        <v>1367</v>
      </c>
      <c r="H1787" s="303"/>
      <c r="I1787" s="264" t="s">
        <v>1174</v>
      </c>
    </row>
    <row r="1788" spans="1:12">
      <c r="A1788" s="794" t="s">
        <v>1666</v>
      </c>
      <c r="B1788" s="292">
        <v>1911026</v>
      </c>
      <c r="C1788" s="291">
        <v>0</v>
      </c>
      <c r="D1788" s="280">
        <v>1911026</v>
      </c>
      <c r="E1788" s="280">
        <v>1911026</v>
      </c>
      <c r="F1788" s="290">
        <v>0</v>
      </c>
      <c r="G1788" s="303" t="s">
        <v>1361</v>
      </c>
      <c r="H1788" s="303"/>
      <c r="I1788" s="264" t="s">
        <v>1174</v>
      </c>
    </row>
    <row r="1789" spans="1:12">
      <c r="A1789" s="794" t="s">
        <v>1666</v>
      </c>
      <c r="B1789" s="130">
        <v>2291229</v>
      </c>
      <c r="C1789" s="129">
        <v>0</v>
      </c>
      <c r="D1789" s="280">
        <v>2291229</v>
      </c>
      <c r="E1789" s="280">
        <v>2291229</v>
      </c>
      <c r="F1789" s="290">
        <v>0</v>
      </c>
      <c r="G1789" s="303" t="s">
        <v>1361</v>
      </c>
      <c r="H1789" s="303"/>
      <c r="I1789" s="264" t="s">
        <v>1174</v>
      </c>
    </row>
    <row r="1790" spans="1:12">
      <c r="A1790" s="794" t="s">
        <v>1666</v>
      </c>
      <c r="B1790" s="292">
        <v>163050</v>
      </c>
      <c r="C1790" s="307">
        <v>0</v>
      </c>
      <c r="D1790" s="280">
        <v>163050</v>
      </c>
      <c r="E1790" s="280">
        <v>163050</v>
      </c>
      <c r="F1790" s="290">
        <v>0</v>
      </c>
      <c r="G1790" s="303" t="s">
        <v>1361</v>
      </c>
      <c r="H1790" s="303"/>
      <c r="I1790" s="264" t="s">
        <v>1174</v>
      </c>
    </row>
    <row r="1791" spans="1:12">
      <c r="A1791" s="794" t="s">
        <v>1666</v>
      </c>
      <c r="B1791" s="292">
        <v>0</v>
      </c>
      <c r="C1791" s="307">
        <v>5353.5</v>
      </c>
      <c r="D1791" s="280">
        <v>-5353.5</v>
      </c>
      <c r="E1791" s="280">
        <v>-5354</v>
      </c>
      <c r="F1791" s="290" t="s">
        <v>734</v>
      </c>
      <c r="G1791" s="435" t="s">
        <v>1504</v>
      </c>
      <c r="H1791" s="435"/>
      <c r="I1791" s="264" t="s">
        <v>1174</v>
      </c>
      <c r="L1791" s="284"/>
    </row>
    <row r="1792" spans="1:12">
      <c r="A1792" s="794" t="s">
        <v>1666</v>
      </c>
      <c r="B1792" s="130">
        <v>0</v>
      </c>
      <c r="C1792" s="307">
        <v>23732.6</v>
      </c>
      <c r="D1792" s="280">
        <v>-23732.6</v>
      </c>
      <c r="E1792" s="280">
        <v>-23733</v>
      </c>
      <c r="F1792" s="290" t="s">
        <v>734</v>
      </c>
      <c r="G1792" s="435" t="s">
        <v>1504</v>
      </c>
      <c r="H1792" s="435"/>
      <c r="I1792" s="264" t="s">
        <v>1174</v>
      </c>
      <c r="L1792" s="284"/>
    </row>
    <row r="1793" spans="1:12">
      <c r="A1793" s="794" t="s">
        <v>1666</v>
      </c>
      <c r="B1793" s="130">
        <v>0</v>
      </c>
      <c r="C1793" s="291">
        <v>204678.68</v>
      </c>
      <c r="D1793" s="280">
        <v>-204678.68</v>
      </c>
      <c r="E1793" s="280">
        <v>-204679</v>
      </c>
      <c r="F1793" s="290" t="s">
        <v>734</v>
      </c>
      <c r="G1793" s="435" t="s">
        <v>1504</v>
      </c>
      <c r="H1793" s="435"/>
      <c r="I1793" s="264" t="s">
        <v>1174</v>
      </c>
      <c r="L1793" s="284"/>
    </row>
    <row r="1794" spans="1:12">
      <c r="A1794" s="794" t="s">
        <v>1666</v>
      </c>
      <c r="B1794" s="130">
        <v>0</v>
      </c>
      <c r="C1794" s="307">
        <v>1913997</v>
      </c>
      <c r="D1794" s="280">
        <v>-1913997</v>
      </c>
      <c r="E1794" s="280">
        <v>-1913997</v>
      </c>
      <c r="F1794" s="290" t="s">
        <v>896</v>
      </c>
      <c r="G1794" s="435" t="s">
        <v>1504</v>
      </c>
      <c r="H1794" s="435"/>
      <c r="I1794" s="264" t="s">
        <v>1174</v>
      </c>
      <c r="L1794" s="284"/>
    </row>
    <row r="1795" spans="1:12">
      <c r="A1795" s="284" t="s">
        <v>1194</v>
      </c>
      <c r="B1795" s="292">
        <v>1492.78</v>
      </c>
      <c r="C1795" s="291">
        <v>0</v>
      </c>
      <c r="D1795" s="280">
        <v>1492.78</v>
      </c>
      <c r="E1795" s="280">
        <v>1493</v>
      </c>
      <c r="F1795" s="290">
        <v>0</v>
      </c>
      <c r="G1795" s="303" t="s">
        <v>1414</v>
      </c>
      <c r="H1795" s="303"/>
      <c r="I1795" s="264" t="s">
        <v>1174</v>
      </c>
    </row>
    <row r="1796" spans="1:12">
      <c r="A1796" s="794" t="s">
        <v>1666</v>
      </c>
      <c r="B1796" s="292">
        <v>0</v>
      </c>
      <c r="C1796" s="307">
        <v>45146</v>
      </c>
      <c r="D1796" s="280">
        <v>-45146</v>
      </c>
      <c r="E1796" s="280">
        <v>-45146</v>
      </c>
      <c r="F1796" s="290" t="s">
        <v>734</v>
      </c>
      <c r="G1796" s="435" t="s">
        <v>1504</v>
      </c>
      <c r="H1796" s="435"/>
      <c r="I1796" s="264" t="s">
        <v>1174</v>
      </c>
      <c r="L1796" s="284"/>
    </row>
    <row r="1797" spans="1:12">
      <c r="A1797" s="794" t="s">
        <v>1666</v>
      </c>
      <c r="B1797" s="130">
        <v>163050</v>
      </c>
      <c r="C1797" s="129">
        <v>0</v>
      </c>
      <c r="D1797" s="280">
        <v>163050</v>
      </c>
      <c r="E1797" s="280">
        <v>163050</v>
      </c>
      <c r="F1797" s="290">
        <v>0</v>
      </c>
      <c r="G1797" s="303" t="s">
        <v>1361</v>
      </c>
      <c r="H1797" s="303"/>
      <c r="I1797" s="264" t="s">
        <v>1174</v>
      </c>
    </row>
    <row r="1798" spans="1:12">
      <c r="A1798" s="794" t="s">
        <v>1666</v>
      </c>
      <c r="B1798" s="130">
        <v>840000</v>
      </c>
      <c r="C1798" s="129">
        <v>0</v>
      </c>
      <c r="D1798" s="280">
        <v>840000</v>
      </c>
      <c r="E1798" s="280">
        <v>840000</v>
      </c>
      <c r="F1798" s="290">
        <v>0</v>
      </c>
      <c r="G1798" s="303" t="s">
        <v>1361</v>
      </c>
      <c r="H1798" s="303"/>
      <c r="I1798" s="264" t="s">
        <v>1174</v>
      </c>
    </row>
    <row r="1799" spans="1:12">
      <c r="A1799" s="794" t="s">
        <v>1666</v>
      </c>
      <c r="B1799" s="292">
        <v>0</v>
      </c>
      <c r="C1799" s="307">
        <v>19559</v>
      </c>
      <c r="D1799" s="280">
        <v>-19559</v>
      </c>
      <c r="E1799" s="280">
        <v>-19559</v>
      </c>
      <c r="F1799" s="290" t="s">
        <v>734</v>
      </c>
      <c r="G1799" s="435" t="s">
        <v>1504</v>
      </c>
      <c r="H1799" s="435"/>
      <c r="I1799" s="264" t="s">
        <v>1174</v>
      </c>
      <c r="L1799" s="284"/>
    </row>
    <row r="1800" spans="1:12">
      <c r="A1800" s="794" t="s">
        <v>1666</v>
      </c>
      <c r="B1800" s="292">
        <v>0</v>
      </c>
      <c r="C1800" s="307">
        <v>112924.8</v>
      </c>
      <c r="D1800" s="280">
        <v>-112924.8</v>
      </c>
      <c r="E1800" s="280">
        <v>-112925</v>
      </c>
      <c r="F1800" s="290" t="s">
        <v>734</v>
      </c>
      <c r="G1800" s="435" t="s">
        <v>1504</v>
      </c>
      <c r="H1800" s="435"/>
      <c r="I1800" s="264" t="s">
        <v>1174</v>
      </c>
      <c r="L1800" s="284"/>
    </row>
    <row r="1801" spans="1:12">
      <c r="A1801" s="794" t="s">
        <v>1666</v>
      </c>
      <c r="B1801" s="292">
        <v>0</v>
      </c>
      <c r="C1801" s="307">
        <v>3</v>
      </c>
      <c r="D1801" s="280">
        <v>-3</v>
      </c>
      <c r="E1801" s="280">
        <v>-3</v>
      </c>
      <c r="F1801" s="290" t="s">
        <v>896</v>
      </c>
      <c r="G1801" s="435" t="s">
        <v>1504</v>
      </c>
      <c r="H1801" s="435"/>
      <c r="I1801" s="264" t="s">
        <v>1174</v>
      </c>
      <c r="L1801" s="284"/>
    </row>
    <row r="1802" spans="1:12">
      <c r="A1802" s="794" t="s">
        <v>1666</v>
      </c>
      <c r="B1802" s="292">
        <v>0</v>
      </c>
      <c r="C1802" s="307">
        <v>40</v>
      </c>
      <c r="D1802" s="280">
        <v>-40</v>
      </c>
      <c r="E1802" s="280">
        <v>-40</v>
      </c>
      <c r="F1802" s="290" t="s">
        <v>896</v>
      </c>
      <c r="G1802" s="435" t="s">
        <v>1504</v>
      </c>
      <c r="H1802" s="435"/>
      <c r="I1802" s="264" t="s">
        <v>1174</v>
      </c>
      <c r="L1802" s="284"/>
    </row>
    <row r="1803" spans="1:12">
      <c r="A1803" s="794" t="s">
        <v>1666</v>
      </c>
      <c r="B1803" s="130">
        <v>0</v>
      </c>
      <c r="C1803" s="307">
        <v>18351.400000000001</v>
      </c>
      <c r="D1803" s="280">
        <v>-18351.400000000001</v>
      </c>
      <c r="E1803" s="280">
        <v>-18351</v>
      </c>
      <c r="F1803" s="290" t="s">
        <v>734</v>
      </c>
      <c r="G1803" s="435" t="s">
        <v>1504</v>
      </c>
      <c r="H1803" s="435"/>
      <c r="I1803" s="264" t="s">
        <v>1174</v>
      </c>
      <c r="L1803" s="284"/>
    </row>
    <row r="1804" spans="1:12">
      <c r="A1804" s="794" t="s">
        <v>1666</v>
      </c>
      <c r="B1804" s="130">
        <v>0</v>
      </c>
      <c r="C1804" s="307">
        <v>37760</v>
      </c>
      <c r="D1804" s="280">
        <v>-37760</v>
      </c>
      <c r="E1804" s="280">
        <v>-37760</v>
      </c>
      <c r="F1804" s="290" t="s">
        <v>734</v>
      </c>
      <c r="G1804" s="435" t="s">
        <v>1504</v>
      </c>
      <c r="H1804" s="435"/>
      <c r="I1804" s="264" t="s">
        <v>1174</v>
      </c>
      <c r="L1804" s="284"/>
    </row>
    <row r="1805" spans="1:12">
      <c r="A1805" s="794" t="s">
        <v>1666</v>
      </c>
      <c r="B1805" s="130">
        <v>0</v>
      </c>
      <c r="C1805" s="307">
        <v>37500</v>
      </c>
      <c r="D1805" s="280">
        <v>-37500</v>
      </c>
      <c r="E1805" s="280">
        <v>-37500</v>
      </c>
      <c r="F1805" s="290" t="s">
        <v>734</v>
      </c>
      <c r="G1805" s="435" t="s">
        <v>1504</v>
      </c>
      <c r="H1805" s="435"/>
      <c r="I1805" s="264" t="s">
        <v>1174</v>
      </c>
      <c r="L1805" s="284"/>
    </row>
    <row r="1806" spans="1:12">
      <c r="A1806" s="794" t="s">
        <v>1666</v>
      </c>
      <c r="B1806" s="130">
        <v>0</v>
      </c>
      <c r="C1806" s="291">
        <v>541769</v>
      </c>
      <c r="D1806" s="280">
        <v>-541769</v>
      </c>
      <c r="E1806" s="280">
        <v>-541769</v>
      </c>
      <c r="F1806" s="290">
        <v>0</v>
      </c>
      <c r="G1806" s="303" t="s">
        <v>1382</v>
      </c>
      <c r="H1806" s="303"/>
      <c r="I1806" s="264" t="s">
        <v>1174</v>
      </c>
    </row>
    <row r="1807" spans="1:12">
      <c r="A1807" s="794" t="s">
        <v>1666</v>
      </c>
      <c r="B1807" s="292">
        <v>0</v>
      </c>
      <c r="C1807" s="307">
        <v>1761524</v>
      </c>
      <c r="D1807" s="280">
        <v>-1761524</v>
      </c>
      <c r="E1807" s="280">
        <v>-1761524</v>
      </c>
      <c r="F1807" s="290" t="s">
        <v>734</v>
      </c>
      <c r="G1807" s="435" t="s">
        <v>1504</v>
      </c>
      <c r="H1807" s="435"/>
      <c r="I1807" s="264" t="s">
        <v>1174</v>
      </c>
      <c r="L1807" s="284"/>
    </row>
    <row r="1808" spans="1:12" ht="24">
      <c r="A1808" s="128" t="s">
        <v>1254</v>
      </c>
      <c r="B1808" s="130">
        <v>85051.12</v>
      </c>
      <c r="C1808" s="291">
        <v>0</v>
      </c>
      <c r="D1808" s="280">
        <v>85051.12</v>
      </c>
      <c r="E1808" s="280">
        <v>85051</v>
      </c>
      <c r="F1808" s="290">
        <v>0</v>
      </c>
      <c r="G1808" s="303" t="s">
        <v>1369</v>
      </c>
      <c r="H1808" s="303"/>
      <c r="I1808" s="264" t="s">
        <v>1174</v>
      </c>
    </row>
    <row r="1809" spans="1:12">
      <c r="A1809" s="284" t="s">
        <v>1195</v>
      </c>
      <c r="B1809" s="130">
        <v>6505</v>
      </c>
      <c r="C1809" s="129">
        <v>0</v>
      </c>
      <c r="D1809" s="280">
        <v>6505</v>
      </c>
      <c r="E1809" s="280">
        <v>6505</v>
      </c>
      <c r="F1809" s="290">
        <v>0</v>
      </c>
      <c r="G1809" s="303" t="s">
        <v>1417</v>
      </c>
      <c r="H1809" s="303"/>
      <c r="I1809" s="264" t="s">
        <v>1174</v>
      </c>
    </row>
    <row r="1810" spans="1:12">
      <c r="A1810" s="284" t="s">
        <v>1287</v>
      </c>
      <c r="B1810" s="292">
        <v>0</v>
      </c>
      <c r="C1810" s="291">
        <v>800000</v>
      </c>
      <c r="D1810" s="280">
        <v>-800000</v>
      </c>
      <c r="E1810" s="280">
        <v>-800000</v>
      </c>
      <c r="F1810" s="290">
        <v>0</v>
      </c>
      <c r="G1810" s="303" t="s">
        <v>1418</v>
      </c>
      <c r="H1810" s="303"/>
      <c r="I1810" s="264" t="s">
        <v>1174</v>
      </c>
    </row>
    <row r="1811" spans="1:12">
      <c r="A1811" s="794" t="s">
        <v>1666</v>
      </c>
      <c r="B1811" s="130">
        <v>0</v>
      </c>
      <c r="C1811" s="307">
        <v>10924</v>
      </c>
      <c r="D1811" s="280">
        <v>-10924</v>
      </c>
      <c r="E1811" s="280">
        <v>-10924</v>
      </c>
      <c r="F1811" s="290" t="s">
        <v>734</v>
      </c>
      <c r="G1811" s="435" t="s">
        <v>1504</v>
      </c>
      <c r="H1811" s="435"/>
      <c r="I1811" s="264" t="s">
        <v>1174</v>
      </c>
      <c r="L1811" s="284"/>
    </row>
    <row r="1812" spans="1:12" ht="24">
      <c r="A1812" s="128" t="s">
        <v>1261</v>
      </c>
      <c r="B1812" s="130">
        <v>14738619.26</v>
      </c>
      <c r="C1812" s="129">
        <v>0</v>
      </c>
      <c r="D1812" s="280">
        <v>14738619.26</v>
      </c>
      <c r="E1812" s="280">
        <v>14738619</v>
      </c>
      <c r="F1812" s="290">
        <v>0</v>
      </c>
      <c r="G1812" s="303" t="s">
        <v>1369</v>
      </c>
      <c r="H1812" s="303"/>
      <c r="I1812" s="264" t="s">
        <v>1174</v>
      </c>
    </row>
    <row r="1813" spans="1:12">
      <c r="A1813" s="794" t="s">
        <v>1666</v>
      </c>
      <c r="B1813" s="130">
        <v>0</v>
      </c>
      <c r="C1813" s="307">
        <v>130</v>
      </c>
      <c r="D1813" s="280">
        <v>-130</v>
      </c>
      <c r="E1813" s="280">
        <v>-130</v>
      </c>
      <c r="F1813" s="290" t="s">
        <v>734</v>
      </c>
      <c r="G1813" s="435" t="s">
        <v>1504</v>
      </c>
      <c r="H1813" s="435"/>
      <c r="I1813" s="264" t="s">
        <v>1174</v>
      </c>
      <c r="L1813" s="284"/>
    </row>
    <row r="1814" spans="1:12">
      <c r="A1814" s="284" t="s">
        <v>1239</v>
      </c>
      <c r="B1814" s="292">
        <v>2981</v>
      </c>
      <c r="C1814" s="307">
        <v>0</v>
      </c>
      <c r="D1814" s="280">
        <v>2981</v>
      </c>
      <c r="E1814" s="280">
        <v>2981</v>
      </c>
      <c r="F1814" s="290" t="s">
        <v>134</v>
      </c>
      <c r="G1814" s="303" t="s">
        <v>1367</v>
      </c>
      <c r="H1814" s="303"/>
      <c r="I1814" s="264" t="s">
        <v>1174</v>
      </c>
    </row>
    <row r="1815" spans="1:12">
      <c r="A1815" s="794" t="s">
        <v>1666</v>
      </c>
      <c r="B1815" s="292">
        <v>4473</v>
      </c>
      <c r="C1815" s="291">
        <v>0</v>
      </c>
      <c r="D1815" s="280">
        <v>4473</v>
      </c>
      <c r="E1815" s="280">
        <v>4473</v>
      </c>
      <c r="F1815" s="290">
        <v>0</v>
      </c>
      <c r="G1815" s="303" t="s">
        <v>1370</v>
      </c>
      <c r="H1815" s="303"/>
      <c r="I1815" s="264" t="s">
        <v>1174</v>
      </c>
    </row>
    <row r="1816" spans="1:12">
      <c r="A1816" s="284" t="s">
        <v>1240</v>
      </c>
      <c r="B1816" s="292">
        <v>40269</v>
      </c>
      <c r="C1816" s="307">
        <v>0</v>
      </c>
      <c r="D1816" s="280">
        <v>40269</v>
      </c>
      <c r="E1816" s="280">
        <v>40269</v>
      </c>
      <c r="F1816" s="290" t="s">
        <v>134</v>
      </c>
      <c r="G1816" s="303" t="s">
        <v>1367</v>
      </c>
      <c r="H1816" s="303"/>
      <c r="I1816" s="264" t="s">
        <v>1174</v>
      </c>
    </row>
    <row r="1817" spans="1:12">
      <c r="A1817" s="284" t="s">
        <v>1241</v>
      </c>
      <c r="B1817" s="292">
        <v>32058</v>
      </c>
      <c r="C1817" s="307">
        <v>0</v>
      </c>
      <c r="D1817" s="280">
        <v>32058</v>
      </c>
      <c r="E1817" s="280">
        <v>32058</v>
      </c>
      <c r="F1817" s="290" t="s">
        <v>134</v>
      </c>
      <c r="G1817" s="303" t="s">
        <v>1367</v>
      </c>
      <c r="H1817" s="303"/>
      <c r="I1817" s="264" t="s">
        <v>1174</v>
      </c>
    </row>
    <row r="1818" spans="1:12">
      <c r="A1818" s="284" t="s">
        <v>1225</v>
      </c>
      <c r="B1818" s="292">
        <v>40000</v>
      </c>
      <c r="C1818" s="307">
        <v>0</v>
      </c>
      <c r="D1818" s="280">
        <v>40000</v>
      </c>
      <c r="E1818" s="280">
        <v>40000</v>
      </c>
      <c r="F1818" s="290" t="s">
        <v>134</v>
      </c>
      <c r="G1818" s="303" t="s">
        <v>1367</v>
      </c>
      <c r="H1818" s="303"/>
      <c r="I1818" s="264" t="s">
        <v>1174</v>
      </c>
    </row>
    <row r="1819" spans="1:12">
      <c r="A1819" s="284" t="s">
        <v>1242</v>
      </c>
      <c r="B1819" s="292">
        <v>1171.17</v>
      </c>
      <c r="C1819" s="307">
        <v>0</v>
      </c>
      <c r="D1819" s="280">
        <v>1171.17</v>
      </c>
      <c r="E1819" s="280">
        <v>1171</v>
      </c>
      <c r="F1819" s="290" t="s">
        <v>134</v>
      </c>
      <c r="G1819" s="303" t="s">
        <v>1367</v>
      </c>
      <c r="H1819" s="303"/>
      <c r="I1819" s="264" t="s">
        <v>1174</v>
      </c>
    </row>
    <row r="1820" spans="1:12">
      <c r="A1820" s="284" t="s">
        <v>1170</v>
      </c>
      <c r="B1820" s="292">
        <v>30000</v>
      </c>
      <c r="C1820" s="291">
        <v>0</v>
      </c>
      <c r="D1820" s="280">
        <v>30000</v>
      </c>
      <c r="E1820" s="280">
        <v>30000</v>
      </c>
      <c r="F1820" s="290">
        <v>0</v>
      </c>
      <c r="G1820" s="303" t="s">
        <v>1393</v>
      </c>
      <c r="H1820" s="303"/>
      <c r="I1820" s="264" t="s">
        <v>1174</v>
      </c>
    </row>
    <row r="1821" spans="1:12">
      <c r="A1821" s="794" t="s">
        <v>1666</v>
      </c>
      <c r="B1821" s="130">
        <v>7311</v>
      </c>
      <c r="C1821" s="129">
        <v>0</v>
      </c>
      <c r="D1821" s="280">
        <v>7311</v>
      </c>
      <c r="E1821" s="280">
        <v>7311</v>
      </c>
      <c r="F1821" s="290">
        <v>0</v>
      </c>
      <c r="G1821" s="303" t="s">
        <v>1370</v>
      </c>
      <c r="H1821" s="303"/>
      <c r="I1821" s="264" t="s">
        <v>1174</v>
      </c>
    </row>
    <row r="1822" spans="1:12">
      <c r="A1822" s="794" t="s">
        <v>1666</v>
      </c>
      <c r="B1822" s="292">
        <v>0</v>
      </c>
      <c r="C1822" s="307">
        <v>3333.1</v>
      </c>
      <c r="D1822" s="280">
        <v>-3333.1</v>
      </c>
      <c r="E1822" s="280">
        <v>-3333</v>
      </c>
      <c r="F1822" s="290" t="s">
        <v>734</v>
      </c>
      <c r="G1822" s="435" t="s">
        <v>1504</v>
      </c>
      <c r="H1822" s="435"/>
      <c r="I1822" s="264" t="s">
        <v>1174</v>
      </c>
      <c r="L1822" s="284"/>
    </row>
    <row r="1823" spans="1:12">
      <c r="A1823" s="794" t="s">
        <v>1666</v>
      </c>
      <c r="B1823" s="130">
        <v>0</v>
      </c>
      <c r="C1823" s="307">
        <v>28893</v>
      </c>
      <c r="D1823" s="280">
        <v>-28893</v>
      </c>
      <c r="E1823" s="280">
        <v>-28893</v>
      </c>
      <c r="F1823" s="290" t="s">
        <v>734</v>
      </c>
      <c r="G1823" s="435" t="s">
        <v>1504</v>
      </c>
      <c r="H1823" s="435"/>
      <c r="I1823" s="264" t="s">
        <v>1174</v>
      </c>
      <c r="L1823" s="284"/>
    </row>
    <row r="1824" spans="1:12">
      <c r="A1824" s="794" t="s">
        <v>1666</v>
      </c>
      <c r="B1824" s="292">
        <v>0</v>
      </c>
      <c r="C1824" s="307">
        <v>3472</v>
      </c>
      <c r="D1824" s="280">
        <v>-3472</v>
      </c>
      <c r="E1824" s="280">
        <v>-3472</v>
      </c>
      <c r="F1824" s="290" t="s">
        <v>734</v>
      </c>
      <c r="G1824" s="435" t="s">
        <v>1504</v>
      </c>
      <c r="H1824" s="435"/>
      <c r="I1824" s="264" t="s">
        <v>1174</v>
      </c>
      <c r="L1824" s="284"/>
    </row>
    <row r="1825" spans="1:12">
      <c r="A1825" s="794" t="s">
        <v>1666</v>
      </c>
      <c r="B1825" s="130">
        <v>0</v>
      </c>
      <c r="C1825" s="307">
        <v>85409</v>
      </c>
      <c r="D1825" s="280">
        <v>-85409</v>
      </c>
      <c r="E1825" s="280">
        <v>-85409</v>
      </c>
      <c r="F1825" s="290" t="s">
        <v>734</v>
      </c>
      <c r="G1825" s="435" t="s">
        <v>1504</v>
      </c>
      <c r="H1825" s="435"/>
      <c r="I1825" s="264" t="s">
        <v>1174</v>
      </c>
      <c r="L1825" s="284"/>
    </row>
    <row r="1826" spans="1:12">
      <c r="A1826" s="794" t="s">
        <v>1666</v>
      </c>
      <c r="B1826" s="130">
        <v>0</v>
      </c>
      <c r="C1826" s="307">
        <v>15472.7</v>
      </c>
      <c r="D1826" s="280">
        <v>-15472.7</v>
      </c>
      <c r="E1826" s="280">
        <v>-15473</v>
      </c>
      <c r="F1826" s="290" t="s">
        <v>734</v>
      </c>
      <c r="G1826" s="435" t="s">
        <v>1504</v>
      </c>
      <c r="H1826" s="435"/>
      <c r="I1826" s="264" t="s">
        <v>1174</v>
      </c>
      <c r="L1826" s="284"/>
    </row>
    <row r="1827" spans="1:12">
      <c r="A1827" s="794" t="s">
        <v>1666</v>
      </c>
      <c r="B1827" s="130">
        <v>0</v>
      </c>
      <c r="C1827" s="307">
        <v>191810</v>
      </c>
      <c r="D1827" s="280">
        <v>-191810</v>
      </c>
      <c r="E1827" s="280">
        <v>-191810</v>
      </c>
      <c r="F1827" s="290" t="s">
        <v>734</v>
      </c>
      <c r="G1827" s="435" t="s">
        <v>1504</v>
      </c>
      <c r="H1827" s="435"/>
      <c r="I1827" s="264" t="s">
        <v>1174</v>
      </c>
      <c r="L1827" s="284"/>
    </row>
    <row r="1828" spans="1:12">
      <c r="A1828" s="794" t="s">
        <v>1666</v>
      </c>
      <c r="B1828" s="292">
        <v>0</v>
      </c>
      <c r="C1828" s="307">
        <v>12221</v>
      </c>
      <c r="D1828" s="280">
        <v>-12221</v>
      </c>
      <c r="E1828" s="280">
        <v>-12221</v>
      </c>
      <c r="F1828" s="290" t="s">
        <v>734</v>
      </c>
      <c r="G1828" s="435" t="s">
        <v>1504</v>
      </c>
      <c r="H1828" s="435"/>
      <c r="I1828" s="264" t="s">
        <v>1174</v>
      </c>
      <c r="L1828" s="284"/>
    </row>
    <row r="1829" spans="1:12">
      <c r="A1829" s="794" t="s">
        <v>1666</v>
      </c>
      <c r="B1829" s="292">
        <v>0</v>
      </c>
      <c r="C1829" s="307">
        <v>3740</v>
      </c>
      <c r="D1829" s="280">
        <v>-3740</v>
      </c>
      <c r="E1829" s="280">
        <v>-3740</v>
      </c>
      <c r="F1829" s="290" t="s">
        <v>896</v>
      </c>
      <c r="G1829" s="435" t="s">
        <v>1504</v>
      </c>
      <c r="H1829" s="435"/>
      <c r="I1829" s="264" t="s">
        <v>1174</v>
      </c>
      <c r="L1829" s="284"/>
    </row>
    <row r="1830" spans="1:12">
      <c r="A1830" s="794" t="s">
        <v>1666</v>
      </c>
      <c r="B1830" s="292">
        <v>0</v>
      </c>
      <c r="C1830" s="307">
        <v>1217434.5</v>
      </c>
      <c r="D1830" s="280">
        <v>-1217434.5</v>
      </c>
      <c r="E1830" s="280">
        <v>-1217435</v>
      </c>
      <c r="F1830" s="290" t="s">
        <v>734</v>
      </c>
      <c r="G1830" s="435" t="s">
        <v>1504</v>
      </c>
      <c r="H1830" s="435"/>
      <c r="I1830" s="264" t="s">
        <v>1174</v>
      </c>
      <c r="L1830" s="284"/>
    </row>
    <row r="1831" spans="1:12">
      <c r="A1831" s="794" t="s">
        <v>1666</v>
      </c>
      <c r="B1831" s="292">
        <v>0</v>
      </c>
      <c r="C1831" s="307">
        <v>308111.90000000002</v>
      </c>
      <c r="D1831" s="280">
        <v>-308111.90000000002</v>
      </c>
      <c r="E1831" s="280">
        <v>-308112</v>
      </c>
      <c r="F1831" s="290" t="s">
        <v>734</v>
      </c>
      <c r="G1831" s="435" t="s">
        <v>1504</v>
      </c>
      <c r="H1831" s="435"/>
      <c r="I1831" s="264" t="s">
        <v>1174</v>
      </c>
      <c r="L1831" s="284"/>
    </row>
    <row r="1832" spans="1:12">
      <c r="A1832" s="794" t="s">
        <v>1666</v>
      </c>
      <c r="B1832" s="130">
        <v>0</v>
      </c>
      <c r="C1832" s="307">
        <v>12320</v>
      </c>
      <c r="D1832" s="280">
        <v>-12320</v>
      </c>
      <c r="E1832" s="280">
        <v>-12320</v>
      </c>
      <c r="F1832" s="290" t="s">
        <v>734</v>
      </c>
      <c r="G1832" s="435" t="s">
        <v>1504</v>
      </c>
      <c r="H1832" s="435"/>
      <c r="I1832" s="264" t="s">
        <v>1174</v>
      </c>
      <c r="L1832" s="284"/>
    </row>
    <row r="1833" spans="1:12">
      <c r="A1833" s="794" t="s">
        <v>1666</v>
      </c>
      <c r="B1833" s="130">
        <v>0</v>
      </c>
      <c r="C1833" s="307">
        <v>2730.38</v>
      </c>
      <c r="D1833" s="280">
        <v>-2730.38</v>
      </c>
      <c r="E1833" s="280">
        <v>-2730</v>
      </c>
      <c r="F1833" s="290" t="s">
        <v>734</v>
      </c>
      <c r="G1833" s="435" t="s">
        <v>1504</v>
      </c>
      <c r="H1833" s="435"/>
      <c r="I1833" s="264" t="s">
        <v>1174</v>
      </c>
      <c r="L1833" s="284"/>
    </row>
    <row r="1834" spans="1:12">
      <c r="A1834" s="794" t="s">
        <v>1666</v>
      </c>
      <c r="B1834" s="292">
        <v>0</v>
      </c>
      <c r="C1834" s="307">
        <v>540</v>
      </c>
      <c r="D1834" s="280">
        <v>-540</v>
      </c>
      <c r="E1834" s="280">
        <v>-540</v>
      </c>
      <c r="F1834" s="290" t="s">
        <v>734</v>
      </c>
      <c r="G1834" s="435" t="s">
        <v>1504</v>
      </c>
      <c r="H1834" s="435"/>
      <c r="I1834" s="264" t="s">
        <v>1174</v>
      </c>
      <c r="L1834" s="284"/>
    </row>
    <row r="1835" spans="1:12">
      <c r="A1835" s="794" t="s">
        <v>1666</v>
      </c>
      <c r="B1835" s="130">
        <v>16250</v>
      </c>
      <c r="C1835" s="129">
        <v>0</v>
      </c>
      <c r="D1835" s="280">
        <v>16250</v>
      </c>
      <c r="E1835" s="280">
        <v>16250</v>
      </c>
      <c r="F1835" s="290">
        <v>0</v>
      </c>
      <c r="G1835" s="303" t="s">
        <v>1370</v>
      </c>
      <c r="H1835" s="303"/>
      <c r="I1835" s="264" t="s">
        <v>1174</v>
      </c>
    </row>
    <row r="1836" spans="1:12">
      <c r="A1836" s="794" t="s">
        <v>1666</v>
      </c>
      <c r="B1836" s="130">
        <v>0</v>
      </c>
      <c r="C1836" s="307">
        <v>108794.17</v>
      </c>
      <c r="D1836" s="280">
        <v>-108794.17</v>
      </c>
      <c r="E1836" s="280">
        <v>0</v>
      </c>
      <c r="F1836" s="290" t="s">
        <v>734</v>
      </c>
      <c r="G1836" s="435" t="s">
        <v>1504</v>
      </c>
      <c r="H1836" s="435"/>
      <c r="I1836" s="264" t="s">
        <v>1174</v>
      </c>
      <c r="L1836" s="284"/>
    </row>
    <row r="1837" spans="1:12">
      <c r="A1837" s="794" t="s">
        <v>1666</v>
      </c>
      <c r="B1837" s="292">
        <v>0</v>
      </c>
      <c r="C1837" s="307">
        <v>22051</v>
      </c>
      <c r="D1837" s="280">
        <v>-22051</v>
      </c>
      <c r="E1837" s="280">
        <v>-22051</v>
      </c>
      <c r="F1837" s="290" t="s">
        <v>734</v>
      </c>
      <c r="G1837" s="435" t="s">
        <v>1504</v>
      </c>
      <c r="H1837" s="435"/>
      <c r="I1837" s="264" t="s">
        <v>1174</v>
      </c>
      <c r="L1837" s="284"/>
    </row>
    <row r="1838" spans="1:12">
      <c r="A1838" s="794" t="s">
        <v>1666</v>
      </c>
      <c r="B1838" s="130">
        <v>0</v>
      </c>
      <c r="C1838" s="307">
        <v>48974.55</v>
      </c>
      <c r="D1838" s="280">
        <v>-48974.55</v>
      </c>
      <c r="E1838" s="280">
        <v>-48975</v>
      </c>
      <c r="F1838" s="290" t="s">
        <v>734</v>
      </c>
      <c r="G1838" s="435" t="s">
        <v>1504</v>
      </c>
      <c r="H1838" s="435"/>
      <c r="I1838" s="264" t="s">
        <v>1174</v>
      </c>
      <c r="L1838" s="284"/>
    </row>
    <row r="1839" spans="1:12">
      <c r="A1839" s="284" t="s">
        <v>1280</v>
      </c>
      <c r="B1839" s="292">
        <v>176265</v>
      </c>
      <c r="C1839" s="291">
        <v>0</v>
      </c>
      <c r="D1839" s="280">
        <v>176265</v>
      </c>
      <c r="E1839" s="280">
        <v>176265</v>
      </c>
      <c r="F1839" s="290">
        <v>0</v>
      </c>
      <c r="G1839" s="303" t="s">
        <v>818</v>
      </c>
      <c r="H1839" s="303"/>
      <c r="I1839" s="264" t="s">
        <v>1174</v>
      </c>
    </row>
    <row r="1840" spans="1:12">
      <c r="A1840" s="284" t="s">
        <v>1281</v>
      </c>
      <c r="B1840" s="292">
        <v>300000</v>
      </c>
      <c r="C1840" s="291">
        <v>0</v>
      </c>
      <c r="D1840" s="280">
        <v>300000</v>
      </c>
      <c r="E1840" s="280">
        <v>300000</v>
      </c>
      <c r="F1840" s="290">
        <v>0</v>
      </c>
      <c r="G1840" s="303" t="s">
        <v>818</v>
      </c>
      <c r="H1840" s="303"/>
      <c r="I1840" s="264" t="s">
        <v>1174</v>
      </c>
    </row>
    <row r="1841" spans="1:12">
      <c r="A1841" s="794" t="s">
        <v>1666</v>
      </c>
      <c r="B1841" s="130">
        <v>0</v>
      </c>
      <c r="C1841" s="307">
        <v>26755.48</v>
      </c>
      <c r="D1841" s="280">
        <v>-26755.48</v>
      </c>
      <c r="E1841" s="280">
        <v>-26755</v>
      </c>
      <c r="F1841" s="290" t="s">
        <v>734</v>
      </c>
      <c r="G1841" s="435" t="s">
        <v>1504</v>
      </c>
      <c r="H1841" s="435"/>
      <c r="I1841" s="264" t="s">
        <v>1174</v>
      </c>
      <c r="L1841" s="284"/>
    </row>
    <row r="1842" spans="1:12">
      <c r="A1842" s="284" t="s">
        <v>1243</v>
      </c>
      <c r="B1842" s="130">
        <v>42649</v>
      </c>
      <c r="C1842" s="307">
        <v>0</v>
      </c>
      <c r="D1842" s="280">
        <v>42649</v>
      </c>
      <c r="E1842" s="280">
        <v>42649</v>
      </c>
      <c r="F1842" s="290" t="s">
        <v>134</v>
      </c>
      <c r="G1842" s="303" t="s">
        <v>1367</v>
      </c>
      <c r="H1842" s="303"/>
      <c r="I1842" s="264" t="s">
        <v>1174</v>
      </c>
    </row>
    <row r="1843" spans="1:12">
      <c r="A1843" s="284" t="s">
        <v>1244</v>
      </c>
      <c r="B1843" s="130">
        <v>15000</v>
      </c>
      <c r="C1843" s="307">
        <v>0</v>
      </c>
      <c r="D1843" s="280">
        <v>15000</v>
      </c>
      <c r="E1843" s="280">
        <v>15000</v>
      </c>
      <c r="F1843" s="290" t="s">
        <v>134</v>
      </c>
      <c r="G1843" s="303" t="s">
        <v>1367</v>
      </c>
      <c r="H1843" s="303"/>
      <c r="I1843" s="264" t="s">
        <v>1174</v>
      </c>
    </row>
    <row r="1844" spans="1:12">
      <c r="A1844" s="284" t="s">
        <v>1171</v>
      </c>
      <c r="B1844" s="130">
        <v>9068967</v>
      </c>
      <c r="C1844" s="129">
        <v>0</v>
      </c>
      <c r="D1844" s="280">
        <v>9068967</v>
      </c>
      <c r="E1844" s="280">
        <v>9068967</v>
      </c>
      <c r="F1844" s="290">
        <v>0</v>
      </c>
      <c r="G1844" s="303" t="s">
        <v>1393</v>
      </c>
      <c r="H1844" s="303"/>
      <c r="I1844" s="264" t="s">
        <v>1174</v>
      </c>
    </row>
    <row r="1845" spans="1:12">
      <c r="A1845" s="794" t="s">
        <v>1666</v>
      </c>
      <c r="B1845" s="292">
        <v>0</v>
      </c>
      <c r="C1845" s="307">
        <v>343153.46</v>
      </c>
      <c r="D1845" s="280">
        <v>-343153.46</v>
      </c>
      <c r="E1845" s="280">
        <v>-343153</v>
      </c>
      <c r="F1845" s="290" t="s">
        <v>734</v>
      </c>
      <c r="G1845" s="435" t="s">
        <v>1504</v>
      </c>
      <c r="H1845" s="435"/>
      <c r="I1845" s="264" t="s">
        <v>1174</v>
      </c>
      <c r="L1845" s="284"/>
    </row>
    <row r="1846" spans="1:12">
      <c r="A1846" s="794" t="s">
        <v>1666</v>
      </c>
      <c r="B1846" s="130">
        <v>43403.4</v>
      </c>
      <c r="C1846" s="291">
        <v>0</v>
      </c>
      <c r="D1846" s="280">
        <v>43403.4</v>
      </c>
      <c r="E1846" s="280">
        <v>43403</v>
      </c>
      <c r="F1846" s="290">
        <v>0</v>
      </c>
      <c r="G1846" s="303" t="s">
        <v>1370</v>
      </c>
      <c r="H1846" s="303"/>
      <c r="I1846" s="264" t="s">
        <v>1174</v>
      </c>
    </row>
    <row r="1847" spans="1:12">
      <c r="A1847" s="794" t="s">
        <v>1666</v>
      </c>
      <c r="B1847" s="130">
        <v>0</v>
      </c>
      <c r="C1847" s="307">
        <v>9803</v>
      </c>
      <c r="D1847" s="280">
        <v>-9803</v>
      </c>
      <c r="E1847" s="280">
        <v>-9803</v>
      </c>
      <c r="F1847" s="290" t="s">
        <v>734</v>
      </c>
      <c r="G1847" s="435" t="s">
        <v>1504</v>
      </c>
      <c r="H1847" s="435"/>
      <c r="I1847" s="264" t="s">
        <v>1174</v>
      </c>
      <c r="L1847" s="284"/>
    </row>
    <row r="1848" spans="1:12">
      <c r="A1848" s="794" t="s">
        <v>1666</v>
      </c>
      <c r="B1848" s="130">
        <v>0</v>
      </c>
      <c r="C1848" s="307">
        <v>24780</v>
      </c>
      <c r="D1848" s="280">
        <v>-24780</v>
      </c>
      <c r="E1848" s="280">
        <v>-24780</v>
      </c>
      <c r="F1848" s="290" t="s">
        <v>734</v>
      </c>
      <c r="G1848" s="435" t="s">
        <v>1504</v>
      </c>
      <c r="H1848" s="435"/>
      <c r="I1848" s="264" t="s">
        <v>1174</v>
      </c>
      <c r="L1848" s="284"/>
    </row>
    <row r="1849" spans="1:12">
      <c r="A1849" s="284" t="s">
        <v>1196</v>
      </c>
      <c r="B1849" s="130">
        <v>259500</v>
      </c>
      <c r="C1849" s="129">
        <v>0</v>
      </c>
      <c r="D1849" s="280">
        <v>259500</v>
      </c>
      <c r="E1849" s="280">
        <v>259500</v>
      </c>
      <c r="F1849" s="290">
        <v>0</v>
      </c>
      <c r="G1849" s="303" t="s">
        <v>1396</v>
      </c>
      <c r="H1849" s="303"/>
      <c r="I1849" s="264" t="s">
        <v>1174</v>
      </c>
    </row>
    <row r="1850" spans="1:12">
      <c r="A1850" s="284" t="s">
        <v>1197</v>
      </c>
      <c r="B1850" s="292">
        <v>26070</v>
      </c>
      <c r="C1850" s="291">
        <v>0</v>
      </c>
      <c r="D1850" s="280">
        <v>26070</v>
      </c>
      <c r="E1850" s="280">
        <v>26070</v>
      </c>
      <c r="F1850" s="290">
        <v>0</v>
      </c>
      <c r="G1850" s="303" t="s">
        <v>1408</v>
      </c>
      <c r="H1850" s="303"/>
      <c r="I1850" s="264" t="s">
        <v>1174</v>
      </c>
    </row>
    <row r="1851" spans="1:12">
      <c r="A1851" s="794" t="s">
        <v>1666</v>
      </c>
      <c r="B1851" s="130">
        <v>0</v>
      </c>
      <c r="C1851" s="307">
        <v>14282</v>
      </c>
      <c r="D1851" s="280">
        <v>-14282</v>
      </c>
      <c r="E1851" s="280">
        <v>-14282</v>
      </c>
      <c r="F1851" s="290" t="s">
        <v>734</v>
      </c>
      <c r="G1851" s="435" t="s">
        <v>1504</v>
      </c>
      <c r="H1851" s="435"/>
      <c r="I1851" s="264" t="s">
        <v>1174</v>
      </c>
      <c r="L1851" s="284"/>
    </row>
    <row r="1852" spans="1:12">
      <c r="A1852" s="284" t="s">
        <v>1282</v>
      </c>
      <c r="B1852" s="130">
        <v>149500</v>
      </c>
      <c r="C1852" s="129">
        <v>0</v>
      </c>
      <c r="D1852" s="280">
        <v>149500</v>
      </c>
      <c r="E1852" s="280">
        <v>149500</v>
      </c>
      <c r="F1852" s="290">
        <v>0</v>
      </c>
      <c r="G1852" s="303" t="s">
        <v>818</v>
      </c>
      <c r="H1852" s="303"/>
      <c r="I1852" s="264" t="s">
        <v>1174</v>
      </c>
    </row>
    <row r="1853" spans="1:12">
      <c r="A1853" s="794" t="s">
        <v>1666</v>
      </c>
      <c r="B1853" s="130">
        <v>0</v>
      </c>
      <c r="C1853" s="307">
        <v>125620.05</v>
      </c>
      <c r="D1853" s="280">
        <v>-125620.05</v>
      </c>
      <c r="E1853" s="280">
        <v>0</v>
      </c>
      <c r="F1853" s="290" t="s">
        <v>734</v>
      </c>
      <c r="G1853" s="435" t="s">
        <v>1504</v>
      </c>
      <c r="H1853" s="435"/>
      <c r="I1853" s="264" t="s">
        <v>1174</v>
      </c>
      <c r="L1853" s="284"/>
    </row>
    <row r="1854" spans="1:12">
      <c r="A1854" s="794" t="s">
        <v>1666</v>
      </c>
      <c r="B1854" s="130">
        <v>0</v>
      </c>
      <c r="C1854" s="307">
        <v>4602</v>
      </c>
      <c r="D1854" s="280">
        <v>-4602</v>
      </c>
      <c r="E1854" s="280">
        <v>-4602</v>
      </c>
      <c r="F1854" s="290" t="s">
        <v>734</v>
      </c>
      <c r="G1854" s="435" t="s">
        <v>1504</v>
      </c>
      <c r="H1854" s="435"/>
      <c r="I1854" s="264" t="s">
        <v>1174</v>
      </c>
      <c r="L1854" s="284"/>
    </row>
    <row r="1855" spans="1:12">
      <c r="A1855" s="794" t="s">
        <v>1666</v>
      </c>
      <c r="B1855" s="130">
        <v>4333</v>
      </c>
      <c r="C1855" s="291">
        <v>0</v>
      </c>
      <c r="D1855" s="280">
        <v>4333</v>
      </c>
      <c r="E1855" s="280">
        <v>4333</v>
      </c>
      <c r="F1855" s="290">
        <v>0</v>
      </c>
      <c r="G1855" s="303" t="s">
        <v>1370</v>
      </c>
      <c r="H1855" s="303"/>
      <c r="I1855" s="264" t="s">
        <v>1174</v>
      </c>
    </row>
    <row r="1856" spans="1:12">
      <c r="A1856" s="794" t="s">
        <v>1666</v>
      </c>
      <c r="B1856" s="130">
        <v>0</v>
      </c>
      <c r="C1856" s="307">
        <v>3674.08</v>
      </c>
      <c r="D1856" s="280">
        <v>-3674.08</v>
      </c>
      <c r="E1856" s="280">
        <v>-3674</v>
      </c>
      <c r="F1856" s="290" t="s">
        <v>734</v>
      </c>
      <c r="G1856" s="435" t="s">
        <v>1504</v>
      </c>
      <c r="H1856" s="435"/>
      <c r="I1856" s="264" t="s">
        <v>1174</v>
      </c>
      <c r="L1856" s="284"/>
    </row>
    <row r="1857" spans="1:12">
      <c r="A1857" s="794" t="s">
        <v>1666</v>
      </c>
      <c r="B1857" s="130">
        <v>0</v>
      </c>
      <c r="C1857" s="307">
        <v>38084</v>
      </c>
      <c r="D1857" s="280">
        <v>-38084</v>
      </c>
      <c r="E1857" s="280">
        <v>-38084</v>
      </c>
      <c r="F1857" s="290" t="s">
        <v>734</v>
      </c>
      <c r="G1857" s="435" t="s">
        <v>1504</v>
      </c>
      <c r="H1857" s="435"/>
      <c r="I1857" s="264" t="s">
        <v>1174</v>
      </c>
      <c r="L1857" s="284"/>
    </row>
    <row r="1858" spans="1:12">
      <c r="A1858" s="794" t="s">
        <v>1666</v>
      </c>
      <c r="B1858" s="130">
        <v>0</v>
      </c>
      <c r="C1858" s="307">
        <v>281070</v>
      </c>
      <c r="D1858" s="280">
        <v>-281070</v>
      </c>
      <c r="E1858" s="280">
        <v>-281070</v>
      </c>
      <c r="F1858" s="290" t="s">
        <v>734</v>
      </c>
      <c r="G1858" s="435" t="s">
        <v>1504</v>
      </c>
      <c r="H1858" s="435"/>
      <c r="I1858" s="264" t="s">
        <v>1174</v>
      </c>
      <c r="L1858" s="284"/>
    </row>
    <row r="1859" spans="1:12">
      <c r="A1859" s="794" t="s">
        <v>1666</v>
      </c>
      <c r="B1859" s="130">
        <v>0</v>
      </c>
      <c r="C1859" s="307">
        <v>16043</v>
      </c>
      <c r="D1859" s="280">
        <v>-16043</v>
      </c>
      <c r="E1859" s="280">
        <v>-16043</v>
      </c>
      <c r="F1859" s="290" t="s">
        <v>734</v>
      </c>
      <c r="G1859" s="435" t="s">
        <v>1504</v>
      </c>
      <c r="H1859" s="435"/>
      <c r="I1859" s="264" t="s">
        <v>1174</v>
      </c>
      <c r="L1859" s="284"/>
    </row>
    <row r="1860" spans="1:12">
      <c r="A1860" s="794" t="s">
        <v>1666</v>
      </c>
      <c r="B1860" s="130">
        <v>0</v>
      </c>
      <c r="C1860" s="307">
        <v>15340</v>
      </c>
      <c r="D1860" s="280">
        <v>-15340</v>
      </c>
      <c r="E1860" s="280">
        <v>-15340</v>
      </c>
      <c r="F1860" s="290" t="s">
        <v>734</v>
      </c>
      <c r="G1860" s="435" t="s">
        <v>1504</v>
      </c>
      <c r="H1860" s="435"/>
      <c r="I1860" s="264" t="s">
        <v>1174</v>
      </c>
      <c r="L1860" s="284"/>
    </row>
    <row r="1861" spans="1:12">
      <c r="A1861" s="794" t="s">
        <v>1666</v>
      </c>
      <c r="B1861" s="130">
        <v>13058</v>
      </c>
      <c r="C1861" s="291">
        <v>0</v>
      </c>
      <c r="D1861" s="280">
        <v>13058</v>
      </c>
      <c r="E1861" s="280">
        <v>0</v>
      </c>
      <c r="F1861" s="290" t="s">
        <v>734</v>
      </c>
      <c r="G1861" s="435" t="s">
        <v>1504</v>
      </c>
      <c r="H1861" s="435"/>
      <c r="I1861" s="264" t="s">
        <v>1174</v>
      </c>
      <c r="L1861" s="284"/>
    </row>
    <row r="1862" spans="1:12">
      <c r="A1862" s="284" t="s">
        <v>1257</v>
      </c>
      <c r="B1862" s="292">
        <v>0</v>
      </c>
      <c r="C1862" s="291">
        <v>3128172.53</v>
      </c>
      <c r="D1862" s="280">
        <v>-3128172.53</v>
      </c>
      <c r="E1862" s="280">
        <v>-3128173</v>
      </c>
      <c r="F1862" s="290">
        <v>0</v>
      </c>
      <c r="G1862" s="303" t="s">
        <v>1318</v>
      </c>
      <c r="H1862" s="303"/>
      <c r="I1862" s="264" t="s">
        <v>1174</v>
      </c>
    </row>
    <row r="1863" spans="1:12">
      <c r="A1863" s="128" t="s">
        <v>1245</v>
      </c>
      <c r="B1863" s="130">
        <v>356504.52</v>
      </c>
      <c r="C1863" s="307">
        <v>0</v>
      </c>
      <c r="D1863" s="280">
        <v>356504.52</v>
      </c>
      <c r="E1863" s="280">
        <v>356505</v>
      </c>
      <c r="F1863" s="290" t="s">
        <v>134</v>
      </c>
      <c r="G1863" s="303" t="s">
        <v>1367</v>
      </c>
      <c r="H1863" s="303"/>
      <c r="I1863" s="264" t="s">
        <v>1174</v>
      </c>
    </row>
    <row r="1864" spans="1:12">
      <c r="A1864" s="794" t="s">
        <v>1666</v>
      </c>
      <c r="B1864" s="292">
        <v>0</v>
      </c>
      <c r="C1864" s="307">
        <v>20903.8</v>
      </c>
      <c r="D1864" s="280">
        <v>-20903.8</v>
      </c>
      <c r="E1864" s="280">
        <v>-20904</v>
      </c>
      <c r="F1864" s="290" t="s">
        <v>734</v>
      </c>
      <c r="G1864" s="435" t="s">
        <v>1504</v>
      </c>
      <c r="H1864" s="435"/>
      <c r="I1864" s="264" t="s">
        <v>1174</v>
      </c>
      <c r="L1864" s="284"/>
    </row>
    <row r="1865" spans="1:12">
      <c r="A1865" s="794" t="s">
        <v>1666</v>
      </c>
      <c r="B1865" s="130">
        <v>0</v>
      </c>
      <c r="C1865" s="307">
        <v>1688934</v>
      </c>
      <c r="D1865" s="280">
        <v>-1688934</v>
      </c>
      <c r="E1865" s="280">
        <v>-1688934</v>
      </c>
      <c r="F1865" s="290" t="s">
        <v>734</v>
      </c>
      <c r="G1865" s="435" t="s">
        <v>1504</v>
      </c>
      <c r="H1865" s="435"/>
      <c r="I1865" s="264" t="s">
        <v>1174</v>
      </c>
      <c r="L1865" s="284"/>
    </row>
    <row r="1866" spans="1:12">
      <c r="A1866" s="794" t="s">
        <v>1666</v>
      </c>
      <c r="B1866" s="292">
        <v>0</v>
      </c>
      <c r="C1866" s="307">
        <v>3600</v>
      </c>
      <c r="D1866" s="280">
        <v>-3600</v>
      </c>
      <c r="E1866" s="280">
        <v>-3600</v>
      </c>
      <c r="F1866" s="290" t="s">
        <v>734</v>
      </c>
      <c r="G1866" s="435" t="s">
        <v>1504</v>
      </c>
      <c r="H1866" s="435"/>
      <c r="I1866" s="264" t="s">
        <v>1174</v>
      </c>
      <c r="L1866" s="284"/>
    </row>
    <row r="1867" spans="1:12">
      <c r="A1867" s="794" t="s">
        <v>1666</v>
      </c>
      <c r="B1867" s="130">
        <v>0</v>
      </c>
      <c r="C1867" s="307">
        <v>28846</v>
      </c>
      <c r="D1867" s="280">
        <v>-28846</v>
      </c>
      <c r="E1867" s="280">
        <v>-28846</v>
      </c>
      <c r="F1867" s="290" t="s">
        <v>734</v>
      </c>
      <c r="G1867" s="435" t="s">
        <v>1504</v>
      </c>
      <c r="H1867" s="435"/>
      <c r="I1867" s="264" t="s">
        <v>1174</v>
      </c>
      <c r="L1867" s="284"/>
    </row>
    <row r="1868" spans="1:12" ht="24">
      <c r="A1868" s="284" t="s">
        <v>1262</v>
      </c>
      <c r="B1868" s="130">
        <v>833.15</v>
      </c>
      <c r="C1868" s="129">
        <v>0</v>
      </c>
      <c r="D1868" s="280">
        <v>833.15</v>
      </c>
      <c r="E1868" s="280">
        <v>0</v>
      </c>
      <c r="F1868" s="290">
        <v>0</v>
      </c>
      <c r="G1868" s="303" t="s">
        <v>1369</v>
      </c>
      <c r="H1868" s="303"/>
      <c r="I1868" s="264" t="s">
        <v>1174</v>
      </c>
    </row>
    <row r="1869" spans="1:12" ht="24">
      <c r="A1869" s="128" t="s">
        <v>1331</v>
      </c>
      <c r="B1869" s="130">
        <v>0</v>
      </c>
      <c r="C1869" s="291">
        <v>10499.3</v>
      </c>
      <c r="D1869" s="280">
        <v>-10499.3</v>
      </c>
      <c r="E1869" s="280">
        <v>-10499</v>
      </c>
      <c r="F1869" s="290">
        <v>0</v>
      </c>
      <c r="G1869" s="303" t="s">
        <v>1383</v>
      </c>
      <c r="H1869" s="303"/>
      <c r="I1869" s="264" t="s">
        <v>1174</v>
      </c>
    </row>
    <row r="1870" spans="1:12" ht="24">
      <c r="A1870" s="284" t="s">
        <v>1350</v>
      </c>
      <c r="B1870" s="292">
        <v>0</v>
      </c>
      <c r="C1870" s="291">
        <v>201205</v>
      </c>
      <c r="D1870" s="280">
        <v>-201205</v>
      </c>
      <c r="E1870" s="280">
        <v>-625291</v>
      </c>
      <c r="F1870" s="290">
        <v>0</v>
      </c>
      <c r="G1870" s="303" t="s">
        <v>1383</v>
      </c>
      <c r="H1870" s="303"/>
      <c r="I1870" s="264" t="s">
        <v>1174</v>
      </c>
    </row>
    <row r="1871" spans="1:12" ht="24">
      <c r="A1871" s="284" t="s">
        <v>1332</v>
      </c>
      <c r="B1871" s="130">
        <v>0</v>
      </c>
      <c r="C1871" s="129">
        <v>17204.759999999998</v>
      </c>
      <c r="D1871" s="280">
        <v>-17204.759999999998</v>
      </c>
      <c r="E1871" s="280">
        <v>-17205</v>
      </c>
      <c r="F1871" s="290">
        <v>0</v>
      </c>
      <c r="G1871" s="303" t="s">
        <v>1383</v>
      </c>
      <c r="H1871" s="303"/>
      <c r="I1871" s="264" t="s">
        <v>1174</v>
      </c>
    </row>
    <row r="1872" spans="1:12">
      <c r="A1872" s="284" t="s">
        <v>1253</v>
      </c>
      <c r="B1872" s="130">
        <v>236862</v>
      </c>
      <c r="C1872" s="129">
        <v>0</v>
      </c>
      <c r="D1872" s="280">
        <v>236862</v>
      </c>
      <c r="E1872" s="280">
        <v>935614</v>
      </c>
      <c r="F1872" s="290">
        <v>0</v>
      </c>
      <c r="G1872" s="303" t="s">
        <v>1358</v>
      </c>
      <c r="H1872" s="303"/>
      <c r="I1872" s="264" t="s">
        <v>1174</v>
      </c>
    </row>
    <row r="1873" spans="1:12" ht="24">
      <c r="A1873" s="284" t="s">
        <v>1333</v>
      </c>
      <c r="B1873" s="130">
        <v>0</v>
      </c>
      <c r="C1873" s="129">
        <v>52500.81</v>
      </c>
      <c r="D1873" s="280">
        <v>-52500.81</v>
      </c>
      <c r="E1873" s="280">
        <v>-52501</v>
      </c>
      <c r="F1873" s="290">
        <v>0</v>
      </c>
      <c r="G1873" s="303" t="s">
        <v>1383</v>
      </c>
      <c r="H1873" s="303"/>
      <c r="I1873" s="264" t="s">
        <v>1174</v>
      </c>
    </row>
    <row r="1874" spans="1:12">
      <c r="A1874" s="794" t="s">
        <v>1666</v>
      </c>
      <c r="B1874" s="292">
        <v>6090</v>
      </c>
      <c r="C1874" s="291">
        <v>0</v>
      </c>
      <c r="D1874" s="280">
        <v>6090</v>
      </c>
      <c r="E1874" s="280">
        <v>6090</v>
      </c>
      <c r="F1874" s="290">
        <v>0</v>
      </c>
      <c r="G1874" s="303" t="s">
        <v>1370</v>
      </c>
      <c r="H1874" s="303"/>
      <c r="I1874" s="264" t="s">
        <v>1174</v>
      </c>
    </row>
    <row r="1875" spans="1:12">
      <c r="A1875" s="128" t="s">
        <v>1217</v>
      </c>
      <c r="B1875" s="130">
        <v>0</v>
      </c>
      <c r="C1875" s="291">
        <v>2725378</v>
      </c>
      <c r="D1875" s="280">
        <v>-2725378</v>
      </c>
      <c r="E1875" s="280">
        <v>-2725378</v>
      </c>
      <c r="F1875" s="290">
        <v>0</v>
      </c>
      <c r="G1875" s="303" t="s">
        <v>1418</v>
      </c>
      <c r="H1875" s="303"/>
      <c r="I1875" s="264" t="s">
        <v>1174</v>
      </c>
    </row>
    <row r="1876" spans="1:12">
      <c r="A1876" s="128" t="s">
        <v>1208</v>
      </c>
      <c r="B1876" s="130">
        <v>1329500</v>
      </c>
      <c r="C1876" s="307">
        <v>0</v>
      </c>
      <c r="D1876" s="280">
        <v>1329500</v>
      </c>
      <c r="E1876" s="280">
        <v>1329500</v>
      </c>
      <c r="F1876" s="290">
        <v>0</v>
      </c>
      <c r="G1876" s="303" t="s">
        <v>1411</v>
      </c>
      <c r="H1876" s="303"/>
      <c r="I1876" s="264" t="s">
        <v>1174</v>
      </c>
    </row>
    <row r="1877" spans="1:12">
      <c r="A1877" s="794" t="s">
        <v>1666</v>
      </c>
      <c r="B1877" s="130">
        <v>0</v>
      </c>
      <c r="C1877" s="307">
        <v>23812</v>
      </c>
      <c r="D1877" s="280">
        <v>-23812</v>
      </c>
      <c r="E1877" s="280">
        <v>-23812</v>
      </c>
      <c r="F1877" s="290" t="s">
        <v>734</v>
      </c>
      <c r="G1877" s="435" t="s">
        <v>1504</v>
      </c>
      <c r="H1877" s="435"/>
      <c r="I1877" s="264" t="s">
        <v>1174</v>
      </c>
      <c r="L1877" s="284"/>
    </row>
    <row r="1878" spans="1:12">
      <c r="A1878" s="794" t="s">
        <v>1666</v>
      </c>
      <c r="B1878" s="292">
        <v>0</v>
      </c>
      <c r="C1878" s="291">
        <v>178412</v>
      </c>
      <c r="D1878" s="280">
        <v>-178412</v>
      </c>
      <c r="E1878" s="280">
        <v>-178412</v>
      </c>
      <c r="F1878" s="290" t="s">
        <v>734</v>
      </c>
      <c r="G1878" s="435" t="s">
        <v>1504</v>
      </c>
      <c r="H1878" s="435"/>
      <c r="I1878" s="264" t="s">
        <v>1174</v>
      </c>
      <c r="L1878" s="284"/>
    </row>
    <row r="1879" spans="1:12">
      <c r="A1879" s="284" t="s">
        <v>1198</v>
      </c>
      <c r="B1879" s="292">
        <v>16850.080000000002</v>
      </c>
      <c r="C1879" s="291">
        <v>0</v>
      </c>
      <c r="D1879" s="280">
        <v>16850.080000000002</v>
      </c>
      <c r="E1879" s="280">
        <v>16850</v>
      </c>
      <c r="F1879" s="290">
        <v>0</v>
      </c>
      <c r="G1879" s="303" t="s">
        <v>1412</v>
      </c>
      <c r="H1879" s="303"/>
      <c r="I1879" s="264" t="s">
        <v>1174</v>
      </c>
    </row>
    <row r="1880" spans="1:12">
      <c r="A1880" s="284" t="s">
        <v>1209</v>
      </c>
      <c r="B1880" s="292">
        <v>68400</v>
      </c>
      <c r="C1880" s="307">
        <v>0</v>
      </c>
      <c r="D1880" s="280">
        <v>68400</v>
      </c>
      <c r="E1880" s="280">
        <v>68400</v>
      </c>
      <c r="F1880" s="290">
        <v>0</v>
      </c>
      <c r="G1880" s="303" t="s">
        <v>1417</v>
      </c>
      <c r="H1880" s="303"/>
      <c r="I1880" s="264" t="s">
        <v>1174</v>
      </c>
    </row>
    <row r="1881" spans="1:12">
      <c r="A1881" s="794" t="s">
        <v>1666</v>
      </c>
      <c r="B1881" s="130">
        <v>0</v>
      </c>
      <c r="C1881" s="307">
        <v>344278</v>
      </c>
      <c r="D1881" s="280">
        <v>-344278</v>
      </c>
      <c r="E1881" s="280">
        <v>-344278</v>
      </c>
      <c r="F1881" s="290" t="s">
        <v>734</v>
      </c>
      <c r="G1881" s="435" t="s">
        <v>1504</v>
      </c>
      <c r="H1881" s="435"/>
      <c r="I1881" s="264" t="s">
        <v>1174</v>
      </c>
      <c r="L1881" s="284"/>
    </row>
    <row r="1882" spans="1:12">
      <c r="A1882" s="794" t="s">
        <v>1666</v>
      </c>
      <c r="B1882" s="292">
        <v>0</v>
      </c>
      <c r="C1882" s="307">
        <v>41119.800000000003</v>
      </c>
      <c r="D1882" s="280">
        <v>-41119.800000000003</v>
      </c>
      <c r="E1882" s="280">
        <v>-41120</v>
      </c>
      <c r="F1882" s="290" t="s">
        <v>734</v>
      </c>
      <c r="G1882" s="435" t="s">
        <v>1504</v>
      </c>
      <c r="H1882" s="435"/>
      <c r="I1882" s="264" t="s">
        <v>1174</v>
      </c>
      <c r="L1882" s="284"/>
    </row>
    <row r="1883" spans="1:12">
      <c r="A1883" s="794" t="s">
        <v>1666</v>
      </c>
      <c r="B1883" s="292">
        <v>0</v>
      </c>
      <c r="C1883" s="291">
        <v>4501</v>
      </c>
      <c r="D1883" s="280">
        <v>-4501</v>
      </c>
      <c r="E1883" s="280">
        <v>-4501</v>
      </c>
      <c r="F1883" s="290" t="s">
        <v>734</v>
      </c>
      <c r="G1883" s="435" t="s">
        <v>1504</v>
      </c>
      <c r="H1883" s="435"/>
      <c r="I1883" s="264" t="s">
        <v>1174</v>
      </c>
      <c r="L1883" s="284"/>
    </row>
    <row r="1884" spans="1:12">
      <c r="A1884" s="284" t="s">
        <v>1210</v>
      </c>
      <c r="B1884" s="292">
        <v>10419803.66</v>
      </c>
      <c r="C1884" s="291">
        <v>0</v>
      </c>
      <c r="D1884" s="280">
        <v>10419803.66</v>
      </c>
      <c r="E1884" s="280">
        <v>10419804</v>
      </c>
      <c r="F1884" s="290">
        <v>0</v>
      </c>
      <c r="G1884" s="303" t="s">
        <v>1399</v>
      </c>
      <c r="H1884" s="303"/>
      <c r="I1884" s="264" t="s">
        <v>1174</v>
      </c>
    </row>
    <row r="1885" spans="1:12">
      <c r="A1885" s="128" t="s">
        <v>1211</v>
      </c>
      <c r="B1885" s="130">
        <v>1774036.96</v>
      </c>
      <c r="C1885" s="291">
        <v>0</v>
      </c>
      <c r="D1885" s="280">
        <v>1774036.96</v>
      </c>
      <c r="E1885" s="280">
        <v>0</v>
      </c>
      <c r="F1885" s="290">
        <v>0</v>
      </c>
      <c r="G1885" s="303" t="s">
        <v>1399</v>
      </c>
      <c r="H1885" s="303"/>
      <c r="I1885" s="264" t="s">
        <v>1174</v>
      </c>
    </row>
    <row r="1886" spans="1:12">
      <c r="A1886" s="284" t="s">
        <v>1288</v>
      </c>
      <c r="B1886" s="292">
        <v>0</v>
      </c>
      <c r="C1886" s="291">
        <v>10247079.83</v>
      </c>
      <c r="D1886" s="280">
        <v>-10247079.83</v>
      </c>
      <c r="E1886" s="280">
        <v>-10247080</v>
      </c>
      <c r="F1886" s="290">
        <v>0</v>
      </c>
      <c r="G1886" s="303" t="s">
        <v>1384</v>
      </c>
      <c r="H1886" s="303"/>
      <c r="I1886" s="264" t="s">
        <v>1174</v>
      </c>
    </row>
    <row r="1887" spans="1:12">
      <c r="A1887" s="284" t="s">
        <v>1199</v>
      </c>
      <c r="B1887" s="292">
        <v>5967092.0700000003</v>
      </c>
      <c r="C1887" s="291">
        <v>0</v>
      </c>
      <c r="D1887" s="280">
        <v>5967092.0700000003</v>
      </c>
      <c r="E1887" s="280">
        <v>5967092</v>
      </c>
      <c r="F1887" s="290">
        <v>0</v>
      </c>
      <c r="G1887" s="303" t="s">
        <v>1413</v>
      </c>
      <c r="H1887" s="303"/>
      <c r="I1887" s="264" t="s">
        <v>1174</v>
      </c>
    </row>
    <row r="1888" spans="1:12">
      <c r="A1888" s="284" t="s">
        <v>1200</v>
      </c>
      <c r="B1888" s="130">
        <v>503840</v>
      </c>
      <c r="C1888" s="307">
        <v>0</v>
      </c>
      <c r="D1888" s="280">
        <v>503840</v>
      </c>
      <c r="E1888" s="280">
        <v>503840</v>
      </c>
      <c r="F1888" s="290">
        <v>0</v>
      </c>
      <c r="G1888" s="303" t="s">
        <v>1413</v>
      </c>
      <c r="H1888" s="303"/>
      <c r="I1888" s="264" t="s">
        <v>1174</v>
      </c>
    </row>
    <row r="1889" spans="1:12">
      <c r="A1889" s="794" t="s">
        <v>1666</v>
      </c>
      <c r="B1889" s="130">
        <v>0</v>
      </c>
      <c r="C1889" s="129">
        <v>88817</v>
      </c>
      <c r="D1889" s="280">
        <v>-88817</v>
      </c>
      <c r="E1889" s="280">
        <v>-88817</v>
      </c>
      <c r="F1889" s="290" t="s">
        <v>734</v>
      </c>
      <c r="G1889" s="435" t="s">
        <v>1504</v>
      </c>
      <c r="H1889" s="435"/>
      <c r="I1889" s="264" t="s">
        <v>1174</v>
      </c>
      <c r="L1889" s="284"/>
    </row>
    <row r="1890" spans="1:12">
      <c r="A1890" s="794" t="s">
        <v>1666</v>
      </c>
      <c r="B1890" s="130">
        <v>1000781.82</v>
      </c>
      <c r="C1890" s="129">
        <v>0</v>
      </c>
      <c r="D1890" s="280">
        <v>1000781.82</v>
      </c>
      <c r="E1890" s="280">
        <v>1289976</v>
      </c>
      <c r="F1890" s="290">
        <v>0</v>
      </c>
      <c r="G1890" s="303" t="s">
        <v>1361</v>
      </c>
      <c r="H1890" s="303"/>
      <c r="I1890" s="264" t="s">
        <v>1174</v>
      </c>
    </row>
    <row r="1891" spans="1:12">
      <c r="A1891" s="284" t="s">
        <v>1334</v>
      </c>
      <c r="B1891" s="130">
        <v>1634165.83</v>
      </c>
      <c r="C1891" s="129">
        <v>0</v>
      </c>
      <c r="D1891" s="280">
        <v>1634165.83</v>
      </c>
      <c r="E1891" s="280">
        <v>1634166</v>
      </c>
      <c r="F1891" s="290">
        <v>0</v>
      </c>
      <c r="G1891" s="303" t="s">
        <v>818</v>
      </c>
      <c r="H1891" s="303"/>
      <c r="I1891" s="264" t="s">
        <v>1174</v>
      </c>
    </row>
    <row r="1892" spans="1:12">
      <c r="A1892" s="794" t="s">
        <v>1666</v>
      </c>
      <c r="B1892" s="130">
        <v>9131253</v>
      </c>
      <c r="C1892" s="307">
        <v>0</v>
      </c>
      <c r="D1892" s="280">
        <v>9131253</v>
      </c>
      <c r="E1892" s="280">
        <v>9131253</v>
      </c>
      <c r="F1892" s="290">
        <v>0</v>
      </c>
      <c r="G1892" s="303" t="s">
        <v>1361</v>
      </c>
      <c r="H1892" s="303"/>
      <c r="I1892" s="264" t="s">
        <v>1174</v>
      </c>
    </row>
    <row r="1893" spans="1:12">
      <c r="A1893" s="794" t="s">
        <v>1666</v>
      </c>
      <c r="B1893" s="292">
        <v>0</v>
      </c>
      <c r="C1893" s="291">
        <v>2415</v>
      </c>
      <c r="D1893" s="280">
        <v>-2415</v>
      </c>
      <c r="E1893" s="280">
        <v>-2415</v>
      </c>
      <c r="F1893" s="290" t="s">
        <v>734</v>
      </c>
      <c r="G1893" s="435" t="s">
        <v>1504</v>
      </c>
      <c r="H1893" s="435"/>
      <c r="I1893" s="264" t="s">
        <v>1174</v>
      </c>
      <c r="L1893" s="284"/>
    </row>
    <row r="1894" spans="1:12">
      <c r="A1894" s="794" t="s">
        <v>1666</v>
      </c>
      <c r="B1894" s="130">
        <v>60088.25</v>
      </c>
      <c r="C1894" s="307">
        <v>0</v>
      </c>
      <c r="D1894" s="280">
        <v>60088.25</v>
      </c>
      <c r="E1894" s="280">
        <v>60088</v>
      </c>
      <c r="F1894" s="290">
        <v>0</v>
      </c>
      <c r="G1894" s="303" t="s">
        <v>1370</v>
      </c>
      <c r="H1894" s="303"/>
      <c r="I1894" s="264" t="s">
        <v>1174</v>
      </c>
    </row>
    <row r="1895" spans="1:12">
      <c r="A1895" s="794" t="s">
        <v>1666</v>
      </c>
      <c r="B1895" s="130">
        <v>0</v>
      </c>
      <c r="C1895" s="307">
        <v>33000</v>
      </c>
      <c r="D1895" s="280">
        <v>-33000</v>
      </c>
      <c r="E1895" s="280">
        <v>-33000</v>
      </c>
      <c r="F1895" s="290" t="s">
        <v>734</v>
      </c>
      <c r="G1895" s="435" t="s">
        <v>1504</v>
      </c>
      <c r="H1895" s="435"/>
      <c r="I1895" s="264" t="s">
        <v>1174</v>
      </c>
      <c r="L1895" s="284"/>
    </row>
    <row r="1896" spans="1:12">
      <c r="A1896" s="794" t="s">
        <v>1666</v>
      </c>
      <c r="B1896" s="292">
        <v>0</v>
      </c>
      <c r="C1896" s="307">
        <v>51800</v>
      </c>
      <c r="D1896" s="280">
        <v>-51800</v>
      </c>
      <c r="E1896" s="280">
        <v>-51800</v>
      </c>
      <c r="F1896" s="290" t="s">
        <v>734</v>
      </c>
      <c r="G1896" s="435" t="s">
        <v>1504</v>
      </c>
      <c r="H1896" s="435"/>
      <c r="I1896" s="264" t="s">
        <v>1174</v>
      </c>
      <c r="L1896" s="284"/>
    </row>
    <row r="1897" spans="1:12">
      <c r="A1897" s="794" t="s">
        <v>1666</v>
      </c>
      <c r="B1897" s="130">
        <v>0</v>
      </c>
      <c r="C1897" s="307">
        <v>7713.2</v>
      </c>
      <c r="D1897" s="280">
        <v>-7713.2</v>
      </c>
      <c r="E1897" s="280">
        <v>-7713</v>
      </c>
      <c r="F1897" s="290" t="s">
        <v>734</v>
      </c>
      <c r="G1897" s="435" t="s">
        <v>1504</v>
      </c>
      <c r="H1897" s="435"/>
      <c r="I1897" s="264" t="s">
        <v>1174</v>
      </c>
      <c r="L1897" s="284"/>
    </row>
    <row r="1898" spans="1:12">
      <c r="A1898" s="794" t="s">
        <v>1666</v>
      </c>
      <c r="B1898" s="130">
        <v>0</v>
      </c>
      <c r="C1898" s="307">
        <v>24888</v>
      </c>
      <c r="D1898" s="280">
        <v>-24888</v>
      </c>
      <c r="E1898" s="280">
        <v>-24888</v>
      </c>
      <c r="F1898" s="290" t="s">
        <v>734</v>
      </c>
      <c r="G1898" s="435" t="s">
        <v>1504</v>
      </c>
      <c r="H1898" s="435"/>
      <c r="I1898" s="264" t="s">
        <v>1174</v>
      </c>
      <c r="L1898" s="284"/>
    </row>
    <row r="1899" spans="1:12">
      <c r="A1899" s="794" t="s">
        <v>1666</v>
      </c>
      <c r="B1899" s="130">
        <v>0</v>
      </c>
      <c r="C1899" s="129">
        <v>8968</v>
      </c>
      <c r="D1899" s="280">
        <v>-8968</v>
      </c>
      <c r="E1899" s="280">
        <v>-8968</v>
      </c>
      <c r="F1899" s="290" t="s">
        <v>734</v>
      </c>
      <c r="G1899" s="435" t="s">
        <v>1504</v>
      </c>
      <c r="H1899" s="435"/>
      <c r="I1899" s="264" t="s">
        <v>1174</v>
      </c>
      <c r="L1899" s="284"/>
    </row>
    <row r="1900" spans="1:12">
      <c r="A1900" s="284" t="s">
        <v>1153</v>
      </c>
      <c r="B1900" s="130">
        <v>0</v>
      </c>
      <c r="C1900" s="307">
        <v>770000</v>
      </c>
      <c r="D1900" s="280">
        <v>-770000</v>
      </c>
      <c r="E1900" s="280">
        <v>-770000</v>
      </c>
      <c r="F1900" s="290">
        <v>0</v>
      </c>
      <c r="G1900" s="303" t="s">
        <v>1384</v>
      </c>
      <c r="H1900" s="303"/>
      <c r="I1900" s="264" t="s">
        <v>1174</v>
      </c>
    </row>
    <row r="1901" spans="1:12">
      <c r="A1901" s="794" t="s">
        <v>1666</v>
      </c>
      <c r="B1901" s="130">
        <v>0</v>
      </c>
      <c r="C1901" s="307">
        <v>4230.46</v>
      </c>
      <c r="D1901" s="280">
        <v>-4230.46</v>
      </c>
      <c r="E1901" s="280">
        <v>-4230</v>
      </c>
      <c r="F1901" s="290" t="s">
        <v>734</v>
      </c>
      <c r="G1901" s="435" t="s">
        <v>1504</v>
      </c>
      <c r="H1901" s="435"/>
      <c r="I1901" s="264" t="s">
        <v>1174</v>
      </c>
      <c r="L1901" s="284"/>
    </row>
    <row r="1902" spans="1:12">
      <c r="A1902" s="794" t="s">
        <v>1666</v>
      </c>
      <c r="B1902" s="130">
        <v>0</v>
      </c>
      <c r="C1902" s="129">
        <v>28421.69</v>
      </c>
      <c r="D1902" s="280">
        <v>-28421.69</v>
      </c>
      <c r="E1902" s="280">
        <v>-28422</v>
      </c>
      <c r="F1902" s="290" t="s">
        <v>734</v>
      </c>
      <c r="G1902" s="435" t="s">
        <v>1504</v>
      </c>
      <c r="H1902" s="435"/>
      <c r="I1902" s="264" t="s">
        <v>1174</v>
      </c>
      <c r="L1902" s="284"/>
    </row>
    <row r="1903" spans="1:12">
      <c r="A1903" s="284" t="s">
        <v>1172</v>
      </c>
      <c r="B1903" s="130">
        <v>30000</v>
      </c>
      <c r="C1903" s="307">
        <v>0</v>
      </c>
      <c r="D1903" s="280">
        <v>30000</v>
      </c>
      <c r="E1903" s="280">
        <v>30000</v>
      </c>
      <c r="F1903" s="290">
        <v>0</v>
      </c>
      <c r="G1903" s="303" t="s">
        <v>1393</v>
      </c>
      <c r="H1903" s="303"/>
      <c r="I1903" s="264" t="s">
        <v>1174</v>
      </c>
    </row>
    <row r="1904" spans="1:12">
      <c r="A1904" s="794" t="s">
        <v>1666</v>
      </c>
      <c r="B1904" s="130">
        <v>0</v>
      </c>
      <c r="C1904" s="307">
        <v>10872</v>
      </c>
      <c r="D1904" s="280">
        <v>-10872</v>
      </c>
      <c r="E1904" s="280">
        <v>-10872</v>
      </c>
      <c r="F1904" s="290" t="s">
        <v>734</v>
      </c>
      <c r="G1904" s="435" t="s">
        <v>1504</v>
      </c>
      <c r="H1904" s="435"/>
      <c r="I1904" s="264" t="s">
        <v>1174</v>
      </c>
      <c r="L1904" s="284"/>
    </row>
    <row r="1905" spans="1:12">
      <c r="A1905" s="794" t="s">
        <v>1666</v>
      </c>
      <c r="B1905" s="130">
        <v>0</v>
      </c>
      <c r="C1905" s="307">
        <v>84078.55</v>
      </c>
      <c r="D1905" s="280">
        <v>-84078.55</v>
      </c>
      <c r="E1905" s="280">
        <v>-84079</v>
      </c>
      <c r="F1905" s="290" t="s">
        <v>734</v>
      </c>
      <c r="G1905" s="435" t="s">
        <v>1504</v>
      </c>
      <c r="H1905" s="435"/>
      <c r="I1905" s="264" t="s">
        <v>1174</v>
      </c>
      <c r="L1905" s="284"/>
    </row>
    <row r="1906" spans="1:12">
      <c r="A1906" s="794" t="s">
        <v>1666</v>
      </c>
      <c r="B1906" s="130">
        <v>0</v>
      </c>
      <c r="C1906" s="307">
        <v>381041.82</v>
      </c>
      <c r="D1906" s="280">
        <v>-381041.82</v>
      </c>
      <c r="E1906" s="280">
        <v>-381042</v>
      </c>
      <c r="F1906" s="290" t="s">
        <v>734</v>
      </c>
      <c r="G1906" s="435" t="s">
        <v>1505</v>
      </c>
      <c r="H1906" s="435"/>
      <c r="I1906" s="264" t="s">
        <v>1174</v>
      </c>
      <c r="L1906" s="284"/>
    </row>
    <row r="1907" spans="1:12">
      <c r="A1907" s="284" t="s">
        <v>1246</v>
      </c>
      <c r="B1907" s="130">
        <v>77178.22</v>
      </c>
      <c r="C1907" s="129">
        <v>0</v>
      </c>
      <c r="D1907" s="280">
        <v>77178.22</v>
      </c>
      <c r="E1907" s="280">
        <v>77178</v>
      </c>
      <c r="F1907" s="290" t="s">
        <v>134</v>
      </c>
      <c r="G1907" s="303" t="s">
        <v>1367</v>
      </c>
      <c r="H1907" s="303"/>
      <c r="I1907" s="264" t="s">
        <v>1174</v>
      </c>
    </row>
    <row r="1908" spans="1:12">
      <c r="A1908" s="284" t="s">
        <v>1201</v>
      </c>
      <c r="B1908" s="130">
        <v>11409</v>
      </c>
      <c r="C1908" s="129">
        <v>0</v>
      </c>
      <c r="D1908" s="280">
        <v>11409</v>
      </c>
      <c r="E1908" s="280">
        <v>11409</v>
      </c>
      <c r="F1908" s="290">
        <v>0</v>
      </c>
      <c r="G1908" s="303" t="s">
        <v>1413</v>
      </c>
      <c r="H1908" s="303"/>
      <c r="I1908" s="264" t="s">
        <v>1174</v>
      </c>
    </row>
    <row r="1909" spans="1:12">
      <c r="A1909" s="284" t="s">
        <v>1283</v>
      </c>
      <c r="B1909" s="292">
        <v>80325.7</v>
      </c>
      <c r="C1909" s="307">
        <v>0</v>
      </c>
      <c r="D1909" s="280">
        <v>80325.7</v>
      </c>
      <c r="E1909" s="280">
        <v>80326</v>
      </c>
      <c r="F1909" s="290">
        <v>0</v>
      </c>
      <c r="G1909" s="303" t="s">
        <v>818</v>
      </c>
      <c r="H1909" s="303"/>
      <c r="I1909" s="264" t="s">
        <v>1174</v>
      </c>
    </row>
    <row r="1910" spans="1:12">
      <c r="A1910" s="794" t="s">
        <v>1666</v>
      </c>
      <c r="B1910" s="292">
        <v>0</v>
      </c>
      <c r="C1910" s="307">
        <v>2000</v>
      </c>
      <c r="D1910" s="280">
        <v>-2000</v>
      </c>
      <c r="E1910" s="280">
        <v>-2000</v>
      </c>
      <c r="F1910" s="290" t="s">
        <v>896</v>
      </c>
      <c r="G1910" s="435" t="s">
        <v>1504</v>
      </c>
      <c r="H1910" s="435"/>
      <c r="I1910" s="264" t="s">
        <v>1174</v>
      </c>
      <c r="L1910" s="284"/>
    </row>
    <row r="1911" spans="1:12">
      <c r="A1911" s="284" t="s">
        <v>1270</v>
      </c>
      <c r="B1911" s="130">
        <v>5000</v>
      </c>
      <c r="C1911" s="307">
        <v>0</v>
      </c>
      <c r="D1911" s="280">
        <v>5000</v>
      </c>
      <c r="E1911" s="280">
        <v>5000</v>
      </c>
      <c r="F1911" s="290" t="s">
        <v>134</v>
      </c>
      <c r="G1911" s="303" t="s">
        <v>1367</v>
      </c>
      <c r="H1911" s="303"/>
      <c r="I1911" s="264" t="s">
        <v>1174</v>
      </c>
    </row>
    <row r="1912" spans="1:12">
      <c r="A1912" s="794" t="s">
        <v>1666</v>
      </c>
      <c r="B1912" s="130">
        <v>0</v>
      </c>
      <c r="C1912" s="307">
        <v>3000</v>
      </c>
      <c r="D1912" s="280">
        <v>-3000</v>
      </c>
      <c r="E1912" s="280">
        <v>-3000</v>
      </c>
      <c r="F1912" s="290" t="s">
        <v>896</v>
      </c>
      <c r="G1912" s="435" t="s">
        <v>1504</v>
      </c>
      <c r="H1912" s="435"/>
      <c r="I1912" s="264" t="s">
        <v>1174</v>
      </c>
      <c r="L1912" s="284"/>
    </row>
    <row r="1913" spans="1:12">
      <c r="A1913" s="128" t="s">
        <v>1271</v>
      </c>
      <c r="B1913" s="130">
        <v>26460</v>
      </c>
      <c r="C1913" s="291">
        <v>0</v>
      </c>
      <c r="D1913" s="280">
        <v>26460</v>
      </c>
      <c r="E1913" s="280">
        <v>26460</v>
      </c>
      <c r="F1913" s="290" t="s">
        <v>134</v>
      </c>
      <c r="G1913" s="303" t="s">
        <v>1367</v>
      </c>
      <c r="H1913" s="303"/>
      <c r="I1913" s="264" t="s">
        <v>1174</v>
      </c>
    </row>
    <row r="1914" spans="1:12">
      <c r="A1914" s="794" t="s">
        <v>1666</v>
      </c>
      <c r="B1914" s="130">
        <v>60000</v>
      </c>
      <c r="C1914" s="307">
        <v>0</v>
      </c>
      <c r="D1914" s="280">
        <v>60000</v>
      </c>
      <c r="E1914" s="280">
        <v>60000</v>
      </c>
      <c r="F1914" s="290">
        <v>0</v>
      </c>
      <c r="G1914" s="303" t="s">
        <v>1370</v>
      </c>
      <c r="H1914" s="303"/>
      <c r="I1914" s="264" t="s">
        <v>1174</v>
      </c>
    </row>
    <row r="1915" spans="1:12">
      <c r="A1915" s="794" t="s">
        <v>1666</v>
      </c>
      <c r="B1915" s="130">
        <v>0</v>
      </c>
      <c r="C1915" s="307">
        <v>1904296.5</v>
      </c>
      <c r="D1915" s="280">
        <v>-1904296.5</v>
      </c>
      <c r="E1915" s="280">
        <v>-1904297</v>
      </c>
      <c r="F1915" s="290" t="s">
        <v>734</v>
      </c>
      <c r="G1915" s="435" t="s">
        <v>1505</v>
      </c>
      <c r="H1915" s="435"/>
      <c r="I1915" s="264" t="s">
        <v>1174</v>
      </c>
      <c r="L1915" s="284"/>
    </row>
    <row r="1916" spans="1:12">
      <c r="A1916" s="794" t="s">
        <v>1666</v>
      </c>
      <c r="B1916" s="292">
        <v>0</v>
      </c>
      <c r="C1916" s="307">
        <v>7402</v>
      </c>
      <c r="D1916" s="280">
        <v>-7402</v>
      </c>
      <c r="E1916" s="280">
        <v>-7402</v>
      </c>
      <c r="F1916" s="290" t="s">
        <v>896</v>
      </c>
      <c r="G1916" s="435" t="s">
        <v>1504</v>
      </c>
      <c r="H1916" s="435"/>
      <c r="I1916" s="264" t="s">
        <v>1174</v>
      </c>
      <c r="L1916" s="284"/>
    </row>
    <row r="1917" spans="1:12">
      <c r="A1917" s="794" t="s">
        <v>1666</v>
      </c>
      <c r="B1917" s="130">
        <v>0</v>
      </c>
      <c r="C1917" s="307">
        <v>13208</v>
      </c>
      <c r="D1917" s="280">
        <v>-13208</v>
      </c>
      <c r="E1917" s="280">
        <v>-13208</v>
      </c>
      <c r="F1917" s="290" t="s">
        <v>734</v>
      </c>
      <c r="G1917" s="435" t="s">
        <v>1504</v>
      </c>
      <c r="H1917" s="435"/>
      <c r="I1917" s="264" t="s">
        <v>1174</v>
      </c>
      <c r="L1917" s="284"/>
    </row>
    <row r="1918" spans="1:12">
      <c r="A1918" s="128" t="s">
        <v>1226</v>
      </c>
      <c r="B1918" s="130">
        <v>23000</v>
      </c>
      <c r="C1918" s="307">
        <v>0</v>
      </c>
      <c r="D1918" s="280">
        <v>23000</v>
      </c>
      <c r="E1918" s="280">
        <v>23000</v>
      </c>
      <c r="F1918" s="290" t="s">
        <v>134</v>
      </c>
      <c r="G1918" s="303" t="s">
        <v>1367</v>
      </c>
      <c r="H1918" s="303"/>
      <c r="I1918" s="264" t="s">
        <v>1174</v>
      </c>
    </row>
    <row r="1919" spans="1:12">
      <c r="A1919" s="284" t="s">
        <v>1247</v>
      </c>
      <c r="B1919" s="292">
        <v>25720</v>
      </c>
      <c r="C1919" s="291">
        <v>0</v>
      </c>
      <c r="D1919" s="280">
        <v>25720</v>
      </c>
      <c r="E1919" s="280">
        <v>25720</v>
      </c>
      <c r="F1919" s="290" t="s">
        <v>134</v>
      </c>
      <c r="G1919" s="303" t="s">
        <v>1367</v>
      </c>
      <c r="H1919" s="303"/>
      <c r="I1919" s="264" t="s">
        <v>1174</v>
      </c>
    </row>
    <row r="1920" spans="1:12">
      <c r="A1920" s="794" t="s">
        <v>1666</v>
      </c>
      <c r="B1920" s="292">
        <v>350</v>
      </c>
      <c r="C1920" s="307">
        <v>0</v>
      </c>
      <c r="D1920" s="280">
        <v>350</v>
      </c>
      <c r="E1920" s="280">
        <v>350</v>
      </c>
      <c r="F1920" s="290">
        <v>0</v>
      </c>
      <c r="G1920" s="303" t="s">
        <v>1370</v>
      </c>
      <c r="H1920" s="303"/>
      <c r="I1920" s="264" t="s">
        <v>1174</v>
      </c>
    </row>
    <row r="1921" spans="1:12">
      <c r="A1921" s="794" t="s">
        <v>1666</v>
      </c>
      <c r="B1921" s="130">
        <v>0</v>
      </c>
      <c r="C1921" s="307">
        <v>43892.2</v>
      </c>
      <c r="D1921" s="280">
        <v>-43892.2</v>
      </c>
      <c r="E1921" s="280">
        <v>0</v>
      </c>
      <c r="F1921" s="290" t="s">
        <v>734</v>
      </c>
      <c r="G1921" s="435" t="s">
        <v>1504</v>
      </c>
      <c r="H1921" s="435"/>
      <c r="I1921" s="264" t="s">
        <v>1174</v>
      </c>
      <c r="L1921" s="284"/>
    </row>
    <row r="1922" spans="1:12">
      <c r="A1922" s="794" t="s">
        <v>1666</v>
      </c>
      <c r="B1922" s="292">
        <v>0</v>
      </c>
      <c r="C1922" s="307">
        <v>15959</v>
      </c>
      <c r="D1922" s="280">
        <v>-15959</v>
      </c>
      <c r="E1922" s="280">
        <v>-15959</v>
      </c>
      <c r="F1922" s="290" t="s">
        <v>734</v>
      </c>
      <c r="G1922" s="435" t="s">
        <v>1504</v>
      </c>
      <c r="H1922" s="435"/>
      <c r="I1922" s="264" t="s">
        <v>1174</v>
      </c>
      <c r="L1922" s="284"/>
    </row>
    <row r="1923" spans="1:12">
      <c r="A1923" s="794" t="s">
        <v>1666</v>
      </c>
      <c r="B1923" s="292">
        <v>0</v>
      </c>
      <c r="C1923" s="291">
        <v>50000</v>
      </c>
      <c r="D1923" s="280">
        <v>-50000</v>
      </c>
      <c r="E1923" s="280">
        <v>-50000</v>
      </c>
      <c r="F1923" s="290" t="s">
        <v>734</v>
      </c>
      <c r="G1923" s="435" t="s">
        <v>1504</v>
      </c>
      <c r="H1923" s="435"/>
      <c r="I1923" s="264" t="s">
        <v>1174</v>
      </c>
      <c r="L1923" s="284"/>
    </row>
    <row r="1924" spans="1:12">
      <c r="A1924" s="284" t="s">
        <v>1202</v>
      </c>
      <c r="B1924" s="130">
        <v>137500</v>
      </c>
      <c r="C1924" s="129">
        <v>0</v>
      </c>
      <c r="D1924" s="280">
        <v>137500</v>
      </c>
      <c r="E1924" s="280">
        <v>137500</v>
      </c>
      <c r="F1924" s="290">
        <v>0</v>
      </c>
      <c r="G1924" s="303" t="s">
        <v>1402</v>
      </c>
      <c r="H1924" s="303"/>
      <c r="I1924" s="264" t="s">
        <v>1174</v>
      </c>
    </row>
    <row r="1925" spans="1:12">
      <c r="A1925" s="284" t="s">
        <v>1203</v>
      </c>
      <c r="B1925" s="292">
        <v>873</v>
      </c>
      <c r="C1925" s="291">
        <v>0</v>
      </c>
      <c r="D1925" s="280">
        <v>873</v>
      </c>
      <c r="E1925" s="280">
        <v>873</v>
      </c>
      <c r="F1925" s="290">
        <v>0</v>
      </c>
      <c r="G1925" s="303" t="s">
        <v>1396</v>
      </c>
      <c r="H1925" s="303"/>
      <c r="I1925" s="264" t="s">
        <v>1174</v>
      </c>
    </row>
    <row r="1926" spans="1:12" s="284" customFormat="1">
      <c r="A1926" s="284" t="s">
        <v>1458</v>
      </c>
      <c r="B1926" s="292"/>
      <c r="C1926" s="291"/>
      <c r="D1926" s="280"/>
      <c r="E1926" s="280">
        <v>0</v>
      </c>
      <c r="F1926" s="290"/>
      <c r="G1926" s="303" t="s">
        <v>1459</v>
      </c>
      <c r="H1926" s="303"/>
    </row>
    <row r="1927" spans="1:12">
      <c r="A1927" s="128" t="s">
        <v>1284</v>
      </c>
      <c r="B1927" s="130">
        <v>16575</v>
      </c>
      <c r="C1927" s="129">
        <v>0</v>
      </c>
      <c r="D1927" s="280">
        <v>16575</v>
      </c>
      <c r="E1927" s="280">
        <v>16575</v>
      </c>
      <c r="F1927" s="290">
        <v>0</v>
      </c>
      <c r="G1927" s="303" t="s">
        <v>818</v>
      </c>
      <c r="H1927" s="303"/>
      <c r="I1927" s="264" t="s">
        <v>1174</v>
      </c>
    </row>
    <row r="1928" spans="1:12">
      <c r="A1928" s="794" t="s">
        <v>1666</v>
      </c>
      <c r="B1928" s="130">
        <v>2384</v>
      </c>
      <c r="C1928" s="307">
        <v>0</v>
      </c>
      <c r="D1928" s="280">
        <v>2384</v>
      </c>
      <c r="E1928" s="280">
        <v>2384</v>
      </c>
      <c r="F1928" s="290">
        <v>0</v>
      </c>
      <c r="G1928" s="303" t="s">
        <v>1370</v>
      </c>
      <c r="H1928" s="303"/>
      <c r="I1928" s="264" t="s">
        <v>1174</v>
      </c>
    </row>
    <row r="1929" spans="1:12">
      <c r="A1929" s="794" t="s">
        <v>1666</v>
      </c>
      <c r="B1929" s="292">
        <v>0</v>
      </c>
      <c r="C1929" s="291">
        <v>38441</v>
      </c>
      <c r="D1929" s="280">
        <v>-38441</v>
      </c>
      <c r="E1929" s="280">
        <v>-38441</v>
      </c>
      <c r="F1929" s="290" t="s">
        <v>734</v>
      </c>
      <c r="G1929" s="435" t="s">
        <v>1504</v>
      </c>
      <c r="H1929" s="435"/>
      <c r="I1929" s="264" t="s">
        <v>1174</v>
      </c>
      <c r="L1929" s="284"/>
    </row>
    <row r="1930" spans="1:12">
      <c r="A1930" s="284" t="s">
        <v>1204</v>
      </c>
      <c r="B1930" s="292">
        <v>117669.57</v>
      </c>
      <c r="C1930" s="291">
        <v>0</v>
      </c>
      <c r="D1930" s="280">
        <v>117669.57</v>
      </c>
      <c r="E1930" s="280">
        <v>117670</v>
      </c>
      <c r="F1930" s="290">
        <v>0</v>
      </c>
      <c r="G1930" s="303" t="s">
        <v>1465</v>
      </c>
      <c r="H1930" s="303"/>
      <c r="I1930" s="264" t="s">
        <v>1220</v>
      </c>
    </row>
    <row r="1931" spans="1:12">
      <c r="A1931" s="794" t="s">
        <v>1666</v>
      </c>
      <c r="B1931" s="292">
        <v>541290.65</v>
      </c>
      <c r="C1931" s="291">
        <v>0</v>
      </c>
      <c r="D1931" s="280">
        <v>541290.65</v>
      </c>
      <c r="E1931" s="280">
        <v>697593</v>
      </c>
      <c r="F1931" s="290">
        <v>0</v>
      </c>
      <c r="G1931" s="303" t="s">
        <v>1361</v>
      </c>
      <c r="H1931" s="303"/>
      <c r="I1931" s="284" t="s">
        <v>1174</v>
      </c>
    </row>
    <row r="1932" spans="1:12">
      <c r="A1932" s="794" t="s">
        <v>1666</v>
      </c>
      <c r="B1932" s="292">
        <v>49842.75</v>
      </c>
      <c r="C1932" s="291">
        <v>33798.639999999999</v>
      </c>
      <c r="D1932" s="280">
        <v>16044.11</v>
      </c>
      <c r="E1932" s="280">
        <v>16044</v>
      </c>
      <c r="F1932" s="290" t="s">
        <v>1317</v>
      </c>
      <c r="G1932" s="303" t="s">
        <v>1370</v>
      </c>
      <c r="H1932" s="303"/>
      <c r="I1932" s="264"/>
    </row>
    <row r="1933" spans="1:12">
      <c r="A1933" s="128"/>
      <c r="B1933" s="130"/>
      <c r="C1933" s="129"/>
      <c r="D1933" s="280"/>
      <c r="E1933" s="280">
        <v>0</v>
      </c>
      <c r="F1933" s="290" t="e">
        <v>#N/A</v>
      </c>
      <c r="G1933" s="303"/>
      <c r="H1933" s="303"/>
      <c r="I1933" s="284"/>
    </row>
    <row r="1934" spans="1:12">
      <c r="A1934" s="128" t="s">
        <v>1488</v>
      </c>
      <c r="B1934" s="130"/>
      <c r="C1934" s="272"/>
      <c r="D1934" s="280"/>
      <c r="E1934" s="280">
        <v>0</v>
      </c>
      <c r="F1934" s="290" t="e">
        <v>#N/A</v>
      </c>
      <c r="G1934" s="303" t="s">
        <v>1408</v>
      </c>
      <c r="H1934" s="303"/>
      <c r="I1934" s="284" t="s">
        <v>1220</v>
      </c>
    </row>
    <row r="1935" spans="1:12">
      <c r="A1935" s="128" t="s">
        <v>1491</v>
      </c>
      <c r="B1935" s="130"/>
      <c r="C1935" s="129"/>
      <c r="D1935" s="280"/>
      <c r="E1935" s="280">
        <v>308068</v>
      </c>
      <c r="F1935" s="290"/>
      <c r="G1935" s="303" t="s">
        <v>1492</v>
      </c>
      <c r="H1935" s="303"/>
      <c r="I1935" s="264"/>
    </row>
    <row r="1936" spans="1:12">
      <c r="A1936" s="652" t="s">
        <v>1493</v>
      </c>
      <c r="B1936" s="130"/>
      <c r="C1936" s="129"/>
      <c r="D1936" s="280"/>
      <c r="E1936" s="280">
        <v>348915</v>
      </c>
      <c r="F1936" s="290"/>
      <c r="G1936" s="303" t="s">
        <v>1408</v>
      </c>
      <c r="H1936" s="303"/>
      <c r="I1936" s="264"/>
    </row>
    <row r="1937" spans="1:9">
      <c r="A1937" s="658" t="s">
        <v>1506</v>
      </c>
      <c r="B1937" s="130"/>
      <c r="C1937" s="129"/>
      <c r="D1937" s="280"/>
      <c r="E1937" s="280">
        <v>146423</v>
      </c>
      <c r="F1937" s="290">
        <v>0</v>
      </c>
      <c r="G1937" s="303" t="s">
        <v>1581</v>
      </c>
      <c r="H1937" s="303" t="s">
        <v>909</v>
      </c>
      <c r="I1937" s="264"/>
    </row>
    <row r="1938" spans="1:9">
      <c r="A1938" s="128" t="s">
        <v>1539</v>
      </c>
      <c r="B1938" s="130"/>
      <c r="C1938" s="129"/>
      <c r="D1938" s="280"/>
      <c r="E1938" s="280">
        <v>758975</v>
      </c>
      <c r="F1938" s="290"/>
      <c r="G1938" s="303" t="s">
        <v>1492</v>
      </c>
      <c r="H1938" s="303"/>
      <c r="I1938" s="264"/>
    </row>
    <row r="1939" spans="1:9">
      <c r="A1939" s="128" t="s">
        <v>1540</v>
      </c>
      <c r="B1939" s="130"/>
      <c r="C1939" s="129"/>
      <c r="D1939" s="280"/>
      <c r="E1939" s="280">
        <v>7451137</v>
      </c>
      <c r="F1939" s="290"/>
      <c r="G1939" s="303" t="s">
        <v>1563</v>
      </c>
      <c r="H1939" s="303"/>
      <c r="I1939" s="264"/>
    </row>
    <row r="1940" spans="1:9">
      <c r="A1940" s="794" t="s">
        <v>1606</v>
      </c>
      <c r="B1940" s="130"/>
      <c r="C1940" s="129"/>
      <c r="D1940" s="280"/>
      <c r="E1940" s="280">
        <v>5000</v>
      </c>
      <c r="F1940" s="290"/>
      <c r="G1940" s="303" t="s">
        <v>1607</v>
      </c>
      <c r="H1940" s="303"/>
      <c r="I1940" s="264"/>
    </row>
    <row r="1941" spans="1:9">
      <c r="A1941" s="128"/>
      <c r="B1941" s="130"/>
      <c r="C1941" s="129"/>
      <c r="D1941" s="280"/>
      <c r="E1941" s="280"/>
      <c r="F1941" s="290"/>
      <c r="G1941" s="303"/>
      <c r="H1941" s="303"/>
      <c r="I1941" s="264"/>
    </row>
    <row r="1942" spans="1:9">
      <c r="A1942" s="128"/>
      <c r="B1942" s="130"/>
      <c r="C1942" s="129"/>
      <c r="D1942" s="280"/>
      <c r="E1942" s="280"/>
      <c r="F1942" s="290"/>
      <c r="G1942" s="303"/>
      <c r="H1942" s="303"/>
      <c r="I1942" s="264"/>
    </row>
    <row r="1943" spans="1:9">
      <c r="A1943" s="128"/>
      <c r="B1943" s="130"/>
      <c r="C1943" s="129"/>
      <c r="D1943" s="280"/>
      <c r="E1943" s="280"/>
      <c r="F1943" s="290"/>
      <c r="G1943" s="303"/>
      <c r="H1943" s="303"/>
      <c r="I1943" s="264"/>
    </row>
    <row r="1944" spans="1:9">
      <c r="A1944" s="128"/>
      <c r="B1944" s="130"/>
      <c r="C1944" s="129"/>
      <c r="D1944" s="280"/>
      <c r="E1944" s="280"/>
      <c r="F1944" s="290"/>
      <c r="G1944" s="303"/>
      <c r="H1944" s="303"/>
      <c r="I1944" s="264"/>
    </row>
    <row r="1945" spans="1:9">
      <c r="A1945" s="128"/>
      <c r="B1945" s="130"/>
      <c r="C1945" s="129"/>
      <c r="D1945" s="280"/>
      <c r="E1945" s="280"/>
      <c r="F1945" s="290"/>
      <c r="G1945" s="303"/>
      <c r="H1945" s="303"/>
      <c r="I1945" s="264"/>
    </row>
    <row r="1946" spans="1:9">
      <c r="A1946" s="128"/>
      <c r="B1946" s="130"/>
      <c r="C1946" s="129"/>
      <c r="D1946" s="280"/>
      <c r="E1946" s="280"/>
      <c r="F1946" s="290"/>
      <c r="G1946" s="303"/>
      <c r="H1946" s="303"/>
      <c r="I1946" s="264"/>
    </row>
    <row r="1947" spans="1:9">
      <c r="A1947" s="128"/>
      <c r="B1947" s="130"/>
      <c r="C1947" s="129"/>
      <c r="D1947" s="280"/>
      <c r="E1947" s="280"/>
      <c r="F1947" s="290"/>
      <c r="G1947" s="303"/>
      <c r="H1947" s="303"/>
      <c r="I1947" s="264"/>
    </row>
    <row r="1948" spans="1:9">
      <c r="A1948" s="128"/>
      <c r="B1948" s="130"/>
      <c r="C1948" s="129"/>
      <c r="D1948" s="280"/>
      <c r="E1948" s="280"/>
      <c r="F1948" s="290"/>
      <c r="G1948" s="303"/>
      <c r="H1948" s="303"/>
      <c r="I1948" s="264"/>
    </row>
    <row r="1949" spans="1:9">
      <c r="A1949" s="128"/>
      <c r="B1949" s="130"/>
      <c r="C1949" s="129"/>
      <c r="D1949" s="280"/>
      <c r="E1949" s="280"/>
      <c r="F1949" s="290"/>
      <c r="G1949" s="303"/>
      <c r="H1949" s="303"/>
      <c r="I1949" s="264"/>
    </row>
    <row r="1950" spans="1:9">
      <c r="A1950" s="128"/>
      <c r="B1950" s="130"/>
      <c r="C1950" s="129"/>
      <c r="D1950" s="280"/>
      <c r="E1950" s="280"/>
      <c r="F1950" s="290"/>
      <c r="G1950" s="303"/>
      <c r="H1950" s="303"/>
      <c r="I1950" s="264"/>
    </row>
    <row r="1951" spans="1:9">
      <c r="A1951" s="128"/>
      <c r="B1951" s="130"/>
      <c r="C1951" s="129"/>
      <c r="D1951" s="280"/>
      <c r="E1951" s="280"/>
      <c r="F1951" s="290"/>
      <c r="G1951" s="303"/>
      <c r="H1951" s="303"/>
      <c r="I1951" s="264"/>
    </row>
    <row r="1952" spans="1:9">
      <c r="A1952" s="128"/>
      <c r="B1952" s="130"/>
      <c r="C1952" s="129"/>
      <c r="D1952" s="280"/>
      <c r="E1952" s="280"/>
      <c r="F1952" s="290"/>
      <c r="G1952" s="303"/>
      <c r="H1952" s="303"/>
      <c r="I1952" s="264"/>
    </row>
    <row r="1953" spans="1:9">
      <c r="A1953" s="128"/>
      <c r="B1953" s="130"/>
      <c r="C1953" s="129"/>
      <c r="D1953" s="280"/>
      <c r="E1953" s="280"/>
      <c r="F1953" s="290"/>
      <c r="G1953" s="303"/>
      <c r="H1953" s="303"/>
      <c r="I1953" s="264"/>
    </row>
    <row r="1954" spans="1:9">
      <c r="A1954" s="128"/>
      <c r="B1954" s="130"/>
      <c r="C1954" s="129"/>
      <c r="D1954" s="280"/>
      <c r="E1954" s="280"/>
      <c r="F1954" s="290"/>
      <c r="G1954" s="303"/>
      <c r="H1954" s="303"/>
      <c r="I1954" s="264"/>
    </row>
    <row r="1955" spans="1:9">
      <c r="A1955" s="128"/>
      <c r="B1955" s="130"/>
      <c r="C1955" s="129"/>
      <c r="D1955" s="280"/>
      <c r="E1955" s="280"/>
      <c r="F1955" s="290"/>
      <c r="G1955" s="303"/>
      <c r="H1955" s="303"/>
      <c r="I1955" s="264"/>
    </row>
    <row r="1956" spans="1:9">
      <c r="A1956" s="128"/>
      <c r="B1956" s="130"/>
      <c r="C1956" s="129"/>
      <c r="D1956" s="280"/>
      <c r="E1956" s="280"/>
      <c r="F1956" s="290"/>
      <c r="G1956" s="303"/>
      <c r="H1956" s="303"/>
      <c r="I1956" s="264"/>
    </row>
    <row r="1957" spans="1:9">
      <c r="A1957" s="128"/>
      <c r="B1957" s="130"/>
      <c r="C1957" s="129"/>
      <c r="D1957" s="280"/>
      <c r="E1957" s="280"/>
      <c r="F1957" s="290"/>
      <c r="G1957" s="303"/>
      <c r="H1957" s="303"/>
      <c r="I1957" s="264"/>
    </row>
    <row r="1958" spans="1:9">
      <c r="A1958" s="128"/>
      <c r="B1958" s="130"/>
      <c r="C1958" s="129"/>
      <c r="D1958" s="280"/>
      <c r="E1958" s="280"/>
      <c r="F1958" s="290"/>
      <c r="G1958" s="303"/>
      <c r="H1958" s="303"/>
      <c r="I1958" s="264"/>
    </row>
    <row r="1959" spans="1:9">
      <c r="A1959" s="128"/>
      <c r="B1959" s="130"/>
      <c r="C1959" s="129"/>
      <c r="D1959" s="280"/>
      <c r="E1959" s="280"/>
      <c r="F1959" s="290"/>
      <c r="G1959" s="303"/>
      <c r="H1959" s="303"/>
      <c r="I1959" s="264"/>
    </row>
    <row r="1960" spans="1:9">
      <c r="A1960" s="128"/>
      <c r="B1960" s="130"/>
      <c r="C1960" s="129"/>
      <c r="D1960" s="280"/>
      <c r="E1960" s="280"/>
      <c r="F1960" s="290"/>
      <c r="G1960" s="303"/>
      <c r="H1960" s="303"/>
      <c r="I1960" s="264"/>
    </row>
    <row r="1961" spans="1:9">
      <c r="A1961" s="128"/>
      <c r="B1961" s="130"/>
      <c r="C1961" s="129"/>
      <c r="D1961" s="280"/>
      <c r="E1961" s="280"/>
      <c r="F1961" s="290"/>
      <c r="G1961" s="303"/>
      <c r="H1961" s="303"/>
      <c r="I1961" s="264"/>
    </row>
    <row r="1962" spans="1:9">
      <c r="A1962" s="128"/>
      <c r="B1962" s="130"/>
      <c r="C1962" s="129"/>
      <c r="D1962" s="280"/>
      <c r="E1962" s="280"/>
      <c r="F1962" s="290"/>
      <c r="G1962" s="303"/>
      <c r="H1962" s="303"/>
      <c r="I1962" s="264"/>
    </row>
    <row r="1963" spans="1:9">
      <c r="A1963" s="128"/>
      <c r="B1963" s="130"/>
      <c r="C1963" s="129"/>
      <c r="D1963" s="280"/>
      <c r="E1963" s="280"/>
      <c r="F1963" s="290"/>
      <c r="G1963" s="303"/>
      <c r="H1963" s="303"/>
      <c r="I1963" s="264"/>
    </row>
    <row r="1964" spans="1:9">
      <c r="A1964" s="128"/>
      <c r="B1964" s="130"/>
      <c r="C1964" s="129"/>
      <c r="D1964" s="280"/>
      <c r="E1964" s="280"/>
      <c r="F1964" s="290"/>
      <c r="G1964" s="303"/>
      <c r="H1964" s="303"/>
      <c r="I1964" s="264"/>
    </row>
    <row r="1965" spans="1:9">
      <c r="A1965" s="128"/>
      <c r="B1965" s="130"/>
      <c r="C1965" s="129"/>
      <c r="D1965" s="280"/>
      <c r="E1965" s="280"/>
      <c r="F1965" s="290"/>
      <c r="G1965" s="303"/>
      <c r="H1965" s="303"/>
      <c r="I1965" s="264"/>
    </row>
    <row r="1966" spans="1:9">
      <c r="A1966" s="128"/>
      <c r="B1966" s="130"/>
      <c r="C1966" s="129"/>
      <c r="D1966" s="280"/>
      <c r="E1966" s="280"/>
      <c r="F1966" s="290"/>
      <c r="G1966" s="303"/>
      <c r="H1966" s="303"/>
    </row>
    <row r="1967" spans="1:9">
      <c r="A1967" s="128"/>
      <c r="B1967" s="130"/>
      <c r="C1967" s="129"/>
      <c r="D1967" s="280"/>
      <c r="E1967" s="280"/>
      <c r="F1967" s="290"/>
      <c r="G1967" s="303"/>
      <c r="H1967" s="303"/>
    </row>
    <row r="1968" spans="1:9">
      <c r="A1968" s="128"/>
      <c r="B1968" s="130"/>
      <c r="C1968" s="129"/>
      <c r="D1968" s="280"/>
      <c r="E1968" s="280"/>
      <c r="F1968" s="290"/>
      <c r="G1968" s="303"/>
      <c r="H1968" s="303"/>
    </row>
    <row r="1969" spans="1:8">
      <c r="A1969" s="128"/>
      <c r="B1969" s="130"/>
      <c r="C1969" s="129"/>
      <c r="D1969" s="280"/>
      <c r="E1969" s="280"/>
      <c r="F1969" s="290"/>
      <c r="G1969" s="303"/>
      <c r="H1969" s="303"/>
    </row>
    <row r="1970" spans="1:8">
      <c r="A1970" s="128"/>
      <c r="B1970" s="130"/>
      <c r="C1970" s="129"/>
      <c r="D1970" s="280"/>
      <c r="E1970" s="280"/>
      <c r="F1970" s="290"/>
      <c r="G1970" s="303"/>
      <c r="H1970" s="303"/>
    </row>
    <row r="1971" spans="1:8">
      <c r="A1971" s="128"/>
      <c r="B1971" s="130"/>
      <c r="C1971" s="129"/>
      <c r="D1971" s="280"/>
      <c r="E1971" s="280"/>
      <c r="F1971" s="290"/>
      <c r="G1971" s="303"/>
      <c r="H1971" s="303"/>
    </row>
    <row r="1972" spans="1:8">
      <c r="A1972" s="128"/>
      <c r="B1972" s="130"/>
      <c r="C1972" s="129"/>
      <c r="D1972" s="280"/>
      <c r="E1972" s="280"/>
      <c r="F1972" s="290"/>
      <c r="G1972" s="303"/>
      <c r="H1972" s="303"/>
    </row>
    <row r="1973" spans="1:8">
      <c r="A1973" s="128"/>
      <c r="B1973" s="130"/>
      <c r="C1973" s="129"/>
      <c r="D1973" s="280"/>
      <c r="E1973" s="280"/>
      <c r="F1973" s="290"/>
      <c r="G1973" s="303"/>
      <c r="H1973" s="303"/>
    </row>
    <row r="1974" spans="1:8">
      <c r="A1974" s="128"/>
      <c r="B1974" s="130"/>
      <c r="C1974" s="129"/>
      <c r="D1974" s="280"/>
      <c r="E1974" s="280"/>
      <c r="F1974" s="290"/>
      <c r="G1974" s="303"/>
      <c r="H1974" s="303"/>
    </row>
    <row r="1975" spans="1:8">
      <c r="A1975" s="128"/>
      <c r="B1975" s="130"/>
      <c r="C1975" s="129"/>
      <c r="D1975" s="280"/>
      <c r="E1975" s="280"/>
      <c r="F1975" s="290"/>
      <c r="G1975" s="303"/>
      <c r="H1975" s="303"/>
    </row>
    <row r="1976" spans="1:8">
      <c r="A1976" s="128"/>
      <c r="B1976" s="130"/>
      <c r="C1976" s="129"/>
      <c r="D1976" s="280"/>
      <c r="E1976" s="280"/>
      <c r="F1976" s="290"/>
      <c r="G1976" s="303"/>
      <c r="H1976" s="303"/>
    </row>
    <row r="1977" spans="1:8">
      <c r="A1977" s="128"/>
      <c r="B1977" s="130"/>
      <c r="C1977" s="129"/>
      <c r="D1977" s="280"/>
      <c r="E1977" s="280"/>
      <c r="F1977" s="290"/>
      <c r="G1977" s="303"/>
      <c r="H1977" s="303"/>
    </row>
    <row r="1978" spans="1:8">
      <c r="A1978" s="128"/>
      <c r="B1978" s="130"/>
      <c r="C1978" s="129"/>
      <c r="D1978" s="280"/>
      <c r="E1978" s="280"/>
      <c r="F1978" s="290"/>
      <c r="G1978" s="303"/>
      <c r="H1978" s="303"/>
    </row>
    <row r="1979" spans="1:8">
      <c r="A1979" s="128"/>
      <c r="B1979" s="130"/>
      <c r="C1979" s="129"/>
      <c r="D1979" s="280"/>
      <c r="E1979" s="280"/>
      <c r="F1979" s="290"/>
      <c r="G1979" s="303"/>
      <c r="H1979" s="303"/>
    </row>
    <row r="1980" spans="1:8">
      <c r="A1980" s="128"/>
      <c r="B1980" s="130"/>
      <c r="C1980" s="129"/>
      <c r="D1980" s="280"/>
      <c r="E1980" s="280"/>
      <c r="F1980" s="290"/>
      <c r="G1980" s="303"/>
      <c r="H1980" s="303"/>
    </row>
    <row r="1981" spans="1:8">
      <c r="A1981" s="128"/>
      <c r="B1981" s="130"/>
      <c r="C1981" s="129"/>
      <c r="D1981" s="280"/>
      <c r="E1981" s="280"/>
      <c r="F1981" s="290"/>
      <c r="G1981" s="303"/>
      <c r="H1981" s="303"/>
    </row>
    <row r="1982" spans="1:8">
      <c r="A1982" s="128"/>
      <c r="B1982" s="130"/>
      <c r="C1982" s="129"/>
      <c r="D1982" s="280"/>
      <c r="E1982" s="280"/>
      <c r="F1982" s="290"/>
      <c r="G1982" s="303"/>
      <c r="H1982" s="303"/>
    </row>
    <row r="1983" spans="1:8">
      <c r="A1983" s="128"/>
      <c r="B1983" s="130"/>
      <c r="C1983" s="129"/>
      <c r="D1983" s="280"/>
      <c r="E1983" s="280"/>
      <c r="F1983" s="290"/>
      <c r="G1983" s="303"/>
      <c r="H1983" s="303"/>
    </row>
    <row r="1984" spans="1:8">
      <c r="A1984" s="128"/>
      <c r="B1984" s="130"/>
      <c r="C1984" s="129"/>
      <c r="D1984" s="280"/>
      <c r="E1984" s="280"/>
      <c r="F1984" s="290"/>
      <c r="G1984" s="303"/>
      <c r="H1984" s="303"/>
    </row>
    <row r="1985" spans="1:8">
      <c r="A1985" s="128"/>
      <c r="B1985" s="130"/>
      <c r="C1985" s="129"/>
      <c r="D1985" s="280"/>
      <c r="E1985" s="280"/>
      <c r="F1985" s="290"/>
      <c r="G1985" s="303"/>
      <c r="H1985" s="303"/>
    </row>
    <row r="1986" spans="1:8">
      <c r="A1986" s="128"/>
      <c r="B1986" s="130"/>
      <c r="C1986" s="129"/>
      <c r="D1986" s="280"/>
      <c r="E1986" s="280"/>
      <c r="F1986" s="290"/>
      <c r="G1986" s="303"/>
      <c r="H1986" s="303"/>
    </row>
    <row r="1987" spans="1:8">
      <c r="A1987" s="128"/>
      <c r="B1987" s="130"/>
      <c r="C1987" s="129"/>
      <c r="D1987" s="280"/>
      <c r="E1987" s="280"/>
      <c r="F1987" s="290"/>
      <c r="G1987" s="303"/>
      <c r="H1987" s="303"/>
    </row>
    <row r="1988" spans="1:8">
      <c r="A1988" s="128"/>
      <c r="B1988" s="130"/>
      <c r="C1988" s="129"/>
      <c r="D1988" s="280"/>
      <c r="E1988" s="280"/>
      <c r="F1988" s="290"/>
      <c r="G1988" s="303"/>
      <c r="H1988" s="303"/>
    </row>
    <row r="1989" spans="1:8">
      <c r="A1989" s="128"/>
      <c r="B1989" s="130"/>
      <c r="C1989" s="129"/>
      <c r="D1989" s="280"/>
      <c r="E1989" s="280"/>
      <c r="F1989" s="290"/>
      <c r="G1989" s="303"/>
      <c r="H1989" s="303"/>
    </row>
    <row r="1990" spans="1:8">
      <c r="A1990" s="128"/>
      <c r="B1990" s="130"/>
      <c r="C1990" s="129"/>
      <c r="D1990" s="280"/>
      <c r="E1990" s="280"/>
      <c r="F1990" s="290"/>
      <c r="G1990" s="303"/>
      <c r="H1990" s="303"/>
    </row>
    <row r="1991" spans="1:8">
      <c r="A1991" s="128"/>
      <c r="B1991" s="130"/>
      <c r="C1991" s="129"/>
      <c r="D1991" s="280"/>
      <c r="E1991" s="280"/>
      <c r="F1991" s="290"/>
      <c r="G1991" s="303"/>
      <c r="H1991" s="303"/>
    </row>
    <row r="1992" spans="1:8">
      <c r="A1992" s="128"/>
      <c r="B1992" s="130"/>
      <c r="C1992" s="129"/>
      <c r="D1992" s="280"/>
      <c r="E1992" s="280"/>
      <c r="F1992" s="290"/>
      <c r="G1992" s="303"/>
      <c r="H1992" s="303"/>
    </row>
    <row r="1993" spans="1:8">
      <c r="A1993" s="128"/>
      <c r="B1993" s="130"/>
      <c r="C1993" s="129"/>
      <c r="D1993" s="280"/>
      <c r="E1993" s="280"/>
      <c r="F1993" s="290"/>
      <c r="G1993" s="303"/>
      <c r="H1993" s="303"/>
    </row>
    <row r="1994" spans="1:8">
      <c r="A1994" s="128"/>
      <c r="B1994" s="130"/>
      <c r="C1994" s="129"/>
      <c r="D1994" s="280"/>
      <c r="E1994" s="280"/>
      <c r="F1994" s="290"/>
      <c r="G1994" s="303"/>
      <c r="H1994" s="303"/>
    </row>
    <row r="1995" spans="1:8">
      <c r="A1995" s="128"/>
      <c r="B1995" s="130"/>
      <c r="C1995" s="129"/>
      <c r="D1995" s="280"/>
      <c r="E1995" s="280"/>
      <c r="F1995" s="290"/>
      <c r="G1995" s="303"/>
      <c r="H1995" s="303"/>
    </row>
    <row r="1996" spans="1:8">
      <c r="A1996" s="128"/>
      <c r="B1996" s="130"/>
      <c r="C1996" s="129"/>
      <c r="D1996" s="280"/>
      <c r="E1996" s="280"/>
      <c r="F1996" s="290"/>
      <c r="G1996" s="303"/>
      <c r="H1996" s="303"/>
    </row>
    <row r="1997" spans="1:8">
      <c r="A1997" s="128"/>
      <c r="B1997" s="130"/>
      <c r="C1997" s="129"/>
      <c r="D1997" s="280"/>
      <c r="E1997" s="280"/>
      <c r="F1997" s="290"/>
      <c r="G1997" s="303"/>
      <c r="H1997" s="303"/>
    </row>
    <row r="1998" spans="1:8">
      <c r="A1998" s="128"/>
      <c r="B1998" s="130"/>
      <c r="C1998" s="129"/>
      <c r="D1998" s="280"/>
      <c r="E1998" s="280"/>
      <c r="F1998" s="290"/>
      <c r="G1998" s="303"/>
      <c r="H1998" s="303"/>
    </row>
    <row r="1999" spans="1:8">
      <c r="A1999" s="128"/>
      <c r="B1999" s="130"/>
      <c r="C1999" s="129"/>
      <c r="D1999" s="280"/>
      <c r="E1999" s="280"/>
      <c r="F1999" s="290"/>
      <c r="G1999" s="303"/>
      <c r="H1999" s="303"/>
    </row>
    <row r="2000" spans="1:8">
      <c r="A2000" s="128"/>
      <c r="B2000" s="130"/>
      <c r="C2000" s="129"/>
      <c r="D2000" s="280"/>
      <c r="E2000" s="280"/>
      <c r="F2000" s="290"/>
      <c r="G2000" s="303"/>
      <c r="H2000" s="303"/>
    </row>
    <row r="2001" spans="1:8">
      <c r="A2001" s="128"/>
      <c r="B2001" s="130"/>
      <c r="C2001" s="129"/>
      <c r="D2001" s="280"/>
      <c r="E2001" s="280"/>
      <c r="F2001" s="290"/>
      <c r="G2001" s="303"/>
      <c r="H2001" s="303"/>
    </row>
    <row r="2002" spans="1:8">
      <c r="A2002" s="128"/>
      <c r="B2002" s="130"/>
      <c r="C2002" s="129"/>
      <c r="D2002" s="280"/>
      <c r="E2002" s="280"/>
      <c r="F2002" s="290"/>
      <c r="G2002" s="303"/>
      <c r="H2002" s="303"/>
    </row>
    <row r="2003" spans="1:8">
      <c r="B2003" s="100"/>
    </row>
    <row r="2004" spans="1:8">
      <c r="B2004" s="100"/>
    </row>
    <row r="2005" spans="1:8">
      <c r="B2005" s="100"/>
    </row>
    <row r="2006" spans="1:8">
      <c r="B2006" s="100"/>
    </row>
    <row r="2007" spans="1:8">
      <c r="B2007" s="100"/>
    </row>
    <row r="2008" spans="1:8">
      <c r="B2008" s="100"/>
    </row>
    <row r="2009" spans="1:8">
      <c r="B2009" s="100"/>
    </row>
    <row r="2010" spans="1:8">
      <c r="B2010" s="100"/>
    </row>
    <row r="2011" spans="1:8">
      <c r="B2011" s="100"/>
    </row>
    <row r="2012" spans="1:8">
      <c r="B2012" s="100"/>
    </row>
    <row r="2013" spans="1:8">
      <c r="B2013" s="100"/>
    </row>
    <row r="2014" spans="1:8">
      <c r="B2014" s="100"/>
    </row>
    <row r="2015" spans="1:8">
      <c r="B2015" s="100"/>
    </row>
    <row r="2016" spans="1:8">
      <c r="B2016" s="100"/>
    </row>
    <row r="2017" spans="2:2">
      <c r="B2017" s="100"/>
    </row>
    <row r="2018" spans="2:2">
      <c r="B2018" s="100"/>
    </row>
    <row r="2019" spans="2:2">
      <c r="B2019" s="100"/>
    </row>
    <row r="2020" spans="2:2">
      <c r="B2020" s="100"/>
    </row>
    <row r="2021" spans="2:2">
      <c r="B2021" s="100"/>
    </row>
    <row r="2022" spans="2:2">
      <c r="B2022" s="100"/>
    </row>
    <row r="2023" spans="2:2">
      <c r="B2023" s="100"/>
    </row>
    <row r="2024" spans="2:2">
      <c r="B2024" s="100"/>
    </row>
    <row r="2025" spans="2:2">
      <c r="B2025" s="100"/>
    </row>
    <row r="2026" spans="2:2">
      <c r="B2026" s="100"/>
    </row>
    <row r="2027" spans="2:2">
      <c r="B2027" s="100"/>
    </row>
    <row r="2028" spans="2:2">
      <c r="B2028" s="100"/>
    </row>
    <row r="2029" spans="2:2">
      <c r="B2029" s="100"/>
    </row>
    <row r="2030" spans="2:2">
      <c r="B2030" s="100"/>
    </row>
    <row r="2031" spans="2:2">
      <c r="B2031" s="100"/>
    </row>
    <row r="2032" spans="2:2">
      <c r="B2032" s="100"/>
    </row>
    <row r="2033" spans="2:2">
      <c r="B2033" s="100"/>
    </row>
    <row r="2034" spans="2:2">
      <c r="B2034" s="100"/>
    </row>
    <row r="2035" spans="2:2">
      <c r="B2035" s="100"/>
    </row>
    <row r="2036" spans="2:2">
      <c r="B2036" s="100"/>
    </row>
    <row r="2037" spans="2:2">
      <c r="B2037" s="100"/>
    </row>
    <row r="2038" spans="2:2">
      <c r="B2038" s="100"/>
    </row>
    <row r="2039" spans="2:2">
      <c r="B2039" s="100"/>
    </row>
    <row r="2040" spans="2:2">
      <c r="B2040" s="100"/>
    </row>
    <row r="2041" spans="2:2">
      <c r="B2041" s="100"/>
    </row>
    <row r="2042" spans="2:2">
      <c r="B2042" s="100"/>
    </row>
    <row r="2043" spans="2:2">
      <c r="B2043" s="100"/>
    </row>
    <row r="2044" spans="2:2">
      <c r="B2044" s="100"/>
    </row>
    <row r="2045" spans="2:2">
      <c r="B2045" s="100"/>
    </row>
    <row r="2046" spans="2:2">
      <c r="B2046" s="100"/>
    </row>
    <row r="2047" spans="2:2">
      <c r="B2047" s="100"/>
    </row>
    <row r="2048" spans="2:2">
      <c r="B2048" s="100"/>
    </row>
    <row r="2049" spans="2:2">
      <c r="B2049" s="100"/>
    </row>
    <row r="2050" spans="2:2">
      <c r="B2050" s="100"/>
    </row>
    <row r="2051" spans="2:2">
      <c r="B2051" s="100"/>
    </row>
    <row r="2052" spans="2:2">
      <c r="B2052" s="100"/>
    </row>
    <row r="2053" spans="2:2">
      <c r="B2053" s="100"/>
    </row>
    <row r="2054" spans="2:2">
      <c r="B2054" s="100"/>
    </row>
    <row r="2055" spans="2:2">
      <c r="B2055" s="100"/>
    </row>
    <row r="2056" spans="2:2">
      <c r="B2056" s="100"/>
    </row>
    <row r="2057" spans="2:2">
      <c r="B2057" s="100"/>
    </row>
    <row r="2058" spans="2:2">
      <c r="B2058" s="100"/>
    </row>
    <row r="2059" spans="2:2">
      <c r="B2059" s="100"/>
    </row>
  </sheetData>
  <autoFilter ref="A8:L1940"/>
  <mergeCells count="5">
    <mergeCell ref="B7:C7"/>
    <mergeCell ref="A3:C3"/>
    <mergeCell ref="A4:C4"/>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85"/>
  <sheetViews>
    <sheetView topLeftCell="A3" workbookViewId="0">
      <selection activeCell="A3" sqref="A3"/>
    </sheetView>
  </sheetViews>
  <sheetFormatPr defaultRowHeight="15"/>
  <cols>
    <col min="1" max="1" width="97.85546875" customWidth="1"/>
  </cols>
  <sheetData>
    <row r="3" spans="1:1">
      <c r="A3" s="896" t="s">
        <v>1714</v>
      </c>
    </row>
    <row r="4" spans="1:1">
      <c r="A4" s="274" t="s">
        <v>1372</v>
      </c>
    </row>
    <row r="5" spans="1:1">
      <c r="A5" s="274" t="s">
        <v>1374</v>
      </c>
    </row>
    <row r="6" spans="1:1">
      <c r="A6" s="274" t="s">
        <v>1373</v>
      </c>
    </row>
    <row r="7" spans="1:1">
      <c r="A7" s="274" t="s">
        <v>1375</v>
      </c>
    </row>
    <row r="8" spans="1:1">
      <c r="A8" s="274" t="s">
        <v>1376</v>
      </c>
    </row>
    <row r="9" spans="1:1">
      <c r="A9" s="274" t="s">
        <v>1378</v>
      </c>
    </row>
    <row r="10" spans="1:1">
      <c r="A10" s="274" t="s">
        <v>1377</v>
      </c>
    </row>
    <row r="11" spans="1:1">
      <c r="A11" s="274" t="s">
        <v>1379</v>
      </c>
    </row>
    <row r="12" spans="1:1">
      <c r="A12" s="274" t="s">
        <v>1382</v>
      </c>
    </row>
    <row r="13" spans="1:1">
      <c r="A13" s="274" t="s">
        <v>1380</v>
      </c>
    </row>
    <row r="14" spans="1:1">
      <c r="A14" s="274" t="s">
        <v>1469</v>
      </c>
    </row>
    <row r="15" spans="1:1">
      <c r="A15" s="274" t="s">
        <v>1381</v>
      </c>
    </row>
    <row r="16" spans="1:1">
      <c r="A16" s="274" t="s">
        <v>1429</v>
      </c>
    </row>
    <row r="17" spans="1:1">
      <c r="A17" s="274" t="s">
        <v>1383</v>
      </c>
    </row>
    <row r="18" spans="1:1">
      <c r="A18" s="274" t="s">
        <v>1662</v>
      </c>
    </row>
    <row r="19" spans="1:1">
      <c r="A19" s="274" t="s">
        <v>1354</v>
      </c>
    </row>
    <row r="20" spans="1:1">
      <c r="A20" s="274" t="s">
        <v>1355</v>
      </c>
    </row>
    <row r="21" spans="1:1">
      <c r="A21" s="274" t="s">
        <v>1661</v>
      </c>
    </row>
    <row r="22" spans="1:1">
      <c r="A22" s="274" t="s">
        <v>1358</v>
      </c>
    </row>
    <row r="23" spans="1:1">
      <c r="A23" s="274" t="s">
        <v>1356</v>
      </c>
    </row>
    <row r="24" spans="1:1">
      <c r="A24" s="274" t="s">
        <v>1357</v>
      </c>
    </row>
    <row r="25" spans="1:1">
      <c r="A25" s="274" t="s">
        <v>1359</v>
      </c>
    </row>
    <row r="26" spans="1:1">
      <c r="A26" s="274" t="s">
        <v>1361</v>
      </c>
    </row>
    <row r="27" spans="1:1">
      <c r="A27" s="274" t="s">
        <v>1363</v>
      </c>
    </row>
    <row r="28" spans="1:1">
      <c r="A28" s="274" t="s">
        <v>1362</v>
      </c>
    </row>
    <row r="29" spans="1:1">
      <c r="A29" s="274" t="s">
        <v>1364</v>
      </c>
    </row>
    <row r="30" spans="1:1">
      <c r="A30" s="274" t="s">
        <v>1365</v>
      </c>
    </row>
    <row r="31" spans="1:1">
      <c r="A31" s="274" t="s">
        <v>1366</v>
      </c>
    </row>
    <row r="32" spans="1:1">
      <c r="A32" s="274" t="s">
        <v>1370</v>
      </c>
    </row>
    <row r="33" spans="1:1">
      <c r="A33" s="274" t="s">
        <v>1369</v>
      </c>
    </row>
    <row r="34" spans="1:1">
      <c r="A34" s="274" t="s">
        <v>1367</v>
      </c>
    </row>
    <row r="35" spans="1:1">
      <c r="A35" s="274" t="s">
        <v>1368</v>
      </c>
    </row>
    <row r="36" spans="1:1">
      <c r="A36" s="274" t="s">
        <v>1371</v>
      </c>
    </row>
    <row r="37" spans="1:1">
      <c r="A37" s="274" t="s">
        <v>1385</v>
      </c>
    </row>
    <row r="38" spans="1:1">
      <c r="A38" s="274" t="s">
        <v>1387</v>
      </c>
    </row>
    <row r="39" spans="1:1">
      <c r="A39" s="274" t="s">
        <v>1384</v>
      </c>
    </row>
    <row r="40" spans="1:1">
      <c r="A40" s="274" t="s">
        <v>1386</v>
      </c>
    </row>
    <row r="41" spans="1:1">
      <c r="A41" s="274" t="s">
        <v>1418</v>
      </c>
    </row>
    <row r="42" spans="1:1">
      <c r="A42" s="274" t="s">
        <v>1388</v>
      </c>
    </row>
    <row r="43" spans="1:1">
      <c r="A43" s="274" t="s">
        <v>1389</v>
      </c>
    </row>
    <row r="44" spans="1:1">
      <c r="A44" s="274" t="s">
        <v>1464</v>
      </c>
    </row>
    <row r="45" spans="1:1">
      <c r="A45" s="274" t="s">
        <v>1390</v>
      </c>
    </row>
    <row r="46" spans="1:1">
      <c r="A46" s="274" t="s">
        <v>1470</v>
      </c>
    </row>
    <row r="47" spans="1:1">
      <c r="A47" s="274" t="s">
        <v>1391</v>
      </c>
    </row>
    <row r="48" spans="1:1">
      <c r="A48" s="274" t="s">
        <v>1392</v>
      </c>
    </row>
    <row r="49" spans="1:1">
      <c r="A49" s="274" t="s">
        <v>1394</v>
      </c>
    </row>
    <row r="50" spans="1:1">
      <c r="A50" s="274" t="s">
        <v>1395</v>
      </c>
    </row>
    <row r="51" spans="1:1">
      <c r="A51" s="274" t="s">
        <v>1393</v>
      </c>
    </row>
    <row r="52" spans="1:1">
      <c r="A52" s="274" t="s">
        <v>1396</v>
      </c>
    </row>
    <row r="53" spans="1:1">
      <c r="A53" s="274" t="s">
        <v>1397</v>
      </c>
    </row>
    <row r="54" spans="1:1">
      <c r="A54" s="274" t="s">
        <v>1398</v>
      </c>
    </row>
    <row r="55" spans="1:1">
      <c r="A55" s="274" t="s">
        <v>1410</v>
      </c>
    </row>
    <row r="56" spans="1:1">
      <c r="A56" s="274" t="s">
        <v>1465</v>
      </c>
    </row>
    <row r="57" spans="1:1">
      <c r="A57" s="274" t="s">
        <v>1414</v>
      </c>
    </row>
    <row r="58" spans="1:1">
      <c r="A58" s="274" t="s">
        <v>1400</v>
      </c>
    </row>
    <row r="59" spans="1:1">
      <c r="A59" s="274" t="s">
        <v>1401</v>
      </c>
    </row>
    <row r="60" spans="1:1">
      <c r="A60" s="274" t="s">
        <v>1412</v>
      </c>
    </row>
    <row r="61" spans="1:1">
      <c r="A61" s="274" t="s">
        <v>1463</v>
      </c>
    </row>
    <row r="62" spans="1:1">
      <c r="A62" s="274" t="s">
        <v>1406</v>
      </c>
    </row>
    <row r="63" spans="1:1">
      <c r="A63" s="274" t="s">
        <v>1402</v>
      </c>
    </row>
    <row r="64" spans="1:1">
      <c r="A64" s="274" t="s">
        <v>1417</v>
      </c>
    </row>
    <row r="65" spans="1:1">
      <c r="A65" s="274" t="s">
        <v>1403</v>
      </c>
    </row>
    <row r="66" spans="1:1">
      <c r="A66" s="274" t="s">
        <v>1405</v>
      </c>
    </row>
    <row r="67" spans="1:1">
      <c r="A67" s="274" t="s">
        <v>1411</v>
      </c>
    </row>
    <row r="68" spans="1:1">
      <c r="A68" s="274" t="s">
        <v>1415</v>
      </c>
    </row>
    <row r="69" spans="1:1">
      <c r="A69" s="274" t="s">
        <v>1408</v>
      </c>
    </row>
    <row r="70" spans="1:1">
      <c r="A70" s="274" t="s">
        <v>1407</v>
      </c>
    </row>
    <row r="71" spans="1:1">
      <c r="A71" s="274" t="s">
        <v>1409</v>
      </c>
    </row>
    <row r="72" spans="1:1">
      <c r="A72" s="274" t="s">
        <v>1399</v>
      </c>
    </row>
    <row r="73" spans="1:1">
      <c r="A73" s="274" t="s">
        <v>1413</v>
      </c>
    </row>
    <row r="74" spans="1:1">
      <c r="A74" s="274" t="s">
        <v>1459</v>
      </c>
    </row>
    <row r="75" spans="1:1">
      <c r="A75" s="274" t="s">
        <v>838</v>
      </c>
    </row>
    <row r="76" spans="1:1">
      <c r="A76" s="274" t="s">
        <v>56</v>
      </c>
    </row>
    <row r="77" spans="1:1">
      <c r="A77" s="274" t="s">
        <v>817</v>
      </c>
    </row>
    <row r="78" spans="1:1">
      <c r="A78" s="274" t="s">
        <v>1318</v>
      </c>
    </row>
    <row r="79" spans="1:1">
      <c r="A79" s="274" t="s">
        <v>113</v>
      </c>
    </row>
    <row r="80" spans="1:1">
      <c r="A80" s="274" t="s">
        <v>1353</v>
      </c>
    </row>
    <row r="81" spans="1:1">
      <c r="A81" s="274" t="s">
        <v>63</v>
      </c>
    </row>
    <row r="82" spans="1:1">
      <c r="A82" s="274" t="s">
        <v>29</v>
      </c>
    </row>
    <row r="83" spans="1:1">
      <c r="A83" s="274" t="s">
        <v>818</v>
      </c>
    </row>
    <row r="84" spans="1:1">
      <c r="A84" s="274" t="s">
        <v>1715</v>
      </c>
    </row>
    <row r="85" spans="1:1">
      <c r="A85" s="274" t="s">
        <v>739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2"/>
  <sheetViews>
    <sheetView workbookViewId="0">
      <selection activeCell="J13" sqref="J13"/>
    </sheetView>
  </sheetViews>
  <sheetFormatPr defaultRowHeight="15"/>
  <cols>
    <col min="1" max="1" width="31.5703125" bestFit="1" customWidth="1"/>
  </cols>
  <sheetData>
    <row r="3" spans="1:1">
      <c r="A3" s="896" t="s">
        <v>1714</v>
      </c>
    </row>
    <row r="4" spans="1:1">
      <c r="A4" s="274">
        <v>0</v>
      </c>
    </row>
    <row r="5" spans="1:1">
      <c r="A5" s="274" t="s">
        <v>136</v>
      </c>
    </row>
    <row r="6" spans="1:1">
      <c r="A6" s="274" t="s">
        <v>1352</v>
      </c>
    </row>
    <row r="7" spans="1:1">
      <c r="A7" s="274" t="s">
        <v>134</v>
      </c>
    </row>
    <row r="8" spans="1:1">
      <c r="A8" s="274" t="s">
        <v>1317</v>
      </c>
    </row>
    <row r="9" spans="1:1">
      <c r="A9" s="274" t="s">
        <v>896</v>
      </c>
    </row>
    <row r="10" spans="1:1">
      <c r="A10" s="274" t="s">
        <v>734</v>
      </c>
    </row>
    <row r="11" spans="1:1">
      <c r="A11" s="274" t="s">
        <v>1716</v>
      </c>
    </row>
    <row r="12" spans="1:1">
      <c r="A12" s="274" t="s">
        <v>739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32"/>
  <sheetViews>
    <sheetView topLeftCell="A2" zoomScale="85" zoomScaleNormal="85" workbookViewId="0">
      <selection activeCell="B13" sqref="B13"/>
    </sheetView>
  </sheetViews>
  <sheetFormatPr defaultRowHeight="15"/>
  <cols>
    <col min="1" max="1" width="65.7109375" customWidth="1"/>
    <col min="2" max="2" width="88.140625" customWidth="1"/>
    <col min="3" max="3" width="30.42578125" customWidth="1"/>
    <col min="5" max="9" width="9.140625" style="651"/>
  </cols>
  <sheetData>
    <row r="1" spans="1:6" customFormat="1">
      <c r="F1" s="284"/>
    </row>
    <row r="2" spans="1:6" customFormat="1">
      <c r="A2" s="864" t="s">
        <v>763</v>
      </c>
      <c r="B2" s="864" t="s">
        <v>895</v>
      </c>
      <c r="C2" s="864" t="s">
        <v>1346</v>
      </c>
    </row>
    <row r="3" spans="1:6" customFormat="1" ht="15" customHeight="1">
      <c r="A3" s="865" t="s">
        <v>804</v>
      </c>
      <c r="B3" s="865" t="s">
        <v>1369</v>
      </c>
      <c r="C3" s="865"/>
    </row>
    <row r="4" spans="1:6" customFormat="1">
      <c r="A4" s="864" t="s">
        <v>436</v>
      </c>
      <c r="B4" s="864" t="s">
        <v>818</v>
      </c>
      <c r="C4" s="864">
        <v>0</v>
      </c>
    </row>
    <row r="5" spans="1:6" customFormat="1">
      <c r="A5" s="866" t="s">
        <v>1666</v>
      </c>
      <c r="B5" s="866" t="s">
        <v>1379</v>
      </c>
      <c r="C5" s="864" t="s">
        <v>734</v>
      </c>
      <c r="F5" s="284"/>
    </row>
    <row r="6" spans="1:6" customFormat="1">
      <c r="A6" s="867" t="s">
        <v>1666</v>
      </c>
      <c r="B6" s="867" t="s">
        <v>1361</v>
      </c>
      <c r="C6" s="864">
        <v>0</v>
      </c>
    </row>
    <row r="7" spans="1:6" customFormat="1">
      <c r="A7" s="867" t="s">
        <v>1666</v>
      </c>
      <c r="B7" s="867" t="s">
        <v>1361</v>
      </c>
      <c r="C7" s="864">
        <v>0</v>
      </c>
    </row>
    <row r="8" spans="1:6" customFormat="1">
      <c r="A8" s="867" t="s">
        <v>1666</v>
      </c>
      <c r="B8" s="867" t="s">
        <v>1361</v>
      </c>
      <c r="C8" s="864">
        <v>0</v>
      </c>
    </row>
    <row r="9" spans="1:6" customFormat="1">
      <c r="A9" s="867" t="s">
        <v>1666</v>
      </c>
      <c r="B9" s="867" t="s">
        <v>1361</v>
      </c>
      <c r="C9" s="864">
        <v>0</v>
      </c>
    </row>
    <row r="10" spans="1:6" customFormat="1">
      <c r="A10" s="868" t="s">
        <v>678</v>
      </c>
      <c r="B10" s="868" t="s">
        <v>1464</v>
      </c>
      <c r="C10" s="864">
        <v>0</v>
      </c>
    </row>
    <row r="11" spans="1:6" customFormat="1">
      <c r="A11" s="869" t="s">
        <v>414</v>
      </c>
      <c r="B11" s="869" t="s">
        <v>1381</v>
      </c>
      <c r="C11" s="864">
        <v>0</v>
      </c>
    </row>
    <row r="12" spans="1:6" customFormat="1">
      <c r="A12" s="870" t="s">
        <v>531</v>
      </c>
      <c r="B12" s="870" t="s">
        <v>1357</v>
      </c>
      <c r="C12" s="864">
        <v>0</v>
      </c>
    </row>
    <row r="13" spans="1:6" customFormat="1">
      <c r="A13" s="871" t="s">
        <v>579</v>
      </c>
      <c r="B13" s="871" t="s">
        <v>1371</v>
      </c>
      <c r="C13" s="864">
        <v>0</v>
      </c>
    </row>
    <row r="14" spans="1:6" customFormat="1">
      <c r="A14" s="864" t="s">
        <v>470</v>
      </c>
      <c r="B14" s="864" t="s">
        <v>818</v>
      </c>
      <c r="C14" s="864">
        <v>0</v>
      </c>
    </row>
    <row r="15" spans="1:6" customFormat="1">
      <c r="A15" s="864" t="s">
        <v>803</v>
      </c>
      <c r="B15" s="864" t="s">
        <v>818</v>
      </c>
      <c r="C15" s="864">
        <v>0</v>
      </c>
    </row>
    <row r="16" spans="1:6" customFormat="1">
      <c r="A16" s="864" t="s">
        <v>434</v>
      </c>
      <c r="B16" s="864" t="s">
        <v>817</v>
      </c>
      <c r="C16" s="864">
        <v>0</v>
      </c>
    </row>
    <row r="17" spans="1:3" customFormat="1">
      <c r="A17" s="864" t="s">
        <v>480</v>
      </c>
      <c r="B17" s="864" t="s">
        <v>818</v>
      </c>
      <c r="C17" s="864">
        <v>0</v>
      </c>
    </row>
    <row r="18" spans="1:3" customFormat="1">
      <c r="A18" s="864" t="s">
        <v>524</v>
      </c>
      <c r="B18" s="864" t="s">
        <v>818</v>
      </c>
      <c r="C18" s="864">
        <v>0</v>
      </c>
    </row>
    <row r="19" spans="1:3" customFormat="1">
      <c r="A19" s="864" t="s">
        <v>418</v>
      </c>
      <c r="B19" s="864" t="s">
        <v>818</v>
      </c>
      <c r="C19" s="864">
        <v>0</v>
      </c>
    </row>
    <row r="20" spans="1:3" customFormat="1">
      <c r="A20" s="864" t="s">
        <v>474</v>
      </c>
      <c r="B20" s="864" t="s">
        <v>818</v>
      </c>
      <c r="C20" s="864">
        <v>0</v>
      </c>
    </row>
    <row r="21" spans="1:3" customFormat="1">
      <c r="A21" s="864" t="s">
        <v>441</v>
      </c>
      <c r="B21" s="864" t="s">
        <v>818</v>
      </c>
      <c r="C21" s="864">
        <v>0</v>
      </c>
    </row>
    <row r="22" spans="1:3" customFormat="1">
      <c r="A22" s="864" t="s">
        <v>463</v>
      </c>
      <c r="B22" s="864" t="s">
        <v>818</v>
      </c>
      <c r="C22" s="864">
        <v>0</v>
      </c>
    </row>
    <row r="23" spans="1:3" customFormat="1">
      <c r="A23" s="864" t="s">
        <v>511</v>
      </c>
      <c r="B23" s="864" t="s">
        <v>818</v>
      </c>
      <c r="C23" s="864">
        <v>0</v>
      </c>
    </row>
    <row r="24" spans="1:3" s="284" customFormat="1">
      <c r="A24" s="872" t="s">
        <v>1680</v>
      </c>
      <c r="B24" s="872" t="s">
        <v>1363</v>
      </c>
      <c r="C24" s="873"/>
    </row>
    <row r="25" spans="1:3" customFormat="1">
      <c r="A25" s="867" t="s">
        <v>1666</v>
      </c>
      <c r="B25" s="867" t="s">
        <v>1361</v>
      </c>
      <c r="C25" s="864">
        <v>0</v>
      </c>
    </row>
    <row r="26" spans="1:3" customFormat="1">
      <c r="A26" s="866" t="s">
        <v>1666</v>
      </c>
      <c r="B26" s="866" t="s">
        <v>1379</v>
      </c>
      <c r="C26" s="864" t="s">
        <v>734</v>
      </c>
    </row>
    <row r="27" spans="1:3" customFormat="1">
      <c r="A27" s="874" t="s">
        <v>1666</v>
      </c>
      <c r="B27" s="874" t="s">
        <v>1382</v>
      </c>
      <c r="C27" s="864">
        <v>0</v>
      </c>
    </row>
    <row r="28" spans="1:3" customFormat="1">
      <c r="A28" s="874" t="s">
        <v>1666</v>
      </c>
      <c r="B28" s="874" t="s">
        <v>1382</v>
      </c>
      <c r="C28" s="864">
        <v>0</v>
      </c>
    </row>
    <row r="29" spans="1:3" customFormat="1">
      <c r="A29" s="874" t="s">
        <v>1666</v>
      </c>
      <c r="B29" s="874" t="s">
        <v>1382</v>
      </c>
      <c r="C29" s="864">
        <v>0</v>
      </c>
    </row>
    <row r="30" spans="1:3" customFormat="1">
      <c r="A30" s="874" t="s">
        <v>1666</v>
      </c>
      <c r="B30" s="874" t="s">
        <v>1382</v>
      </c>
      <c r="C30" s="864">
        <v>0</v>
      </c>
    </row>
    <row r="31" spans="1:3" customFormat="1">
      <c r="A31" s="875" t="s">
        <v>577</v>
      </c>
      <c r="B31" s="875" t="s">
        <v>1368</v>
      </c>
      <c r="C31" s="864">
        <v>0</v>
      </c>
    </row>
    <row r="32" spans="1:3" customFormat="1">
      <c r="A32" s="875" t="s">
        <v>573</v>
      </c>
      <c r="B32" s="875" t="s">
        <v>1367</v>
      </c>
      <c r="C32" s="864">
        <v>0</v>
      </c>
    </row>
    <row r="33" spans="1:3" customFormat="1">
      <c r="A33" s="875" t="s">
        <v>574</v>
      </c>
      <c r="B33" s="875" t="s">
        <v>1367</v>
      </c>
      <c r="C33" s="864">
        <v>0</v>
      </c>
    </row>
    <row r="34" spans="1:3" customFormat="1">
      <c r="A34" s="876" t="s">
        <v>586</v>
      </c>
      <c r="B34" s="876" t="s">
        <v>1358</v>
      </c>
      <c r="C34" s="876"/>
    </row>
    <row r="35" spans="1:3" customFormat="1">
      <c r="A35" s="875" t="s">
        <v>575</v>
      </c>
      <c r="B35" s="875" t="s">
        <v>1367</v>
      </c>
      <c r="C35" s="864">
        <v>0</v>
      </c>
    </row>
    <row r="36" spans="1:3" customFormat="1">
      <c r="A36" s="870" t="s">
        <v>532</v>
      </c>
      <c r="B36" s="870" t="s">
        <v>1357</v>
      </c>
      <c r="C36" s="864">
        <v>0</v>
      </c>
    </row>
    <row r="37" spans="1:3" customFormat="1">
      <c r="A37" s="868" t="s">
        <v>719</v>
      </c>
      <c r="B37" s="868" t="s">
        <v>1414</v>
      </c>
      <c r="C37" s="864">
        <v>0</v>
      </c>
    </row>
    <row r="38" spans="1:3" customFormat="1">
      <c r="A38" s="864" t="s">
        <v>802</v>
      </c>
      <c r="B38" s="864" t="s">
        <v>818</v>
      </c>
      <c r="C38" s="864">
        <v>0</v>
      </c>
    </row>
    <row r="39" spans="1:3" customFormat="1">
      <c r="A39" s="867" t="s">
        <v>1666</v>
      </c>
      <c r="B39" s="867" t="s">
        <v>1361</v>
      </c>
      <c r="C39" s="864">
        <v>0</v>
      </c>
    </row>
    <row r="40" spans="1:3" customFormat="1" ht="20.25" customHeight="1">
      <c r="A40" s="867" t="s">
        <v>1666</v>
      </c>
      <c r="B40" s="867" t="s">
        <v>1361</v>
      </c>
      <c r="C40" s="864">
        <v>0</v>
      </c>
    </row>
    <row r="41" spans="1:3" customFormat="1">
      <c r="A41" s="866" t="s">
        <v>1666</v>
      </c>
      <c r="B41" s="866" t="s">
        <v>1379</v>
      </c>
      <c r="C41" s="864" t="s">
        <v>734</v>
      </c>
    </row>
    <row r="42" spans="1:3" customFormat="1">
      <c r="A42" s="877" t="s">
        <v>1666</v>
      </c>
      <c r="B42" s="877" t="s">
        <v>1370</v>
      </c>
      <c r="C42" s="864">
        <v>0</v>
      </c>
    </row>
    <row r="43" spans="1:3" customFormat="1">
      <c r="A43" s="877" t="s">
        <v>1666</v>
      </c>
      <c r="B43" s="877" t="s">
        <v>1379</v>
      </c>
      <c r="C43" s="864">
        <v>0</v>
      </c>
    </row>
    <row r="44" spans="1:3" customFormat="1">
      <c r="A44" s="866" t="s">
        <v>1666</v>
      </c>
      <c r="B44" s="866" t="s">
        <v>1379</v>
      </c>
      <c r="C44" s="864" t="s">
        <v>734</v>
      </c>
    </row>
    <row r="45" spans="1:3" customFormat="1">
      <c r="A45" s="866" t="s">
        <v>1666</v>
      </c>
      <c r="B45" s="866" t="s">
        <v>1379</v>
      </c>
      <c r="C45" s="864" t="s">
        <v>734</v>
      </c>
    </row>
    <row r="46" spans="1:3" customFormat="1">
      <c r="A46" s="867" t="s">
        <v>1666</v>
      </c>
      <c r="B46" s="867" t="s">
        <v>1361</v>
      </c>
      <c r="C46" s="864">
        <v>0</v>
      </c>
    </row>
    <row r="47" spans="1:3" customFormat="1">
      <c r="A47" s="866" t="s">
        <v>1666</v>
      </c>
      <c r="B47" s="866" t="s">
        <v>1379</v>
      </c>
      <c r="C47" s="864" t="s">
        <v>734</v>
      </c>
    </row>
    <row r="48" spans="1:3" customFormat="1">
      <c r="A48" s="877" t="s">
        <v>1666</v>
      </c>
      <c r="B48" s="877" t="s">
        <v>1370</v>
      </c>
      <c r="C48" s="864">
        <v>0</v>
      </c>
    </row>
    <row r="49" spans="1:3" customFormat="1">
      <c r="A49" s="867" t="s">
        <v>1666</v>
      </c>
      <c r="B49" s="867" t="s">
        <v>1361</v>
      </c>
      <c r="C49" s="864">
        <v>0</v>
      </c>
    </row>
    <row r="50" spans="1:3" customFormat="1">
      <c r="A50" s="867" t="s">
        <v>1666</v>
      </c>
      <c r="B50" s="867" t="s">
        <v>1361</v>
      </c>
      <c r="C50" s="864">
        <v>0</v>
      </c>
    </row>
    <row r="51" spans="1:3" customFormat="1">
      <c r="A51" s="877" t="s">
        <v>1666</v>
      </c>
      <c r="B51" s="877" t="s">
        <v>1370</v>
      </c>
      <c r="C51" s="864">
        <v>0</v>
      </c>
    </row>
    <row r="52" spans="1:3" customFormat="1">
      <c r="A52" s="866" t="s">
        <v>1666</v>
      </c>
      <c r="B52" s="866" t="s">
        <v>1379</v>
      </c>
      <c r="C52" s="864" t="s">
        <v>734</v>
      </c>
    </row>
    <row r="53" spans="1:3" customFormat="1">
      <c r="A53" s="866" t="s">
        <v>1666</v>
      </c>
      <c r="B53" s="866" t="s">
        <v>1379</v>
      </c>
      <c r="C53" s="864" t="s">
        <v>734</v>
      </c>
    </row>
    <row r="54" spans="1:3" customFormat="1">
      <c r="A54" s="866" t="s">
        <v>1666</v>
      </c>
      <c r="B54" s="866" t="s">
        <v>1379</v>
      </c>
      <c r="C54" s="864" t="s">
        <v>734</v>
      </c>
    </row>
    <row r="55" spans="1:3" customFormat="1">
      <c r="A55" s="868" t="s">
        <v>740</v>
      </c>
      <c r="B55" s="868" t="s">
        <v>1411</v>
      </c>
      <c r="C55" s="864">
        <v>0</v>
      </c>
    </row>
    <row r="56" spans="1:3" customFormat="1">
      <c r="A56" s="866" t="s">
        <v>1666</v>
      </c>
      <c r="B56" s="866" t="s">
        <v>1379</v>
      </c>
      <c r="C56" s="864" t="s">
        <v>734</v>
      </c>
    </row>
    <row r="57" spans="1:3" customFormat="1">
      <c r="A57" s="866" t="s">
        <v>1666</v>
      </c>
      <c r="B57" s="866" t="s">
        <v>1379</v>
      </c>
      <c r="C57" s="864" t="s">
        <v>734</v>
      </c>
    </row>
    <row r="58" spans="1:3" customFormat="1">
      <c r="A58" s="866" t="s">
        <v>1666</v>
      </c>
      <c r="B58" s="866" t="s">
        <v>1379</v>
      </c>
      <c r="C58" s="864" t="s">
        <v>896</v>
      </c>
    </row>
    <row r="59" spans="1:3" customFormat="1">
      <c r="A59" s="866" t="s">
        <v>1666</v>
      </c>
      <c r="B59" s="866" t="s">
        <v>1379</v>
      </c>
      <c r="C59" s="864" t="s">
        <v>896</v>
      </c>
    </row>
    <row r="60" spans="1:3" customFormat="1">
      <c r="A60" s="867" t="s">
        <v>1666</v>
      </c>
      <c r="B60" s="867" t="s">
        <v>1361</v>
      </c>
      <c r="C60" s="864">
        <v>0</v>
      </c>
    </row>
    <row r="61" spans="1:3" customFormat="1">
      <c r="A61" s="877" t="s">
        <v>1666</v>
      </c>
      <c r="B61" s="877" t="s">
        <v>1379</v>
      </c>
      <c r="C61" s="864">
        <v>0</v>
      </c>
    </row>
    <row r="62" spans="1:3" customFormat="1">
      <c r="A62" s="866" t="s">
        <v>1666</v>
      </c>
      <c r="B62" s="866" t="s">
        <v>1379</v>
      </c>
      <c r="C62" s="864" t="s">
        <v>734</v>
      </c>
    </row>
    <row r="63" spans="1:3" customFormat="1">
      <c r="A63" s="866" t="s">
        <v>1666</v>
      </c>
      <c r="B63" s="866" t="s">
        <v>1379</v>
      </c>
      <c r="C63" s="864" t="s">
        <v>734</v>
      </c>
    </row>
    <row r="64" spans="1:3" customFormat="1">
      <c r="A64" s="866" t="s">
        <v>1666</v>
      </c>
      <c r="B64" s="866" t="s">
        <v>1379</v>
      </c>
      <c r="C64" s="864" t="s">
        <v>734</v>
      </c>
    </row>
    <row r="65" spans="1:3" customFormat="1">
      <c r="A65" s="867" t="s">
        <v>1666</v>
      </c>
      <c r="B65" s="867" t="s">
        <v>1361</v>
      </c>
      <c r="C65" s="864">
        <v>0</v>
      </c>
    </row>
    <row r="66" spans="1:3" customFormat="1">
      <c r="A66" s="877" t="s">
        <v>1666</v>
      </c>
      <c r="B66" s="877" t="s">
        <v>1370</v>
      </c>
      <c r="C66" s="864">
        <v>0</v>
      </c>
    </row>
    <row r="67" spans="1:3" customFormat="1">
      <c r="A67" s="867" t="s">
        <v>1666</v>
      </c>
      <c r="B67" s="867" t="s">
        <v>1361</v>
      </c>
      <c r="C67" s="864">
        <v>0</v>
      </c>
    </row>
    <row r="68" spans="1:3" customFormat="1">
      <c r="A68" s="866" t="s">
        <v>1666</v>
      </c>
      <c r="B68" s="866" t="s">
        <v>1379</v>
      </c>
      <c r="C68" s="864" t="s">
        <v>896</v>
      </c>
    </row>
    <row r="69" spans="1:3" customFormat="1">
      <c r="A69" s="866" t="s">
        <v>1666</v>
      </c>
      <c r="B69" s="866" t="s">
        <v>1379</v>
      </c>
      <c r="C69" s="864" t="s">
        <v>896</v>
      </c>
    </row>
    <row r="70" spans="1:3" customFormat="1">
      <c r="A70" s="866" t="s">
        <v>1666</v>
      </c>
      <c r="B70" s="866" t="s">
        <v>1379</v>
      </c>
      <c r="C70" s="864" t="s">
        <v>734</v>
      </c>
    </row>
    <row r="71" spans="1:3" customFormat="1">
      <c r="A71" s="867" t="s">
        <v>1666</v>
      </c>
      <c r="B71" s="867" t="s">
        <v>1361</v>
      </c>
      <c r="C71" s="864">
        <v>0</v>
      </c>
    </row>
    <row r="72" spans="1:3" customFormat="1">
      <c r="A72" s="866" t="s">
        <v>1666</v>
      </c>
      <c r="B72" s="866" t="s">
        <v>1379</v>
      </c>
      <c r="C72" s="864" t="s">
        <v>896</v>
      </c>
    </row>
    <row r="73" spans="1:3" customFormat="1">
      <c r="A73" s="875" t="s">
        <v>1095</v>
      </c>
      <c r="B73" s="875" t="s">
        <v>1367</v>
      </c>
      <c r="C73" s="864" t="s">
        <v>1352</v>
      </c>
    </row>
    <row r="74" spans="1:3" customFormat="1">
      <c r="A74" s="875" t="s">
        <v>385</v>
      </c>
      <c r="B74" s="875" t="s">
        <v>1367</v>
      </c>
      <c r="C74" s="864">
        <v>0</v>
      </c>
    </row>
    <row r="75" spans="1:3" customFormat="1">
      <c r="A75" s="877" t="s">
        <v>1666</v>
      </c>
      <c r="B75" s="877" t="s">
        <v>1370</v>
      </c>
      <c r="C75" s="864">
        <v>0</v>
      </c>
    </row>
    <row r="76" spans="1:3" customFormat="1">
      <c r="A76" s="867" t="s">
        <v>1666</v>
      </c>
      <c r="B76" s="867" t="s">
        <v>1361</v>
      </c>
      <c r="C76" s="864">
        <v>0</v>
      </c>
    </row>
    <row r="77" spans="1:3" customFormat="1">
      <c r="A77" s="866" t="s">
        <v>1666</v>
      </c>
      <c r="B77" s="866" t="s">
        <v>1379</v>
      </c>
      <c r="C77" s="864" t="s">
        <v>734</v>
      </c>
    </row>
    <row r="78" spans="1:3" customFormat="1">
      <c r="A78" s="866" t="s">
        <v>1666</v>
      </c>
      <c r="B78" s="866" t="s">
        <v>1379</v>
      </c>
      <c r="C78" s="864" t="s">
        <v>734</v>
      </c>
    </row>
    <row r="79" spans="1:3" customFormat="1">
      <c r="A79" s="867" t="s">
        <v>1666</v>
      </c>
      <c r="B79" s="867" t="s">
        <v>1361</v>
      </c>
      <c r="C79" s="864">
        <v>0</v>
      </c>
    </row>
    <row r="80" spans="1:3" customFormat="1">
      <c r="A80" s="866" t="s">
        <v>1666</v>
      </c>
      <c r="B80" s="866" t="s">
        <v>1379</v>
      </c>
      <c r="C80" s="864" t="s">
        <v>734</v>
      </c>
    </row>
    <row r="81" spans="1:3" customFormat="1">
      <c r="A81" s="867" t="s">
        <v>1666</v>
      </c>
      <c r="B81" s="867" t="s">
        <v>1361</v>
      </c>
      <c r="C81" s="864">
        <v>0</v>
      </c>
    </row>
    <row r="82" spans="1:3" customFormat="1">
      <c r="A82" s="878" t="s">
        <v>801</v>
      </c>
      <c r="B82" s="878" t="s">
        <v>1383</v>
      </c>
      <c r="C82" s="864">
        <v>0</v>
      </c>
    </row>
    <row r="83" spans="1:3" customFormat="1">
      <c r="A83" s="877" t="s">
        <v>1666</v>
      </c>
      <c r="B83" s="877" t="s">
        <v>1370</v>
      </c>
      <c r="C83" s="864">
        <v>0</v>
      </c>
    </row>
    <row r="84" spans="1:3" customFormat="1" ht="15" customHeight="1">
      <c r="A84" s="865" t="s">
        <v>800</v>
      </c>
      <c r="B84" s="865" t="s">
        <v>1369</v>
      </c>
      <c r="C84" s="865"/>
    </row>
    <row r="85" spans="1:3" customFormat="1">
      <c r="A85" s="877" t="s">
        <v>1666</v>
      </c>
      <c r="B85" s="877" t="s">
        <v>1370</v>
      </c>
      <c r="C85" s="864">
        <v>0</v>
      </c>
    </row>
    <row r="86" spans="1:3" customFormat="1">
      <c r="A86" s="877" t="s">
        <v>1666</v>
      </c>
      <c r="B86" s="877" t="s">
        <v>1370</v>
      </c>
      <c r="C86" s="864">
        <v>0</v>
      </c>
    </row>
    <row r="87" spans="1:3" customFormat="1">
      <c r="A87" s="870" t="s">
        <v>559</v>
      </c>
      <c r="B87" s="870" t="s">
        <v>1357</v>
      </c>
      <c r="C87" s="864">
        <v>0</v>
      </c>
    </row>
    <row r="88" spans="1:3" customFormat="1">
      <c r="A88" s="867" t="s">
        <v>1666</v>
      </c>
      <c r="B88" s="867" t="s">
        <v>1361</v>
      </c>
      <c r="C88" s="864">
        <v>0</v>
      </c>
    </row>
    <row r="89" spans="1:3" customFormat="1">
      <c r="A89" s="877" t="s">
        <v>1666</v>
      </c>
      <c r="B89" s="877" t="s">
        <v>1370</v>
      </c>
      <c r="C89" s="864">
        <v>0</v>
      </c>
    </row>
    <row r="90" spans="1:3" customFormat="1">
      <c r="A90" s="867" t="s">
        <v>1666</v>
      </c>
      <c r="B90" s="867" t="s">
        <v>1361</v>
      </c>
      <c r="C90" s="864">
        <v>0</v>
      </c>
    </row>
    <row r="91" spans="1:3" customFormat="1">
      <c r="A91" s="866" t="s">
        <v>1666</v>
      </c>
      <c r="B91" s="866" t="s">
        <v>1379</v>
      </c>
      <c r="C91" s="864" t="s">
        <v>734</v>
      </c>
    </row>
    <row r="92" spans="1:3" customFormat="1">
      <c r="A92" s="868" t="s">
        <v>696</v>
      </c>
      <c r="B92" s="868" t="s">
        <v>1393</v>
      </c>
      <c r="C92" s="864">
        <v>0</v>
      </c>
    </row>
    <row r="93" spans="1:3" customFormat="1">
      <c r="A93" s="866" t="s">
        <v>1666</v>
      </c>
      <c r="B93" s="866" t="s">
        <v>1379</v>
      </c>
      <c r="C93" s="864" t="s">
        <v>734</v>
      </c>
    </row>
    <row r="94" spans="1:3" customFormat="1">
      <c r="A94" s="866" t="s">
        <v>1666</v>
      </c>
      <c r="B94" s="866" t="s">
        <v>1379</v>
      </c>
      <c r="C94" s="864" t="s">
        <v>734</v>
      </c>
    </row>
    <row r="95" spans="1:3" customFormat="1">
      <c r="A95" s="867" t="s">
        <v>1666</v>
      </c>
      <c r="B95" s="867" t="s">
        <v>1361</v>
      </c>
      <c r="C95" s="864">
        <v>0</v>
      </c>
    </row>
    <row r="96" spans="1:3" customFormat="1">
      <c r="A96" s="867" t="s">
        <v>1666</v>
      </c>
      <c r="B96" s="867" t="s">
        <v>1361</v>
      </c>
      <c r="C96" s="864">
        <v>0</v>
      </c>
    </row>
    <row r="97" spans="1:3" customFormat="1">
      <c r="A97" s="867" t="s">
        <v>1666</v>
      </c>
      <c r="B97" s="867" t="s">
        <v>1361</v>
      </c>
      <c r="C97" s="864">
        <v>0</v>
      </c>
    </row>
    <row r="98" spans="1:3" customFormat="1">
      <c r="A98" s="867" t="s">
        <v>1666</v>
      </c>
      <c r="B98" s="867" t="s">
        <v>1361</v>
      </c>
      <c r="C98" s="864">
        <v>0</v>
      </c>
    </row>
    <row r="99" spans="1:3" customFormat="1">
      <c r="A99" s="877" t="s">
        <v>1666</v>
      </c>
      <c r="B99" s="877" t="s">
        <v>1379</v>
      </c>
      <c r="C99" s="864">
        <v>0</v>
      </c>
    </row>
    <row r="100" spans="1:3" customFormat="1">
      <c r="A100" s="866" t="s">
        <v>1666</v>
      </c>
      <c r="B100" s="866" t="s">
        <v>1379</v>
      </c>
      <c r="C100" s="864" t="s">
        <v>734</v>
      </c>
    </row>
    <row r="101" spans="1:3" customFormat="1">
      <c r="A101" s="867" t="s">
        <v>1666</v>
      </c>
      <c r="B101" s="867" t="s">
        <v>1361</v>
      </c>
      <c r="C101" s="864">
        <v>0</v>
      </c>
    </row>
    <row r="102" spans="1:3" customFormat="1">
      <c r="A102" s="867" t="s">
        <v>1666</v>
      </c>
      <c r="B102" s="867" t="s">
        <v>1361</v>
      </c>
      <c r="C102" s="864">
        <v>0</v>
      </c>
    </row>
    <row r="103" spans="1:3" customFormat="1">
      <c r="A103" s="866" t="s">
        <v>1666</v>
      </c>
      <c r="B103" s="866" t="s">
        <v>1379</v>
      </c>
      <c r="C103" s="864" t="s">
        <v>734</v>
      </c>
    </row>
    <row r="104" spans="1:3" customFormat="1">
      <c r="A104" s="866" t="s">
        <v>1666</v>
      </c>
      <c r="B104" s="866" t="s">
        <v>1379</v>
      </c>
      <c r="C104" s="864" t="s">
        <v>734</v>
      </c>
    </row>
    <row r="105" spans="1:3" customFormat="1">
      <c r="A105" s="867" t="s">
        <v>1666</v>
      </c>
      <c r="B105" s="867" t="s">
        <v>1361</v>
      </c>
      <c r="C105" s="864">
        <v>0</v>
      </c>
    </row>
    <row r="106" spans="1:3" customFormat="1">
      <c r="A106" s="864" t="s">
        <v>720</v>
      </c>
      <c r="B106" s="864" t="s">
        <v>1410</v>
      </c>
      <c r="C106" s="864">
        <v>0</v>
      </c>
    </row>
    <row r="107" spans="1:3" customFormat="1">
      <c r="A107" s="866" t="s">
        <v>1666</v>
      </c>
      <c r="B107" s="866" t="s">
        <v>1379</v>
      </c>
      <c r="C107" s="864" t="s">
        <v>1317</v>
      </c>
    </row>
    <row r="108" spans="1:3" customFormat="1">
      <c r="A108" s="867" t="s">
        <v>1666</v>
      </c>
      <c r="B108" s="867" t="s">
        <v>1361</v>
      </c>
      <c r="C108" s="864">
        <v>0</v>
      </c>
    </row>
    <row r="109" spans="1:3" customFormat="1">
      <c r="A109" s="867" t="s">
        <v>1666</v>
      </c>
      <c r="B109" s="867" t="s">
        <v>1361</v>
      </c>
      <c r="C109" s="864">
        <v>0</v>
      </c>
    </row>
    <row r="110" spans="1:3" customFormat="1">
      <c r="A110" s="867" t="s">
        <v>1666</v>
      </c>
      <c r="B110" s="867" t="s">
        <v>1361</v>
      </c>
      <c r="C110" s="864">
        <v>0</v>
      </c>
    </row>
    <row r="111" spans="1:3" customFormat="1">
      <c r="A111" s="866" t="s">
        <v>1666</v>
      </c>
      <c r="B111" s="866" t="s">
        <v>1379</v>
      </c>
      <c r="C111" s="864" t="s">
        <v>734</v>
      </c>
    </row>
    <row r="112" spans="1:3" customFormat="1">
      <c r="A112" s="866" t="s">
        <v>1666</v>
      </c>
      <c r="B112" s="866" t="s">
        <v>1379</v>
      </c>
      <c r="C112" s="864" t="s">
        <v>734</v>
      </c>
    </row>
    <row r="113" spans="1:3" customFormat="1">
      <c r="A113" s="867" t="s">
        <v>1666</v>
      </c>
      <c r="B113" s="867" t="s">
        <v>1361</v>
      </c>
      <c r="C113" s="864">
        <v>0</v>
      </c>
    </row>
    <row r="114" spans="1:3" customFormat="1">
      <c r="A114" s="875" t="s">
        <v>386</v>
      </c>
      <c r="B114" s="875" t="s">
        <v>1367</v>
      </c>
      <c r="C114" s="864">
        <v>0</v>
      </c>
    </row>
    <row r="115" spans="1:3" customFormat="1">
      <c r="A115" s="867" t="s">
        <v>1666</v>
      </c>
      <c r="B115" s="867" t="s">
        <v>1361</v>
      </c>
      <c r="C115" s="864">
        <v>0</v>
      </c>
    </row>
    <row r="116" spans="1:3" customFormat="1">
      <c r="A116" s="872" t="s">
        <v>1689</v>
      </c>
      <c r="B116" s="872" t="s">
        <v>1363</v>
      </c>
      <c r="C116" s="864">
        <v>0</v>
      </c>
    </row>
    <row r="117" spans="1:3" customFormat="1">
      <c r="A117" s="869" t="s">
        <v>1682</v>
      </c>
      <c r="B117" s="869" t="s">
        <v>1380</v>
      </c>
      <c r="C117" s="864">
        <v>0</v>
      </c>
    </row>
    <row r="118" spans="1:3" customFormat="1">
      <c r="A118" s="869" t="s">
        <v>1683</v>
      </c>
      <c r="B118" s="869" t="s">
        <v>1380</v>
      </c>
      <c r="C118" s="864">
        <v>0</v>
      </c>
    </row>
    <row r="119" spans="1:3" customFormat="1">
      <c r="A119" s="872" t="s">
        <v>1668</v>
      </c>
      <c r="B119" s="872" t="s">
        <v>1363</v>
      </c>
      <c r="C119" s="864">
        <v>0</v>
      </c>
    </row>
    <row r="120" spans="1:3" customFormat="1">
      <c r="A120" s="879" t="s">
        <v>1684</v>
      </c>
      <c r="B120" s="879" t="s">
        <v>1376</v>
      </c>
      <c r="C120" s="879"/>
    </row>
    <row r="121" spans="1:3" customFormat="1">
      <c r="A121" s="872" t="s">
        <v>1669</v>
      </c>
      <c r="B121" s="872" t="s">
        <v>1363</v>
      </c>
      <c r="C121" s="864">
        <v>0</v>
      </c>
    </row>
    <row r="122" spans="1:3" customFormat="1">
      <c r="A122" s="872" t="s">
        <v>1670</v>
      </c>
      <c r="B122" s="872" t="s">
        <v>1363</v>
      </c>
      <c r="C122" s="864">
        <v>0</v>
      </c>
    </row>
    <row r="123" spans="1:3" customFormat="1">
      <c r="A123" s="869" t="s">
        <v>1685</v>
      </c>
      <c r="B123" s="869" t="s">
        <v>1380</v>
      </c>
      <c r="C123" s="864">
        <v>0</v>
      </c>
    </row>
    <row r="124" spans="1:3" customFormat="1">
      <c r="A124" s="869" t="s">
        <v>1686</v>
      </c>
      <c r="B124" s="869" t="s">
        <v>1380</v>
      </c>
      <c r="C124" s="864">
        <v>0</v>
      </c>
    </row>
    <row r="125" spans="1:3" customFormat="1">
      <c r="A125" s="867" t="s">
        <v>1666</v>
      </c>
      <c r="B125" s="867" t="s">
        <v>1361</v>
      </c>
      <c r="C125" s="864">
        <v>0</v>
      </c>
    </row>
    <row r="126" spans="1:3" customFormat="1">
      <c r="A126" s="866" t="s">
        <v>1666</v>
      </c>
      <c r="B126" s="866" t="s">
        <v>1379</v>
      </c>
      <c r="C126" s="864" t="s">
        <v>734</v>
      </c>
    </row>
    <row r="127" spans="1:3" customFormat="1">
      <c r="A127" s="867" t="s">
        <v>1666</v>
      </c>
      <c r="B127" s="867" t="s">
        <v>1361</v>
      </c>
      <c r="C127" s="864">
        <v>0</v>
      </c>
    </row>
    <row r="128" spans="1:3" customFormat="1">
      <c r="A128" s="877" t="s">
        <v>1666</v>
      </c>
      <c r="B128" s="877" t="s">
        <v>1370</v>
      </c>
      <c r="C128" s="864">
        <v>0</v>
      </c>
    </row>
    <row r="129" spans="1:3" customFormat="1">
      <c r="A129" s="867" t="s">
        <v>1666</v>
      </c>
      <c r="B129" s="867" t="s">
        <v>1361</v>
      </c>
      <c r="C129" s="864">
        <v>0</v>
      </c>
    </row>
    <row r="130" spans="1:3" customFormat="1">
      <c r="A130" s="867" t="s">
        <v>1666</v>
      </c>
      <c r="B130" s="867" t="s">
        <v>1361</v>
      </c>
      <c r="C130" s="864">
        <v>0</v>
      </c>
    </row>
    <row r="131" spans="1:3" customFormat="1">
      <c r="A131" s="866" t="s">
        <v>1666</v>
      </c>
      <c r="B131" s="866" t="s">
        <v>1379</v>
      </c>
      <c r="C131" s="864" t="s">
        <v>734</v>
      </c>
    </row>
    <row r="132" spans="1:3" customFormat="1">
      <c r="A132" s="866" t="s">
        <v>1666</v>
      </c>
      <c r="B132" s="866" t="s">
        <v>1379</v>
      </c>
      <c r="C132" s="864" t="s">
        <v>734</v>
      </c>
    </row>
    <row r="133" spans="1:3" customFormat="1">
      <c r="A133" s="866" t="s">
        <v>1666</v>
      </c>
      <c r="B133" s="866" t="s">
        <v>1379</v>
      </c>
      <c r="C133" s="864" t="s">
        <v>734</v>
      </c>
    </row>
    <row r="134" spans="1:3" customFormat="1">
      <c r="A134" s="867" t="s">
        <v>1666</v>
      </c>
      <c r="B134" s="867" t="s">
        <v>1361</v>
      </c>
      <c r="C134" s="864">
        <v>0</v>
      </c>
    </row>
    <row r="135" spans="1:3" customFormat="1">
      <c r="A135" s="866" t="s">
        <v>1666</v>
      </c>
      <c r="B135" s="866" t="s">
        <v>1379</v>
      </c>
      <c r="C135" s="864" t="s">
        <v>734</v>
      </c>
    </row>
    <row r="136" spans="1:3" customFormat="1">
      <c r="A136" s="866" t="s">
        <v>1666</v>
      </c>
      <c r="B136" s="866" t="s">
        <v>1379</v>
      </c>
      <c r="C136" s="864" t="s">
        <v>734</v>
      </c>
    </row>
    <row r="137" spans="1:3" customFormat="1">
      <c r="A137" s="866" t="s">
        <v>1666</v>
      </c>
      <c r="B137" s="866" t="s">
        <v>1379</v>
      </c>
      <c r="C137" s="864" t="s">
        <v>734</v>
      </c>
    </row>
    <row r="138" spans="1:3" customFormat="1">
      <c r="A138" s="866" t="s">
        <v>1666</v>
      </c>
      <c r="B138" s="866" t="s">
        <v>1379</v>
      </c>
      <c r="C138" s="864" t="s">
        <v>734</v>
      </c>
    </row>
    <row r="139" spans="1:3" customFormat="1">
      <c r="A139" s="866" t="s">
        <v>1666</v>
      </c>
      <c r="B139" s="866" t="s">
        <v>1379</v>
      </c>
      <c r="C139" s="864" t="s">
        <v>734</v>
      </c>
    </row>
    <row r="140" spans="1:3" customFormat="1">
      <c r="A140" s="866" t="s">
        <v>1666</v>
      </c>
      <c r="B140" s="866" t="s">
        <v>1379</v>
      </c>
      <c r="C140" s="864" t="s">
        <v>734</v>
      </c>
    </row>
    <row r="141" spans="1:3" customFormat="1">
      <c r="A141" s="867" t="s">
        <v>1666</v>
      </c>
      <c r="B141" s="867" t="s">
        <v>1361</v>
      </c>
      <c r="C141" s="864">
        <v>0</v>
      </c>
    </row>
    <row r="142" spans="1:3" customFormat="1">
      <c r="A142" s="868" t="s">
        <v>679</v>
      </c>
      <c r="B142" s="868" t="s">
        <v>1398</v>
      </c>
      <c r="C142" s="864">
        <v>0</v>
      </c>
    </row>
    <row r="143" spans="1:3" customFormat="1">
      <c r="A143" s="872" t="s">
        <v>1671</v>
      </c>
      <c r="B143" s="872" t="s">
        <v>1363</v>
      </c>
      <c r="C143" s="864">
        <v>0</v>
      </c>
    </row>
    <row r="144" spans="1:3" customFormat="1">
      <c r="A144" s="872" t="s">
        <v>1672</v>
      </c>
      <c r="B144" s="872" t="s">
        <v>1363</v>
      </c>
      <c r="C144" s="864">
        <v>0</v>
      </c>
    </row>
    <row r="145" spans="1:3" customFormat="1">
      <c r="A145" s="866" t="s">
        <v>1666</v>
      </c>
      <c r="B145" s="866" t="s">
        <v>1379</v>
      </c>
      <c r="C145" s="864" t="s">
        <v>734</v>
      </c>
    </row>
    <row r="146" spans="1:3" customFormat="1">
      <c r="A146" s="866" t="s">
        <v>1666</v>
      </c>
      <c r="B146" s="866" t="s">
        <v>1379</v>
      </c>
      <c r="C146" s="864" t="s">
        <v>734</v>
      </c>
    </row>
    <row r="147" spans="1:3" customFormat="1">
      <c r="A147" s="867" t="s">
        <v>1666</v>
      </c>
      <c r="B147" s="867" t="s">
        <v>1361</v>
      </c>
      <c r="C147" s="864">
        <v>0</v>
      </c>
    </row>
    <row r="148" spans="1:3" customFormat="1">
      <c r="A148" s="867" t="s">
        <v>1666</v>
      </c>
      <c r="B148" s="867" t="s">
        <v>1361</v>
      </c>
      <c r="C148" s="864">
        <v>0</v>
      </c>
    </row>
    <row r="149" spans="1:3" customFormat="1">
      <c r="A149" s="867" t="s">
        <v>1666</v>
      </c>
      <c r="B149" s="867" t="s">
        <v>1361</v>
      </c>
      <c r="C149" s="864">
        <v>0</v>
      </c>
    </row>
    <row r="150" spans="1:3" customFormat="1">
      <c r="A150" s="877" t="s">
        <v>1666</v>
      </c>
      <c r="B150" s="877" t="s">
        <v>1370</v>
      </c>
      <c r="C150" s="864">
        <v>0</v>
      </c>
    </row>
    <row r="151" spans="1:3" customFormat="1">
      <c r="A151" s="866" t="s">
        <v>1666</v>
      </c>
      <c r="B151" s="866" t="s">
        <v>1379</v>
      </c>
      <c r="C151" s="864" t="s">
        <v>896</v>
      </c>
    </row>
    <row r="152" spans="1:3" customFormat="1">
      <c r="A152" s="868" t="s">
        <v>697</v>
      </c>
      <c r="B152" s="868" t="s">
        <v>1393</v>
      </c>
      <c r="C152" s="864">
        <v>0</v>
      </c>
    </row>
    <row r="153" spans="1:3" customFormat="1">
      <c r="A153" s="867" t="s">
        <v>1666</v>
      </c>
      <c r="B153" s="867" t="s">
        <v>1361</v>
      </c>
      <c r="C153" s="864">
        <v>0</v>
      </c>
    </row>
    <row r="154" spans="1:3" customFormat="1">
      <c r="A154" s="864" t="s">
        <v>495</v>
      </c>
      <c r="B154" s="864" t="s">
        <v>818</v>
      </c>
      <c r="C154" s="864">
        <v>0</v>
      </c>
    </row>
    <row r="155" spans="1:3" customFormat="1">
      <c r="A155" s="864" t="s">
        <v>464</v>
      </c>
      <c r="B155" s="864" t="s">
        <v>818</v>
      </c>
      <c r="C155" s="864">
        <v>0</v>
      </c>
    </row>
    <row r="156" spans="1:3" customFormat="1">
      <c r="A156" s="867" t="s">
        <v>1666</v>
      </c>
      <c r="B156" s="867" t="s">
        <v>1361</v>
      </c>
      <c r="C156" s="864">
        <v>0</v>
      </c>
    </row>
    <row r="157" spans="1:3" customFormat="1">
      <c r="A157" s="866" t="s">
        <v>1666</v>
      </c>
      <c r="B157" s="866" t="s">
        <v>1379</v>
      </c>
      <c r="C157" s="864" t="s">
        <v>734</v>
      </c>
    </row>
    <row r="158" spans="1:3" customFormat="1">
      <c r="A158" s="866" t="s">
        <v>1666</v>
      </c>
      <c r="B158" s="866" t="s">
        <v>1379</v>
      </c>
      <c r="C158" s="864" t="s">
        <v>734</v>
      </c>
    </row>
    <row r="159" spans="1:3" customFormat="1">
      <c r="A159" s="867" t="s">
        <v>1666</v>
      </c>
      <c r="B159" s="867" t="s">
        <v>1361</v>
      </c>
      <c r="C159" s="864">
        <v>0</v>
      </c>
    </row>
    <row r="160" spans="1:3" customFormat="1">
      <c r="A160" s="867" t="s">
        <v>1666</v>
      </c>
      <c r="B160" s="867" t="s">
        <v>1361</v>
      </c>
      <c r="C160" s="864">
        <v>0</v>
      </c>
    </row>
    <row r="161" spans="1:3" customFormat="1">
      <c r="A161" s="867" t="s">
        <v>1666</v>
      </c>
      <c r="B161" s="867" t="s">
        <v>1361</v>
      </c>
      <c r="C161" s="864">
        <v>0</v>
      </c>
    </row>
    <row r="162" spans="1:3" customFormat="1">
      <c r="A162" s="867" t="s">
        <v>1666</v>
      </c>
      <c r="B162" s="867" t="s">
        <v>1361</v>
      </c>
      <c r="C162" s="864">
        <v>0</v>
      </c>
    </row>
    <row r="163" spans="1:3" customFormat="1">
      <c r="A163" s="867" t="s">
        <v>1666</v>
      </c>
      <c r="B163" s="867" t="s">
        <v>1361</v>
      </c>
      <c r="C163" s="864">
        <v>0</v>
      </c>
    </row>
    <row r="164" spans="1:3" customFormat="1">
      <c r="A164" s="866" t="s">
        <v>1666</v>
      </c>
      <c r="B164" s="866" t="s">
        <v>1379</v>
      </c>
      <c r="C164" s="864" t="s">
        <v>734</v>
      </c>
    </row>
    <row r="165" spans="1:3" customFormat="1">
      <c r="A165" s="866" t="s">
        <v>1666</v>
      </c>
      <c r="B165" s="866" t="s">
        <v>1379</v>
      </c>
      <c r="C165" s="864" t="s">
        <v>734</v>
      </c>
    </row>
    <row r="166" spans="1:3" customFormat="1">
      <c r="A166" s="867" t="s">
        <v>1666</v>
      </c>
      <c r="B166" s="867" t="s">
        <v>1361</v>
      </c>
      <c r="C166" s="864">
        <v>0</v>
      </c>
    </row>
    <row r="167" spans="1:3" customFormat="1">
      <c r="A167" s="867" t="s">
        <v>1666</v>
      </c>
      <c r="B167" s="867" t="s">
        <v>1361</v>
      </c>
      <c r="C167" s="864">
        <v>0</v>
      </c>
    </row>
    <row r="168" spans="1:3" customFormat="1">
      <c r="A168" s="867" t="s">
        <v>1666</v>
      </c>
      <c r="B168" s="867" t="s">
        <v>1361</v>
      </c>
      <c r="C168" s="864">
        <v>0</v>
      </c>
    </row>
    <row r="169" spans="1:3" customFormat="1">
      <c r="A169" s="867" t="s">
        <v>1666</v>
      </c>
      <c r="B169" s="867" t="s">
        <v>1361</v>
      </c>
      <c r="C169" s="864">
        <v>0</v>
      </c>
    </row>
    <row r="170" spans="1:3" customFormat="1">
      <c r="A170" s="867" t="s">
        <v>1666</v>
      </c>
      <c r="B170" s="867" t="s">
        <v>1361</v>
      </c>
      <c r="C170" s="864">
        <v>0</v>
      </c>
    </row>
    <row r="171" spans="1:3" customFormat="1">
      <c r="A171" s="867" t="s">
        <v>1666</v>
      </c>
      <c r="B171" s="867" t="s">
        <v>1361</v>
      </c>
      <c r="C171" s="864">
        <v>0</v>
      </c>
    </row>
    <row r="172" spans="1:3" customFormat="1">
      <c r="A172" s="866" t="s">
        <v>1666</v>
      </c>
      <c r="B172" s="866" t="s">
        <v>1379</v>
      </c>
      <c r="C172" s="864" t="s">
        <v>734</v>
      </c>
    </row>
    <row r="173" spans="1:3" customFormat="1">
      <c r="A173" s="867" t="s">
        <v>1666</v>
      </c>
      <c r="B173" s="867" t="s">
        <v>1361</v>
      </c>
      <c r="C173" s="864">
        <v>0</v>
      </c>
    </row>
    <row r="174" spans="1:3" customFormat="1">
      <c r="A174" s="866" t="s">
        <v>1666</v>
      </c>
      <c r="B174" s="866" t="s">
        <v>1379</v>
      </c>
      <c r="C174" s="864" t="s">
        <v>734</v>
      </c>
    </row>
    <row r="175" spans="1:3" customFormat="1">
      <c r="A175" s="866" t="s">
        <v>1666</v>
      </c>
      <c r="B175" s="866" t="s">
        <v>1379</v>
      </c>
      <c r="C175" s="864" t="s">
        <v>734</v>
      </c>
    </row>
    <row r="176" spans="1:3" customFormat="1">
      <c r="A176" s="868" t="s">
        <v>709</v>
      </c>
      <c r="B176" s="868" t="s">
        <v>1393</v>
      </c>
      <c r="C176" s="864">
        <v>0</v>
      </c>
    </row>
    <row r="177" spans="1:3" customFormat="1">
      <c r="A177" s="864" t="s">
        <v>799</v>
      </c>
      <c r="B177" s="864" t="s">
        <v>818</v>
      </c>
      <c r="C177" s="864">
        <v>0</v>
      </c>
    </row>
    <row r="178" spans="1:3" customFormat="1">
      <c r="A178" s="864" t="s">
        <v>798</v>
      </c>
      <c r="B178" s="864" t="s">
        <v>818</v>
      </c>
      <c r="C178" s="864">
        <v>0</v>
      </c>
    </row>
    <row r="179" spans="1:3" customFormat="1">
      <c r="A179" s="864" t="s">
        <v>797</v>
      </c>
      <c r="B179" s="864" t="s">
        <v>818</v>
      </c>
      <c r="C179" s="864">
        <v>0</v>
      </c>
    </row>
    <row r="180" spans="1:3" customFormat="1">
      <c r="A180" s="864" t="s">
        <v>796</v>
      </c>
      <c r="B180" s="864" t="s">
        <v>818</v>
      </c>
      <c r="C180" s="864">
        <v>0</v>
      </c>
    </row>
    <row r="181" spans="1:3" customFormat="1">
      <c r="A181" s="864" t="s">
        <v>795</v>
      </c>
      <c r="B181" s="864" t="s">
        <v>818</v>
      </c>
      <c r="C181" s="864">
        <v>0</v>
      </c>
    </row>
    <row r="182" spans="1:3" customFormat="1">
      <c r="A182" s="866" t="s">
        <v>1666</v>
      </c>
      <c r="B182" s="866" t="s">
        <v>1379</v>
      </c>
      <c r="C182" s="864" t="s">
        <v>734</v>
      </c>
    </row>
    <row r="183" spans="1:3" customFormat="1">
      <c r="A183" s="880" t="s">
        <v>1096</v>
      </c>
      <c r="B183" s="880" t="s">
        <v>1391</v>
      </c>
      <c r="C183" s="864">
        <v>0</v>
      </c>
    </row>
    <row r="184" spans="1:3" customFormat="1">
      <c r="A184" s="867" t="s">
        <v>1666</v>
      </c>
      <c r="B184" s="867" t="s">
        <v>1361</v>
      </c>
      <c r="C184" s="864">
        <v>0</v>
      </c>
    </row>
    <row r="185" spans="1:3" customFormat="1">
      <c r="A185" s="866" t="s">
        <v>1666</v>
      </c>
      <c r="B185" s="866" t="s">
        <v>1379</v>
      </c>
      <c r="C185" s="864" t="s">
        <v>734</v>
      </c>
    </row>
    <row r="186" spans="1:3" customFormat="1">
      <c r="A186" s="866" t="s">
        <v>1666</v>
      </c>
      <c r="B186" s="866" t="s">
        <v>1379</v>
      </c>
      <c r="C186" s="864" t="s">
        <v>734</v>
      </c>
    </row>
    <row r="187" spans="1:3" customFormat="1">
      <c r="A187" s="864" t="s">
        <v>794</v>
      </c>
      <c r="B187" s="864" t="s">
        <v>818</v>
      </c>
      <c r="C187" s="864">
        <v>0</v>
      </c>
    </row>
    <row r="188" spans="1:3" customFormat="1">
      <c r="A188" s="864" t="s">
        <v>793</v>
      </c>
      <c r="B188" s="864" t="s">
        <v>818</v>
      </c>
      <c r="C188" s="864">
        <v>0</v>
      </c>
    </row>
    <row r="189" spans="1:3" customFormat="1">
      <c r="A189" s="864" t="s">
        <v>792</v>
      </c>
      <c r="B189" s="864" t="s">
        <v>818</v>
      </c>
      <c r="C189" s="864">
        <v>0</v>
      </c>
    </row>
    <row r="190" spans="1:3" customFormat="1">
      <c r="A190" s="864" t="s">
        <v>791</v>
      </c>
      <c r="B190" s="864" t="s">
        <v>818</v>
      </c>
      <c r="C190" s="864">
        <v>0</v>
      </c>
    </row>
    <row r="191" spans="1:3" customFormat="1">
      <c r="A191" s="867" t="s">
        <v>1666</v>
      </c>
      <c r="B191" s="867" t="s">
        <v>1361</v>
      </c>
      <c r="C191" s="864">
        <v>0</v>
      </c>
    </row>
    <row r="192" spans="1:3" customFormat="1">
      <c r="A192" s="867" t="s">
        <v>1666</v>
      </c>
      <c r="B192" s="867" t="s">
        <v>1361</v>
      </c>
      <c r="C192" s="864">
        <v>0</v>
      </c>
    </row>
    <row r="193" spans="1:3" customFormat="1">
      <c r="A193" s="868" t="s">
        <v>645</v>
      </c>
      <c r="B193" s="868" t="s">
        <v>1390</v>
      </c>
      <c r="C193" s="864">
        <v>0</v>
      </c>
    </row>
    <row r="194" spans="1:3" customFormat="1">
      <c r="A194" s="864" t="s">
        <v>1308</v>
      </c>
      <c r="B194" s="864" t="s">
        <v>63</v>
      </c>
      <c r="C194" s="864">
        <v>0</v>
      </c>
    </row>
    <row r="195" spans="1:3" customFormat="1">
      <c r="A195" s="864" t="s">
        <v>362</v>
      </c>
      <c r="B195" s="864" t="s">
        <v>56</v>
      </c>
      <c r="C195" s="864">
        <v>0</v>
      </c>
    </row>
    <row r="196" spans="1:3" customFormat="1">
      <c r="A196" s="864" t="s">
        <v>375</v>
      </c>
      <c r="B196" s="864" t="s">
        <v>63</v>
      </c>
      <c r="C196" s="864">
        <v>0</v>
      </c>
    </row>
    <row r="197" spans="1:3" customFormat="1">
      <c r="A197" s="864" t="s">
        <v>363</v>
      </c>
      <c r="B197" s="864" t="s">
        <v>56</v>
      </c>
      <c r="C197" s="864">
        <v>0</v>
      </c>
    </row>
    <row r="198" spans="1:3" customFormat="1">
      <c r="A198" s="864" t="s">
        <v>364</v>
      </c>
      <c r="B198" s="864" t="s">
        <v>56</v>
      </c>
      <c r="C198" s="864">
        <v>0</v>
      </c>
    </row>
    <row r="199" spans="1:3" customFormat="1">
      <c r="A199" s="864" t="s">
        <v>365</v>
      </c>
      <c r="B199" s="864" t="s">
        <v>56</v>
      </c>
      <c r="C199" s="864">
        <v>0</v>
      </c>
    </row>
    <row r="200" spans="1:3" customFormat="1">
      <c r="A200" s="864" t="s">
        <v>366</v>
      </c>
      <c r="B200" s="864" t="s">
        <v>56</v>
      </c>
      <c r="C200" s="864">
        <v>0</v>
      </c>
    </row>
    <row r="201" spans="1:3" customFormat="1">
      <c r="A201" s="864" t="s">
        <v>367</v>
      </c>
      <c r="B201" s="864" t="s">
        <v>56</v>
      </c>
      <c r="C201" s="864">
        <v>0</v>
      </c>
    </row>
    <row r="202" spans="1:3" customFormat="1">
      <c r="A202" s="864" t="s">
        <v>368</v>
      </c>
      <c r="B202" s="864" t="s">
        <v>56</v>
      </c>
      <c r="C202" s="864">
        <v>0</v>
      </c>
    </row>
    <row r="203" spans="1:3" customFormat="1">
      <c r="A203" s="864" t="s">
        <v>376</v>
      </c>
      <c r="B203" s="864" t="s">
        <v>63</v>
      </c>
      <c r="C203" s="864">
        <v>0</v>
      </c>
    </row>
    <row r="204" spans="1:3" customFormat="1">
      <c r="A204" s="864" t="s">
        <v>369</v>
      </c>
      <c r="B204" s="864" t="s">
        <v>56</v>
      </c>
      <c r="C204" s="864">
        <v>0</v>
      </c>
    </row>
    <row r="205" spans="1:3" customFormat="1">
      <c r="A205" s="864" t="s">
        <v>370</v>
      </c>
      <c r="B205" s="864" t="s">
        <v>56</v>
      </c>
      <c r="C205" s="864">
        <v>0</v>
      </c>
    </row>
    <row r="206" spans="1:3" customFormat="1">
      <c r="A206" s="864" t="s">
        <v>371</v>
      </c>
      <c r="B206" s="864" t="s">
        <v>56</v>
      </c>
      <c r="C206" s="864">
        <v>0</v>
      </c>
    </row>
    <row r="207" spans="1:3" customFormat="1">
      <c r="A207" s="864" t="s">
        <v>1309</v>
      </c>
      <c r="B207" s="864" t="s">
        <v>56</v>
      </c>
      <c r="C207" s="864">
        <v>0</v>
      </c>
    </row>
    <row r="208" spans="1:3" customFormat="1">
      <c r="A208" s="864" t="s">
        <v>373</v>
      </c>
      <c r="B208" s="864" t="s">
        <v>56</v>
      </c>
      <c r="C208" s="864">
        <v>0</v>
      </c>
    </row>
    <row r="209" spans="1:3" customFormat="1">
      <c r="A209" s="864" t="s">
        <v>374</v>
      </c>
      <c r="B209" s="864" t="s">
        <v>63</v>
      </c>
      <c r="C209" s="864">
        <v>0</v>
      </c>
    </row>
    <row r="210" spans="1:3" customFormat="1">
      <c r="A210" s="864" t="s">
        <v>372</v>
      </c>
      <c r="B210" s="864" t="s">
        <v>56</v>
      </c>
      <c r="C210" s="864">
        <v>0</v>
      </c>
    </row>
    <row r="211" spans="1:3" customFormat="1">
      <c r="A211" s="872" t="s">
        <v>790</v>
      </c>
      <c r="B211" s="872" t="s">
        <v>1362</v>
      </c>
      <c r="C211" s="864">
        <v>0</v>
      </c>
    </row>
    <row r="212" spans="1:3" customFormat="1">
      <c r="A212" s="872" t="s">
        <v>581</v>
      </c>
      <c r="B212" s="872" t="s">
        <v>1362</v>
      </c>
      <c r="C212" s="864">
        <v>0</v>
      </c>
    </row>
    <row r="213" spans="1:3" customFormat="1">
      <c r="A213" s="872" t="s">
        <v>582</v>
      </c>
      <c r="B213" s="872" t="s">
        <v>1362</v>
      </c>
      <c r="C213" s="864">
        <v>0</v>
      </c>
    </row>
    <row r="214" spans="1:3" customFormat="1">
      <c r="A214" s="879" t="s">
        <v>1654</v>
      </c>
      <c r="B214" s="879" t="s">
        <v>1377</v>
      </c>
      <c r="C214" s="864">
        <v>0</v>
      </c>
    </row>
    <row r="215" spans="1:3" customFormat="1">
      <c r="A215" s="867" t="s">
        <v>1666</v>
      </c>
      <c r="B215" s="867" t="s">
        <v>1361</v>
      </c>
      <c r="C215" s="864">
        <v>0</v>
      </c>
    </row>
    <row r="216" spans="1:3" customFormat="1">
      <c r="A216" s="867" t="s">
        <v>1666</v>
      </c>
      <c r="B216" s="867" t="s">
        <v>1361</v>
      </c>
      <c r="C216" s="864">
        <v>0</v>
      </c>
    </row>
    <row r="217" spans="1:3" customFormat="1">
      <c r="A217" s="877" t="s">
        <v>1666</v>
      </c>
      <c r="B217" s="877" t="s">
        <v>1370</v>
      </c>
      <c r="C217" s="864">
        <v>0</v>
      </c>
    </row>
    <row r="218" spans="1:3" customFormat="1">
      <c r="A218" s="864" t="s">
        <v>442</v>
      </c>
      <c r="B218" s="864" t="s">
        <v>818</v>
      </c>
      <c r="C218" s="864">
        <v>0</v>
      </c>
    </row>
    <row r="219" spans="1:3" customFormat="1">
      <c r="A219" s="881" t="s">
        <v>1097</v>
      </c>
      <c r="B219" s="881" t="s">
        <v>1386</v>
      </c>
      <c r="C219" s="864">
        <v>0</v>
      </c>
    </row>
    <row r="220" spans="1:3" customFormat="1" ht="15" customHeight="1">
      <c r="A220" s="865" t="s">
        <v>789</v>
      </c>
      <c r="B220" s="865" t="s">
        <v>1369</v>
      </c>
      <c r="C220" s="865"/>
    </row>
    <row r="221" spans="1:3" customFormat="1">
      <c r="A221" s="882" t="s">
        <v>1666</v>
      </c>
      <c r="B221" s="882" t="s">
        <v>1392</v>
      </c>
      <c r="C221" s="864">
        <v>0</v>
      </c>
    </row>
    <row r="222" spans="1:3" customFormat="1">
      <c r="A222" s="866" t="s">
        <v>1666</v>
      </c>
      <c r="B222" s="866" t="s">
        <v>1379</v>
      </c>
      <c r="C222" s="864" t="s">
        <v>734</v>
      </c>
    </row>
    <row r="223" spans="1:3" customFormat="1">
      <c r="A223" s="867" t="s">
        <v>1666</v>
      </c>
      <c r="B223" s="867" t="s">
        <v>1361</v>
      </c>
      <c r="C223" s="864">
        <v>0</v>
      </c>
    </row>
    <row r="224" spans="1:3" customFormat="1">
      <c r="A224" s="874" t="s">
        <v>1666</v>
      </c>
      <c r="B224" s="874" t="s">
        <v>1382</v>
      </c>
      <c r="C224" s="864">
        <v>0</v>
      </c>
    </row>
    <row r="225" spans="1:3" customFormat="1">
      <c r="A225" s="867" t="s">
        <v>1666</v>
      </c>
      <c r="B225" s="867" t="s">
        <v>1361</v>
      </c>
      <c r="C225" s="864">
        <v>0</v>
      </c>
    </row>
    <row r="226" spans="1:3" customFormat="1">
      <c r="A226" s="866" t="s">
        <v>1666</v>
      </c>
      <c r="B226" s="866" t="s">
        <v>1379</v>
      </c>
      <c r="C226" s="864" t="s">
        <v>734</v>
      </c>
    </row>
    <row r="227" spans="1:3" customFormat="1">
      <c r="A227" s="867" t="s">
        <v>1666</v>
      </c>
      <c r="B227" s="867" t="s">
        <v>1361</v>
      </c>
      <c r="C227" s="864">
        <v>0</v>
      </c>
    </row>
    <row r="228" spans="1:3" customFormat="1">
      <c r="A228" s="867" t="s">
        <v>1666</v>
      </c>
      <c r="B228" s="867" t="s">
        <v>1361</v>
      </c>
      <c r="C228" s="864">
        <v>0</v>
      </c>
    </row>
    <row r="229" spans="1:3" customFormat="1">
      <c r="A229" s="866" t="s">
        <v>1666</v>
      </c>
      <c r="B229" s="866" t="s">
        <v>1379</v>
      </c>
      <c r="C229" s="864" t="s">
        <v>734</v>
      </c>
    </row>
    <row r="230" spans="1:3" customFormat="1">
      <c r="A230" s="867" t="s">
        <v>1666</v>
      </c>
      <c r="B230" s="867" t="s">
        <v>1361</v>
      </c>
      <c r="C230" s="864">
        <v>0</v>
      </c>
    </row>
    <row r="231" spans="1:3" customFormat="1">
      <c r="A231" s="875" t="s">
        <v>1319</v>
      </c>
      <c r="B231" s="875" t="s">
        <v>1367</v>
      </c>
      <c r="C231" s="864" t="s">
        <v>134</v>
      </c>
    </row>
    <row r="232" spans="1:3" customFormat="1">
      <c r="A232" s="877" t="s">
        <v>1666</v>
      </c>
      <c r="B232" s="877" t="s">
        <v>1370</v>
      </c>
      <c r="C232" s="864">
        <v>0</v>
      </c>
    </row>
    <row r="233" spans="1:3" customFormat="1">
      <c r="A233" s="867" t="s">
        <v>1666</v>
      </c>
      <c r="B233" s="867" t="s">
        <v>1361</v>
      </c>
      <c r="C233" s="864">
        <v>0</v>
      </c>
    </row>
    <row r="234" spans="1:3" customFormat="1">
      <c r="A234" s="874" t="s">
        <v>1666</v>
      </c>
      <c r="B234" s="874" t="s">
        <v>1382</v>
      </c>
      <c r="C234" s="864">
        <v>0</v>
      </c>
    </row>
    <row r="235" spans="1:3" customFormat="1">
      <c r="A235" s="877" t="s">
        <v>1666</v>
      </c>
      <c r="B235" s="877" t="s">
        <v>1370</v>
      </c>
      <c r="C235" s="864">
        <v>0</v>
      </c>
    </row>
    <row r="236" spans="1:3" customFormat="1">
      <c r="A236" s="866" t="s">
        <v>1666</v>
      </c>
      <c r="B236" s="866" t="s">
        <v>1379</v>
      </c>
      <c r="C236" s="864" t="s">
        <v>734</v>
      </c>
    </row>
    <row r="237" spans="1:3" customFormat="1">
      <c r="A237" s="867" t="s">
        <v>1666</v>
      </c>
      <c r="B237" s="867" t="s">
        <v>1361</v>
      </c>
      <c r="C237" s="864">
        <v>0</v>
      </c>
    </row>
    <row r="238" spans="1:3" customFormat="1">
      <c r="A238" s="866" t="s">
        <v>1666</v>
      </c>
      <c r="B238" s="866" t="s">
        <v>1379</v>
      </c>
      <c r="C238" s="864" t="s">
        <v>734</v>
      </c>
    </row>
    <row r="239" spans="1:3" customFormat="1">
      <c r="A239" s="868" t="s">
        <v>745</v>
      </c>
      <c r="B239" s="868" t="s">
        <v>1417</v>
      </c>
      <c r="C239" s="864">
        <v>0</v>
      </c>
    </row>
    <row r="240" spans="1:3" customFormat="1">
      <c r="A240" s="867" t="s">
        <v>1666</v>
      </c>
      <c r="B240" s="867" t="s">
        <v>1361</v>
      </c>
      <c r="C240" s="864">
        <v>0</v>
      </c>
    </row>
    <row r="241" spans="1:3" customFormat="1">
      <c r="A241" s="868" t="s">
        <v>633</v>
      </c>
      <c r="B241" s="868" t="s">
        <v>1400</v>
      </c>
      <c r="C241" s="864">
        <v>0</v>
      </c>
    </row>
    <row r="242" spans="1:3" customFormat="1">
      <c r="A242" s="868" t="s">
        <v>634</v>
      </c>
      <c r="B242" s="868" t="s">
        <v>1400</v>
      </c>
      <c r="C242" s="864">
        <v>0</v>
      </c>
    </row>
    <row r="243" spans="1:3" customFormat="1">
      <c r="A243" s="878" t="s">
        <v>666</v>
      </c>
      <c r="B243" s="878" t="s">
        <v>1401</v>
      </c>
      <c r="C243" s="878"/>
    </row>
    <row r="244" spans="1:3" customFormat="1">
      <c r="A244" s="878" t="s">
        <v>646</v>
      </c>
      <c r="B244" s="878" t="s">
        <v>1401</v>
      </c>
      <c r="C244" s="878"/>
    </row>
    <row r="245" spans="1:3" customFormat="1">
      <c r="A245" s="864" t="s">
        <v>491</v>
      </c>
      <c r="B245" s="864" t="s">
        <v>818</v>
      </c>
      <c r="C245" s="864">
        <v>0</v>
      </c>
    </row>
    <row r="246" spans="1:3" customFormat="1">
      <c r="A246" s="868" t="s">
        <v>746</v>
      </c>
      <c r="B246" s="868" t="s">
        <v>1417</v>
      </c>
      <c r="C246" s="864">
        <v>0</v>
      </c>
    </row>
    <row r="247" spans="1:3" customFormat="1">
      <c r="A247" s="864" t="s">
        <v>437</v>
      </c>
      <c r="B247" s="864" t="s">
        <v>818</v>
      </c>
      <c r="C247" s="864">
        <v>0</v>
      </c>
    </row>
    <row r="248" spans="1:3" customFormat="1">
      <c r="A248" s="864" t="s">
        <v>443</v>
      </c>
      <c r="B248" s="864" t="s">
        <v>818</v>
      </c>
      <c r="C248" s="864">
        <v>0</v>
      </c>
    </row>
    <row r="249" spans="1:3" customFormat="1">
      <c r="A249" s="864" t="s">
        <v>444</v>
      </c>
      <c r="B249" s="864" t="s">
        <v>818</v>
      </c>
      <c r="C249" s="864">
        <v>0</v>
      </c>
    </row>
    <row r="250" spans="1:3" customFormat="1">
      <c r="A250" s="864" t="s">
        <v>445</v>
      </c>
      <c r="B250" s="864" t="s">
        <v>818</v>
      </c>
      <c r="C250" s="864">
        <v>0</v>
      </c>
    </row>
    <row r="251" spans="1:3" customFormat="1">
      <c r="A251" s="868" t="s">
        <v>692</v>
      </c>
      <c r="B251" s="868" t="s">
        <v>1417</v>
      </c>
      <c r="C251" s="864">
        <v>0</v>
      </c>
    </row>
    <row r="252" spans="1:3" customFormat="1">
      <c r="A252" s="868" t="s">
        <v>339</v>
      </c>
      <c r="B252" s="868" t="s">
        <v>1463</v>
      </c>
      <c r="C252" s="864">
        <v>0</v>
      </c>
    </row>
    <row r="253" spans="1:3" customFormat="1">
      <c r="A253" s="868" t="s">
        <v>698</v>
      </c>
      <c r="B253" s="868" t="s">
        <v>1393</v>
      </c>
      <c r="C253" s="864">
        <v>0</v>
      </c>
    </row>
    <row r="254" spans="1:3" customFormat="1">
      <c r="A254" s="864" t="s">
        <v>496</v>
      </c>
      <c r="B254" s="864" t="s">
        <v>818</v>
      </c>
      <c r="C254" s="864">
        <v>0</v>
      </c>
    </row>
    <row r="255" spans="1:3" customFormat="1">
      <c r="A255" s="867" t="s">
        <v>1666</v>
      </c>
      <c r="B255" s="867" t="s">
        <v>1361</v>
      </c>
      <c r="C255" s="864">
        <v>0</v>
      </c>
    </row>
    <row r="256" spans="1:3" customFormat="1">
      <c r="A256" s="868" t="s">
        <v>691</v>
      </c>
      <c r="B256" s="868" t="s">
        <v>1417</v>
      </c>
      <c r="C256" s="864">
        <v>0</v>
      </c>
    </row>
    <row r="257" spans="1:9">
      <c r="A257" s="877" t="s">
        <v>1666</v>
      </c>
      <c r="B257" s="877" t="s">
        <v>1370</v>
      </c>
      <c r="C257" s="864">
        <v>0</v>
      </c>
      <c r="E257"/>
      <c r="F257"/>
      <c r="G257"/>
      <c r="H257"/>
      <c r="I257"/>
    </row>
    <row r="258" spans="1:9">
      <c r="A258" s="867" t="s">
        <v>1666</v>
      </c>
      <c r="B258" s="867" t="s">
        <v>1361</v>
      </c>
      <c r="C258" s="864">
        <v>0</v>
      </c>
      <c r="E258"/>
      <c r="F258"/>
      <c r="G258"/>
      <c r="H258"/>
      <c r="I258"/>
    </row>
    <row r="259" spans="1:9">
      <c r="A259" s="864" t="s">
        <v>585</v>
      </c>
      <c r="B259" s="864" t="e">
        <v>#N/A</v>
      </c>
      <c r="C259" s="864">
        <v>0</v>
      </c>
      <c r="E259"/>
      <c r="F259"/>
      <c r="G259"/>
      <c r="H259"/>
      <c r="I259"/>
    </row>
    <row r="260" spans="1:9">
      <c r="A260" s="864" t="s">
        <v>497</v>
      </c>
      <c r="B260" s="864" t="s">
        <v>818</v>
      </c>
      <c r="C260" s="864">
        <v>0</v>
      </c>
      <c r="E260"/>
      <c r="F260"/>
      <c r="G260"/>
      <c r="H260"/>
      <c r="I260"/>
    </row>
    <row r="261" spans="1:9">
      <c r="A261" s="877" t="s">
        <v>1666</v>
      </c>
      <c r="B261" s="877" t="s">
        <v>1370</v>
      </c>
      <c r="C261" s="864">
        <v>0</v>
      </c>
      <c r="E261"/>
      <c r="F261"/>
      <c r="G261"/>
      <c r="H261"/>
      <c r="I261"/>
    </row>
    <row r="262" spans="1:9">
      <c r="A262" s="868" t="s">
        <v>1098</v>
      </c>
      <c r="B262" s="868" t="s">
        <v>1402</v>
      </c>
      <c r="C262" s="864">
        <v>0</v>
      </c>
      <c r="E262" s="860"/>
    </row>
    <row r="263" spans="1:9" ht="15" customHeight="1">
      <c r="A263" s="865" t="s">
        <v>610</v>
      </c>
      <c r="B263" s="865" t="s">
        <v>1369</v>
      </c>
      <c r="C263" s="865"/>
    </row>
    <row r="264" spans="1:9">
      <c r="A264" s="882" t="s">
        <v>1666</v>
      </c>
      <c r="B264" s="882" t="s">
        <v>1392</v>
      </c>
      <c r="C264" s="864">
        <v>0</v>
      </c>
    </row>
    <row r="265" spans="1:9">
      <c r="A265" s="881" t="s">
        <v>608</v>
      </c>
      <c r="B265" s="881" t="s">
        <v>1385</v>
      </c>
      <c r="C265" s="864">
        <v>0</v>
      </c>
    </row>
    <row r="266" spans="1:9">
      <c r="A266" s="874" t="s">
        <v>1666</v>
      </c>
      <c r="B266" s="874" t="s">
        <v>1382</v>
      </c>
      <c r="C266" s="864">
        <v>0</v>
      </c>
    </row>
    <row r="267" spans="1:9">
      <c r="A267" s="867" t="s">
        <v>1666</v>
      </c>
      <c r="B267" s="867" t="s">
        <v>1361</v>
      </c>
      <c r="C267" s="864">
        <v>0</v>
      </c>
    </row>
    <row r="268" spans="1:9">
      <c r="A268" s="866" t="s">
        <v>1666</v>
      </c>
      <c r="B268" s="866" t="s">
        <v>1379</v>
      </c>
      <c r="C268" s="864" t="s">
        <v>734</v>
      </c>
    </row>
    <row r="269" spans="1:9">
      <c r="A269" s="866" t="s">
        <v>1666</v>
      </c>
      <c r="B269" s="866" t="s">
        <v>1379</v>
      </c>
      <c r="C269" s="864" t="s">
        <v>734</v>
      </c>
    </row>
    <row r="270" spans="1:9">
      <c r="A270" s="867" t="s">
        <v>1666</v>
      </c>
      <c r="B270" s="867" t="s">
        <v>1361</v>
      </c>
      <c r="C270" s="864">
        <v>0</v>
      </c>
    </row>
    <row r="271" spans="1:9">
      <c r="A271" s="866" t="s">
        <v>1666</v>
      </c>
      <c r="B271" s="866" t="s">
        <v>1379</v>
      </c>
      <c r="C271" s="864" t="s">
        <v>734</v>
      </c>
    </row>
    <row r="272" spans="1:9">
      <c r="A272" s="864" t="s">
        <v>498</v>
      </c>
      <c r="B272" s="864" t="s">
        <v>818</v>
      </c>
      <c r="C272" s="864">
        <v>0</v>
      </c>
    </row>
    <row r="273" spans="1:5">
      <c r="A273" s="875" t="s">
        <v>758</v>
      </c>
      <c r="B273" s="875" t="s">
        <v>1367</v>
      </c>
      <c r="C273" s="864">
        <v>0</v>
      </c>
    </row>
    <row r="274" spans="1:5">
      <c r="A274" s="866" t="s">
        <v>1666</v>
      </c>
      <c r="B274" s="866" t="s">
        <v>1379</v>
      </c>
      <c r="C274" s="864" t="s">
        <v>734</v>
      </c>
    </row>
    <row r="275" spans="1:5">
      <c r="A275" s="867" t="s">
        <v>1666</v>
      </c>
      <c r="B275" s="867" t="s">
        <v>1361</v>
      </c>
      <c r="C275" s="864">
        <v>0</v>
      </c>
    </row>
    <row r="276" spans="1:5">
      <c r="A276" s="868" t="s">
        <v>699</v>
      </c>
      <c r="B276" s="868" t="s">
        <v>1393</v>
      </c>
      <c r="C276" s="864">
        <v>0</v>
      </c>
    </row>
    <row r="277" spans="1:5">
      <c r="A277" s="866" t="s">
        <v>1666</v>
      </c>
      <c r="B277" s="866" t="s">
        <v>1379</v>
      </c>
      <c r="C277" s="864">
        <v>0</v>
      </c>
    </row>
    <row r="278" spans="1:5">
      <c r="A278" s="868" t="s">
        <v>1099</v>
      </c>
      <c r="B278" s="868" t="s">
        <v>1417</v>
      </c>
      <c r="C278" s="864">
        <v>0</v>
      </c>
    </row>
    <row r="279" spans="1:5">
      <c r="A279" s="867" t="s">
        <v>1666</v>
      </c>
      <c r="B279" s="867" t="s">
        <v>1361</v>
      </c>
      <c r="C279" s="864">
        <v>0</v>
      </c>
    </row>
    <row r="280" spans="1:5">
      <c r="A280" s="867" t="s">
        <v>1666</v>
      </c>
      <c r="B280" s="867" t="s">
        <v>1361</v>
      </c>
      <c r="C280" s="864">
        <v>0</v>
      </c>
    </row>
    <row r="281" spans="1:5">
      <c r="A281" s="866" t="s">
        <v>1666</v>
      </c>
      <c r="B281" s="866" t="s">
        <v>1379</v>
      </c>
      <c r="C281" s="864" t="s">
        <v>734</v>
      </c>
    </row>
    <row r="282" spans="1:5">
      <c r="A282" s="868" t="s">
        <v>1100</v>
      </c>
      <c r="B282" s="868" t="s">
        <v>1402</v>
      </c>
      <c r="C282" s="864">
        <v>0</v>
      </c>
      <c r="E282" s="860"/>
    </row>
    <row r="283" spans="1:5">
      <c r="A283" s="877" t="s">
        <v>1666</v>
      </c>
      <c r="B283" s="877" t="s">
        <v>1370</v>
      </c>
      <c r="C283" s="864">
        <v>0</v>
      </c>
    </row>
    <row r="284" spans="1:5">
      <c r="A284" s="870" t="s">
        <v>533</v>
      </c>
      <c r="B284" s="870" t="s">
        <v>1357</v>
      </c>
      <c r="C284" s="864">
        <v>0</v>
      </c>
    </row>
    <row r="285" spans="1:5">
      <c r="A285" s="870" t="s">
        <v>560</v>
      </c>
      <c r="B285" s="870" t="s">
        <v>1357</v>
      </c>
      <c r="C285" s="864">
        <v>0</v>
      </c>
    </row>
    <row r="286" spans="1:5">
      <c r="A286" s="870" t="s">
        <v>561</v>
      </c>
      <c r="B286" s="870" t="s">
        <v>1357</v>
      </c>
      <c r="C286" s="864">
        <v>0</v>
      </c>
    </row>
    <row r="287" spans="1:5">
      <c r="A287" s="870" t="s">
        <v>562</v>
      </c>
      <c r="B287" s="870" t="s">
        <v>1357</v>
      </c>
      <c r="C287" s="864">
        <v>0</v>
      </c>
    </row>
    <row r="288" spans="1:5">
      <c r="A288" s="870" t="s">
        <v>563</v>
      </c>
      <c r="B288" s="870" t="s">
        <v>1356</v>
      </c>
      <c r="C288" s="864">
        <v>0</v>
      </c>
    </row>
    <row r="289" spans="1:3">
      <c r="A289" s="870" t="s">
        <v>564</v>
      </c>
      <c r="B289" s="870" t="s">
        <v>1357</v>
      </c>
      <c r="C289" s="864">
        <v>0</v>
      </c>
    </row>
    <row r="290" spans="1:3">
      <c r="A290" s="870" t="s">
        <v>788</v>
      </c>
      <c r="B290" s="870" t="s">
        <v>1357</v>
      </c>
      <c r="C290" s="864">
        <v>0</v>
      </c>
    </row>
    <row r="291" spans="1:3">
      <c r="A291" s="870" t="s">
        <v>534</v>
      </c>
      <c r="B291" s="870" t="s">
        <v>1357</v>
      </c>
      <c r="C291" s="864">
        <v>0</v>
      </c>
    </row>
    <row r="292" spans="1:3">
      <c r="A292" s="870" t="s">
        <v>535</v>
      </c>
      <c r="B292" s="870" t="s">
        <v>1357</v>
      </c>
      <c r="C292" s="864">
        <v>0</v>
      </c>
    </row>
    <row r="293" spans="1:3">
      <c r="A293" s="870" t="s">
        <v>536</v>
      </c>
      <c r="B293" s="870" t="s">
        <v>1357</v>
      </c>
      <c r="C293" s="864">
        <v>0</v>
      </c>
    </row>
    <row r="294" spans="1:3">
      <c r="A294" s="870" t="s">
        <v>537</v>
      </c>
      <c r="B294" s="870" t="s">
        <v>1357</v>
      </c>
      <c r="C294" s="864">
        <v>0</v>
      </c>
    </row>
    <row r="295" spans="1:3">
      <c r="A295" s="870" t="s">
        <v>565</v>
      </c>
      <c r="B295" s="870" t="s">
        <v>1357</v>
      </c>
      <c r="C295" s="864">
        <v>0</v>
      </c>
    </row>
    <row r="296" spans="1:3">
      <c r="A296" s="870" t="s">
        <v>538</v>
      </c>
      <c r="B296" s="870" t="s">
        <v>1357</v>
      </c>
      <c r="C296" s="864">
        <v>0</v>
      </c>
    </row>
    <row r="297" spans="1:3">
      <c r="A297" s="870" t="s">
        <v>539</v>
      </c>
      <c r="B297" s="870" t="s">
        <v>1357</v>
      </c>
      <c r="C297" s="864">
        <v>0</v>
      </c>
    </row>
    <row r="298" spans="1:3">
      <c r="A298" s="870" t="s">
        <v>540</v>
      </c>
      <c r="B298" s="870" t="s">
        <v>1357</v>
      </c>
      <c r="C298" s="864">
        <v>0</v>
      </c>
    </row>
    <row r="299" spans="1:3">
      <c r="A299" s="870" t="s">
        <v>541</v>
      </c>
      <c r="B299" s="870" t="s">
        <v>1357</v>
      </c>
      <c r="C299" s="864">
        <v>0</v>
      </c>
    </row>
    <row r="300" spans="1:3">
      <c r="A300" s="870" t="s">
        <v>542</v>
      </c>
      <c r="B300" s="870" t="s">
        <v>1357</v>
      </c>
      <c r="C300" s="864">
        <v>0</v>
      </c>
    </row>
    <row r="301" spans="1:3">
      <c r="A301" s="870" t="s">
        <v>543</v>
      </c>
      <c r="B301" s="870" t="s">
        <v>1357</v>
      </c>
      <c r="C301" s="864">
        <v>0</v>
      </c>
    </row>
    <row r="302" spans="1:3">
      <c r="A302" s="870" t="s">
        <v>544</v>
      </c>
      <c r="B302" s="870" t="s">
        <v>1357</v>
      </c>
      <c r="C302" s="864">
        <v>0</v>
      </c>
    </row>
    <row r="303" spans="1:3">
      <c r="A303" s="870" t="s">
        <v>545</v>
      </c>
      <c r="B303" s="870" t="s">
        <v>1357</v>
      </c>
      <c r="C303" s="864">
        <v>0</v>
      </c>
    </row>
    <row r="304" spans="1:3">
      <c r="A304" s="870" t="s">
        <v>546</v>
      </c>
      <c r="B304" s="870" t="s">
        <v>1357</v>
      </c>
      <c r="C304" s="864">
        <v>0</v>
      </c>
    </row>
    <row r="305" spans="1:3">
      <c r="A305" s="870" t="s">
        <v>547</v>
      </c>
      <c r="B305" s="870" t="s">
        <v>1357</v>
      </c>
      <c r="C305" s="864">
        <v>0</v>
      </c>
    </row>
    <row r="306" spans="1:3">
      <c r="A306" s="870" t="s">
        <v>548</v>
      </c>
      <c r="B306" s="870" t="s">
        <v>1357</v>
      </c>
      <c r="C306" s="864">
        <v>0</v>
      </c>
    </row>
    <row r="307" spans="1:3">
      <c r="A307" s="870" t="s">
        <v>549</v>
      </c>
      <c r="B307" s="870" t="s">
        <v>1357</v>
      </c>
      <c r="C307" s="864">
        <v>0</v>
      </c>
    </row>
    <row r="308" spans="1:3">
      <c r="A308" s="870" t="s">
        <v>566</v>
      </c>
      <c r="B308" s="870" t="s">
        <v>1357</v>
      </c>
      <c r="C308" s="864">
        <v>0</v>
      </c>
    </row>
    <row r="309" spans="1:3">
      <c r="A309" s="870" t="s">
        <v>550</v>
      </c>
      <c r="B309" s="870" t="s">
        <v>1357</v>
      </c>
      <c r="C309" s="864">
        <v>0</v>
      </c>
    </row>
    <row r="310" spans="1:3">
      <c r="A310" s="870" t="s">
        <v>551</v>
      </c>
      <c r="B310" s="870" t="s">
        <v>1357</v>
      </c>
      <c r="C310" s="864">
        <v>0</v>
      </c>
    </row>
    <row r="311" spans="1:3">
      <c r="A311" s="870" t="s">
        <v>552</v>
      </c>
      <c r="B311" s="870" t="s">
        <v>1357</v>
      </c>
      <c r="C311" s="864">
        <v>0</v>
      </c>
    </row>
    <row r="312" spans="1:3">
      <c r="A312" s="870" t="s">
        <v>553</v>
      </c>
      <c r="B312" s="870" t="s">
        <v>1357</v>
      </c>
      <c r="C312" s="864">
        <v>0</v>
      </c>
    </row>
    <row r="313" spans="1:3">
      <c r="A313" s="870" t="s">
        <v>554</v>
      </c>
      <c r="B313" s="870" t="s">
        <v>1357</v>
      </c>
      <c r="C313" s="864">
        <v>0</v>
      </c>
    </row>
    <row r="314" spans="1:3">
      <c r="A314" s="870" t="s">
        <v>555</v>
      </c>
      <c r="B314" s="870" t="s">
        <v>1357</v>
      </c>
      <c r="C314" s="864">
        <v>0</v>
      </c>
    </row>
    <row r="315" spans="1:3">
      <c r="A315" s="870" t="s">
        <v>556</v>
      </c>
      <c r="B315" s="870" t="s">
        <v>1357</v>
      </c>
      <c r="C315" s="864">
        <v>0</v>
      </c>
    </row>
    <row r="316" spans="1:3">
      <c r="A316" s="870" t="s">
        <v>567</v>
      </c>
      <c r="B316" s="870" t="s">
        <v>1357</v>
      </c>
      <c r="C316" s="864">
        <v>0</v>
      </c>
    </row>
    <row r="317" spans="1:3">
      <c r="A317" s="870" t="s">
        <v>568</v>
      </c>
      <c r="B317" s="870" t="s">
        <v>1357</v>
      </c>
      <c r="C317" s="864">
        <v>0</v>
      </c>
    </row>
    <row r="318" spans="1:3">
      <c r="A318" s="864" t="s">
        <v>680</v>
      </c>
      <c r="B318" s="864" t="s">
        <v>838</v>
      </c>
      <c r="C318" s="864">
        <v>0</v>
      </c>
    </row>
    <row r="319" spans="1:3">
      <c r="A319" s="864" t="s">
        <v>446</v>
      </c>
      <c r="B319" s="864" t="s">
        <v>818</v>
      </c>
      <c r="C319" s="864">
        <v>0</v>
      </c>
    </row>
    <row r="320" spans="1:3">
      <c r="A320" s="864" t="s">
        <v>421</v>
      </c>
      <c r="B320" s="864" t="s">
        <v>818</v>
      </c>
      <c r="C320" s="864">
        <v>0</v>
      </c>
    </row>
    <row r="321" spans="1:3">
      <c r="A321" s="864" t="s">
        <v>447</v>
      </c>
      <c r="B321" s="864" t="s">
        <v>818</v>
      </c>
      <c r="C321" s="864">
        <v>0</v>
      </c>
    </row>
    <row r="322" spans="1:3">
      <c r="A322" s="864" t="s">
        <v>448</v>
      </c>
      <c r="B322" s="864" t="s">
        <v>818</v>
      </c>
      <c r="C322" s="864">
        <v>0</v>
      </c>
    </row>
    <row r="323" spans="1:3">
      <c r="A323" s="864" t="s">
        <v>422</v>
      </c>
      <c r="B323" s="864" t="s">
        <v>818</v>
      </c>
      <c r="C323" s="864">
        <v>0</v>
      </c>
    </row>
    <row r="324" spans="1:3">
      <c r="A324" s="868" t="s">
        <v>898</v>
      </c>
      <c r="B324" s="868" t="s">
        <v>1399</v>
      </c>
      <c r="C324" s="864">
        <v>0</v>
      </c>
    </row>
    <row r="325" spans="1:3">
      <c r="A325" s="867" t="s">
        <v>1666</v>
      </c>
      <c r="B325" s="867" t="s">
        <v>1361</v>
      </c>
      <c r="C325" s="864">
        <v>0</v>
      </c>
    </row>
    <row r="326" spans="1:3">
      <c r="A326" s="866" t="s">
        <v>1666</v>
      </c>
      <c r="B326" s="866" t="s">
        <v>1379</v>
      </c>
      <c r="C326" s="864" t="s">
        <v>734</v>
      </c>
    </row>
    <row r="327" spans="1:3">
      <c r="A327" s="866" t="s">
        <v>1666</v>
      </c>
      <c r="B327" s="866" t="s">
        <v>1379</v>
      </c>
      <c r="C327" s="864" t="s">
        <v>734</v>
      </c>
    </row>
    <row r="328" spans="1:3">
      <c r="A328" s="866" t="s">
        <v>1666</v>
      </c>
      <c r="B328" s="866" t="s">
        <v>1379</v>
      </c>
      <c r="C328" s="864" t="s">
        <v>734</v>
      </c>
    </row>
    <row r="329" spans="1:3">
      <c r="A329" s="867" t="s">
        <v>1666</v>
      </c>
      <c r="B329" s="867" t="s">
        <v>1361</v>
      </c>
      <c r="C329" s="864">
        <v>0</v>
      </c>
    </row>
    <row r="330" spans="1:3">
      <c r="A330" s="867" t="s">
        <v>1666</v>
      </c>
      <c r="B330" s="867" t="s">
        <v>1361</v>
      </c>
      <c r="C330" s="864">
        <v>0</v>
      </c>
    </row>
    <row r="331" spans="1:3">
      <c r="A331" s="867" t="s">
        <v>1666</v>
      </c>
      <c r="B331" s="867" t="s">
        <v>1361</v>
      </c>
      <c r="C331" s="864">
        <v>0</v>
      </c>
    </row>
    <row r="332" spans="1:3">
      <c r="A332" s="874" t="s">
        <v>1666</v>
      </c>
      <c r="B332" s="874" t="s">
        <v>1382</v>
      </c>
      <c r="C332" s="864">
        <v>0</v>
      </c>
    </row>
    <row r="333" spans="1:3">
      <c r="A333" s="867" t="s">
        <v>1666</v>
      </c>
      <c r="B333" s="867" t="s">
        <v>1361</v>
      </c>
      <c r="C333" s="864">
        <v>0</v>
      </c>
    </row>
    <row r="334" spans="1:3">
      <c r="A334" s="867" t="s">
        <v>1666</v>
      </c>
      <c r="B334" s="867" t="s">
        <v>1361</v>
      </c>
      <c r="C334" s="864">
        <v>0</v>
      </c>
    </row>
    <row r="335" spans="1:3">
      <c r="A335" s="867" t="s">
        <v>1666</v>
      </c>
      <c r="B335" s="867" t="s">
        <v>1361</v>
      </c>
      <c r="C335" s="864">
        <v>0</v>
      </c>
    </row>
    <row r="336" spans="1:3">
      <c r="A336" s="866" t="s">
        <v>1666</v>
      </c>
      <c r="B336" s="866" t="s">
        <v>1379</v>
      </c>
      <c r="C336" s="864" t="s">
        <v>734</v>
      </c>
    </row>
    <row r="337" spans="1:3">
      <c r="A337" s="867" t="s">
        <v>1666</v>
      </c>
      <c r="B337" s="867" t="s">
        <v>1361</v>
      </c>
      <c r="C337" s="864">
        <v>0</v>
      </c>
    </row>
    <row r="338" spans="1:3">
      <c r="A338" s="867" t="s">
        <v>1666</v>
      </c>
      <c r="B338" s="867" t="s">
        <v>1361</v>
      </c>
      <c r="C338" s="864">
        <v>0</v>
      </c>
    </row>
    <row r="339" spans="1:3">
      <c r="A339" s="866" t="s">
        <v>1666</v>
      </c>
      <c r="B339" s="866" t="s">
        <v>1379</v>
      </c>
      <c r="C339" s="864" t="s">
        <v>896</v>
      </c>
    </row>
    <row r="340" spans="1:3">
      <c r="A340" s="867" t="s">
        <v>1666</v>
      </c>
      <c r="B340" s="867" t="s">
        <v>1361</v>
      </c>
      <c r="C340" s="864">
        <v>0</v>
      </c>
    </row>
    <row r="341" spans="1:3">
      <c r="A341" s="866" t="s">
        <v>1666</v>
      </c>
      <c r="B341" s="866" t="s">
        <v>1379</v>
      </c>
      <c r="C341" s="864" t="s">
        <v>734</v>
      </c>
    </row>
    <row r="342" spans="1:3">
      <c r="A342" s="866" t="s">
        <v>1666</v>
      </c>
      <c r="B342" s="866" t="s">
        <v>1379</v>
      </c>
      <c r="C342" s="864" t="s">
        <v>734</v>
      </c>
    </row>
    <row r="343" spans="1:3">
      <c r="A343" s="866" t="s">
        <v>1666</v>
      </c>
      <c r="B343" s="866" t="s">
        <v>1379</v>
      </c>
      <c r="C343" s="864" t="s">
        <v>734</v>
      </c>
    </row>
    <row r="344" spans="1:3">
      <c r="A344" s="866" t="s">
        <v>1666</v>
      </c>
      <c r="B344" s="866" t="s">
        <v>1379</v>
      </c>
      <c r="C344" s="864" t="s">
        <v>734</v>
      </c>
    </row>
    <row r="345" spans="1:3">
      <c r="A345" s="867" t="s">
        <v>1666</v>
      </c>
      <c r="B345" s="867" t="s">
        <v>1361</v>
      </c>
      <c r="C345" s="864">
        <v>0</v>
      </c>
    </row>
    <row r="346" spans="1:3">
      <c r="A346" s="866" t="s">
        <v>1666</v>
      </c>
      <c r="B346" s="866" t="s">
        <v>1379</v>
      </c>
      <c r="C346" s="864" t="s">
        <v>734</v>
      </c>
    </row>
    <row r="347" spans="1:3">
      <c r="A347" s="866" t="s">
        <v>1666</v>
      </c>
      <c r="B347" s="866" t="s">
        <v>1379</v>
      </c>
      <c r="C347" s="864" t="s">
        <v>734</v>
      </c>
    </row>
    <row r="348" spans="1:3">
      <c r="A348" s="866" t="s">
        <v>1666</v>
      </c>
      <c r="B348" s="866" t="s">
        <v>1379</v>
      </c>
      <c r="C348" s="864" t="s">
        <v>734</v>
      </c>
    </row>
    <row r="349" spans="1:3">
      <c r="A349" s="866" t="s">
        <v>1666</v>
      </c>
      <c r="B349" s="866" t="s">
        <v>1379</v>
      </c>
      <c r="C349" s="864" t="s">
        <v>734</v>
      </c>
    </row>
    <row r="350" spans="1:3">
      <c r="A350" s="867" t="s">
        <v>1666</v>
      </c>
      <c r="B350" s="867" t="s">
        <v>1361</v>
      </c>
      <c r="C350" s="864">
        <v>0</v>
      </c>
    </row>
    <row r="351" spans="1:3">
      <c r="A351" s="866" t="s">
        <v>1666</v>
      </c>
      <c r="B351" s="866" t="s">
        <v>1379</v>
      </c>
      <c r="C351" s="864" t="s">
        <v>896</v>
      </c>
    </row>
    <row r="352" spans="1:3">
      <c r="A352" s="866" t="s">
        <v>1666</v>
      </c>
      <c r="B352" s="866" t="s">
        <v>1379</v>
      </c>
      <c r="C352" s="864" t="s">
        <v>896</v>
      </c>
    </row>
    <row r="353" spans="1:3">
      <c r="A353" s="868" t="s">
        <v>710</v>
      </c>
      <c r="B353" s="868" t="s">
        <v>1393</v>
      </c>
      <c r="C353" s="864">
        <v>0</v>
      </c>
    </row>
    <row r="354" spans="1:3">
      <c r="A354" s="868" t="s">
        <v>1101</v>
      </c>
      <c r="B354" s="868" t="s">
        <v>1417</v>
      </c>
      <c r="C354" s="864">
        <v>0</v>
      </c>
    </row>
    <row r="355" spans="1:3">
      <c r="A355" s="868" t="s">
        <v>1310</v>
      </c>
      <c r="B355" s="868" t="s">
        <v>1417</v>
      </c>
      <c r="C355" s="864">
        <v>0</v>
      </c>
    </row>
    <row r="356" spans="1:3">
      <c r="A356" s="882" t="s">
        <v>1666</v>
      </c>
      <c r="B356" s="882" t="s">
        <v>1392</v>
      </c>
      <c r="C356" s="864">
        <v>0</v>
      </c>
    </row>
    <row r="357" spans="1:3">
      <c r="A357" s="867" t="s">
        <v>1666</v>
      </c>
      <c r="B357" s="867" t="s">
        <v>1361</v>
      </c>
      <c r="C357" s="864">
        <v>0</v>
      </c>
    </row>
    <row r="358" spans="1:3">
      <c r="A358" s="864" t="s">
        <v>475</v>
      </c>
      <c r="B358" s="864" t="s">
        <v>818</v>
      </c>
      <c r="C358" s="864">
        <v>0</v>
      </c>
    </row>
    <row r="359" spans="1:3">
      <c r="A359" s="866" t="s">
        <v>1666</v>
      </c>
      <c r="B359" s="866" t="s">
        <v>1379</v>
      </c>
      <c r="C359" s="864" t="s">
        <v>734</v>
      </c>
    </row>
    <row r="360" spans="1:3">
      <c r="A360" s="877" t="s">
        <v>1666</v>
      </c>
      <c r="B360" s="877" t="s">
        <v>1370</v>
      </c>
      <c r="C360" s="864">
        <v>0</v>
      </c>
    </row>
    <row r="361" spans="1:3">
      <c r="A361" s="866" t="s">
        <v>1666</v>
      </c>
      <c r="B361" s="866" t="s">
        <v>1379</v>
      </c>
      <c r="C361" s="864" t="s">
        <v>734</v>
      </c>
    </row>
    <row r="362" spans="1:3">
      <c r="A362" s="875" t="s">
        <v>387</v>
      </c>
      <c r="B362" s="875" t="s">
        <v>1367</v>
      </c>
      <c r="C362" s="864">
        <v>0</v>
      </c>
    </row>
    <row r="363" spans="1:3">
      <c r="A363" s="874" t="s">
        <v>1666</v>
      </c>
      <c r="B363" s="874" t="s">
        <v>1382</v>
      </c>
      <c r="C363" s="864">
        <v>0</v>
      </c>
    </row>
    <row r="364" spans="1:3">
      <c r="A364" s="864" t="s">
        <v>787</v>
      </c>
      <c r="B364" s="864" t="s">
        <v>818</v>
      </c>
      <c r="C364" s="864">
        <v>0</v>
      </c>
    </row>
    <row r="365" spans="1:3">
      <c r="A365" s="868" t="s">
        <v>721</v>
      </c>
      <c r="B365" s="868" t="s">
        <v>1405</v>
      </c>
      <c r="C365" s="864">
        <v>0</v>
      </c>
    </row>
    <row r="366" spans="1:3">
      <c r="A366" s="868" t="s">
        <v>681</v>
      </c>
      <c r="B366" s="868" t="s">
        <v>1405</v>
      </c>
      <c r="C366" s="864">
        <v>0</v>
      </c>
    </row>
    <row r="367" spans="1:3">
      <c r="A367" s="866" t="s">
        <v>1666</v>
      </c>
      <c r="B367" s="866" t="s">
        <v>1379</v>
      </c>
      <c r="C367" s="864" t="s">
        <v>1317</v>
      </c>
    </row>
    <row r="368" spans="1:3">
      <c r="A368" s="875" t="s">
        <v>580</v>
      </c>
      <c r="B368" s="875" t="s">
        <v>1368</v>
      </c>
      <c r="C368" s="864">
        <v>0</v>
      </c>
    </row>
    <row r="369" spans="1:5">
      <c r="A369" s="868" t="s">
        <v>1102</v>
      </c>
      <c r="B369" s="868" t="s">
        <v>1405</v>
      </c>
      <c r="C369" s="864">
        <v>0</v>
      </c>
      <c r="E369" s="860"/>
    </row>
    <row r="370" spans="1:5">
      <c r="A370" s="866" t="s">
        <v>1666</v>
      </c>
      <c r="B370" s="866" t="s">
        <v>1379</v>
      </c>
      <c r="C370" s="864" t="s">
        <v>734</v>
      </c>
    </row>
    <row r="371" spans="1:5">
      <c r="A371" s="878" t="s">
        <v>412</v>
      </c>
      <c r="B371" s="878" t="s">
        <v>1383</v>
      </c>
      <c r="C371" s="864">
        <v>0</v>
      </c>
    </row>
    <row r="372" spans="1:5">
      <c r="A372" s="883" t="s">
        <v>700</v>
      </c>
      <c r="B372" s="883" t="s">
        <v>1394</v>
      </c>
      <c r="C372" s="864">
        <v>0</v>
      </c>
    </row>
    <row r="373" spans="1:5">
      <c r="A373" s="883" t="s">
        <v>701</v>
      </c>
      <c r="B373" s="883" t="s">
        <v>1394</v>
      </c>
      <c r="C373" s="864">
        <v>0</v>
      </c>
    </row>
    <row r="374" spans="1:5">
      <c r="A374" s="864" t="s">
        <v>449</v>
      </c>
      <c r="B374" s="864" t="s">
        <v>818</v>
      </c>
      <c r="C374" s="864">
        <v>0</v>
      </c>
    </row>
    <row r="375" spans="1:5">
      <c r="A375" s="864" t="s">
        <v>438</v>
      </c>
      <c r="B375" s="864" t="s">
        <v>818</v>
      </c>
      <c r="C375" s="864">
        <v>0</v>
      </c>
    </row>
    <row r="376" spans="1:5">
      <c r="A376" s="883" t="s">
        <v>702</v>
      </c>
      <c r="B376" s="883" t="s">
        <v>1394</v>
      </c>
      <c r="C376" s="864">
        <v>0</v>
      </c>
    </row>
    <row r="377" spans="1:5" ht="15" customHeight="1">
      <c r="A377" s="865" t="s">
        <v>417</v>
      </c>
      <c r="B377" s="865" t="s">
        <v>1369</v>
      </c>
      <c r="C377" s="865"/>
    </row>
    <row r="378" spans="1:5">
      <c r="A378" s="867" t="s">
        <v>1666</v>
      </c>
      <c r="B378" s="867" t="s">
        <v>1361</v>
      </c>
      <c r="C378" s="864">
        <v>0</v>
      </c>
    </row>
    <row r="379" spans="1:5">
      <c r="A379" s="864" t="s">
        <v>737</v>
      </c>
      <c r="B379" s="864" t="e">
        <v>#N/A</v>
      </c>
      <c r="C379" s="864">
        <v>0</v>
      </c>
    </row>
    <row r="380" spans="1:5">
      <c r="A380" s="866" t="s">
        <v>1666</v>
      </c>
      <c r="B380" s="866" t="s">
        <v>1379</v>
      </c>
      <c r="C380" s="864" t="s">
        <v>896</v>
      </c>
    </row>
    <row r="381" spans="1:5">
      <c r="A381" s="866" t="s">
        <v>1666</v>
      </c>
      <c r="B381" s="866" t="s">
        <v>1379</v>
      </c>
      <c r="C381" s="864" t="s">
        <v>896</v>
      </c>
    </row>
    <row r="382" spans="1:5">
      <c r="A382" s="866" t="s">
        <v>1666</v>
      </c>
      <c r="B382" s="866" t="s">
        <v>1379</v>
      </c>
      <c r="C382" s="864" t="s">
        <v>734</v>
      </c>
    </row>
    <row r="383" spans="1:5">
      <c r="A383" s="866" t="s">
        <v>1666</v>
      </c>
      <c r="B383" s="866" t="s">
        <v>1379</v>
      </c>
      <c r="C383" s="864" t="s">
        <v>734</v>
      </c>
    </row>
    <row r="384" spans="1:5">
      <c r="A384" s="867" t="s">
        <v>1666</v>
      </c>
      <c r="B384" s="867" t="s">
        <v>1361</v>
      </c>
      <c r="C384" s="864">
        <v>0</v>
      </c>
    </row>
    <row r="385" spans="1:8">
      <c r="A385" s="864" t="s">
        <v>419</v>
      </c>
      <c r="B385" s="864" t="s">
        <v>818</v>
      </c>
      <c r="C385" s="864">
        <v>0</v>
      </c>
    </row>
    <row r="386" spans="1:8">
      <c r="A386" s="864" t="s">
        <v>738</v>
      </c>
      <c r="B386" s="864" t="e">
        <v>#N/A</v>
      </c>
      <c r="C386" s="864">
        <v>0</v>
      </c>
    </row>
    <row r="387" spans="1:8">
      <c r="A387" s="864" t="s">
        <v>460</v>
      </c>
      <c r="B387" s="864" t="s">
        <v>818</v>
      </c>
      <c r="C387" s="864">
        <v>0</v>
      </c>
    </row>
    <row r="388" spans="1:8" ht="15" customHeight="1">
      <c r="A388" s="884" t="s">
        <v>584</v>
      </c>
      <c r="B388" s="884" t="s">
        <v>1364</v>
      </c>
      <c r="C388" s="864">
        <v>0</v>
      </c>
      <c r="E388" s="1099"/>
      <c r="F388" s="1100"/>
    </row>
    <row r="389" spans="1:8" ht="45" customHeight="1">
      <c r="A389" s="885" t="s">
        <v>1691</v>
      </c>
      <c r="B389" s="885" t="s">
        <v>1359</v>
      </c>
      <c r="C389" s="885"/>
    </row>
    <row r="390" spans="1:8" ht="15" customHeight="1">
      <c r="A390" s="885" t="s">
        <v>1674</v>
      </c>
      <c r="B390" s="885" t="s">
        <v>1359</v>
      </c>
      <c r="C390" s="885"/>
    </row>
    <row r="391" spans="1:8">
      <c r="A391" s="864" t="s">
        <v>1674</v>
      </c>
      <c r="B391" s="864" t="s">
        <v>1366</v>
      </c>
      <c r="C391" s="864">
        <v>0</v>
      </c>
    </row>
    <row r="392" spans="1:8" ht="15" customHeight="1">
      <c r="A392" s="885" t="s">
        <v>1674</v>
      </c>
      <c r="B392" s="885" t="s">
        <v>1359</v>
      </c>
      <c r="C392" s="885"/>
    </row>
    <row r="393" spans="1:8" ht="25.5">
      <c r="A393" s="884" t="s">
        <v>1674</v>
      </c>
      <c r="B393" s="884" t="s">
        <v>1364</v>
      </c>
      <c r="C393" s="886"/>
      <c r="H393" s="861"/>
    </row>
    <row r="394" spans="1:8" ht="15" customHeight="1">
      <c r="A394" s="885" t="s">
        <v>1675</v>
      </c>
      <c r="B394" s="885" t="s">
        <v>1359</v>
      </c>
      <c r="C394" s="885"/>
    </row>
    <row r="395" spans="1:8">
      <c r="A395" s="864" t="s">
        <v>1103</v>
      </c>
      <c r="B395" s="864" t="s">
        <v>1366</v>
      </c>
      <c r="C395" s="864">
        <v>0</v>
      </c>
    </row>
    <row r="396" spans="1:8">
      <c r="A396" s="864" t="s">
        <v>499</v>
      </c>
      <c r="B396" s="864" t="s">
        <v>818</v>
      </c>
      <c r="C396" s="864">
        <v>0</v>
      </c>
    </row>
    <row r="397" spans="1:8">
      <c r="A397" s="868" t="s">
        <v>1104</v>
      </c>
      <c r="B397" s="868" t="s">
        <v>1463</v>
      </c>
      <c r="C397" s="864">
        <v>0</v>
      </c>
      <c r="E397" s="860"/>
    </row>
    <row r="398" spans="1:8">
      <c r="A398" s="874" t="s">
        <v>1666</v>
      </c>
      <c r="B398" s="874" t="s">
        <v>1382</v>
      </c>
      <c r="C398" s="864">
        <v>0</v>
      </c>
    </row>
    <row r="399" spans="1:8" ht="15" customHeight="1">
      <c r="A399" s="884" t="s">
        <v>760</v>
      </c>
      <c r="B399" s="884" t="s">
        <v>1365</v>
      </c>
      <c r="C399" s="886"/>
    </row>
    <row r="400" spans="1:8">
      <c r="A400" s="868" t="s">
        <v>706</v>
      </c>
      <c r="B400" s="868" t="s">
        <v>1396</v>
      </c>
      <c r="C400" s="864">
        <v>0</v>
      </c>
    </row>
    <row r="401" spans="1:3">
      <c r="A401" s="877" t="s">
        <v>1666</v>
      </c>
      <c r="B401" s="877" t="s">
        <v>1370</v>
      </c>
      <c r="C401" s="864">
        <v>0</v>
      </c>
    </row>
    <row r="402" spans="1:3">
      <c r="A402" s="868" t="s">
        <v>667</v>
      </c>
      <c r="B402" s="868" t="s">
        <v>1470</v>
      </c>
      <c r="C402" s="864">
        <v>0</v>
      </c>
    </row>
    <row r="403" spans="1:3">
      <c r="A403" s="864" t="s">
        <v>500</v>
      </c>
      <c r="B403" s="864" t="s">
        <v>818</v>
      </c>
      <c r="C403" s="864">
        <v>0</v>
      </c>
    </row>
    <row r="404" spans="1:3">
      <c r="A404" s="868" t="s">
        <v>747</v>
      </c>
      <c r="B404" s="868" t="s">
        <v>1399</v>
      </c>
      <c r="C404" s="864">
        <v>0</v>
      </c>
    </row>
    <row r="405" spans="1:3">
      <c r="A405" s="868" t="s">
        <v>1105</v>
      </c>
      <c r="B405" s="868" t="s">
        <v>1399</v>
      </c>
      <c r="C405" s="864">
        <v>0</v>
      </c>
    </row>
    <row r="406" spans="1:3">
      <c r="A406" s="864" t="s">
        <v>501</v>
      </c>
      <c r="B406" s="864" t="s">
        <v>818</v>
      </c>
      <c r="C406" s="864">
        <v>0</v>
      </c>
    </row>
    <row r="407" spans="1:3">
      <c r="A407" s="864" t="s">
        <v>502</v>
      </c>
      <c r="B407" s="864" t="s">
        <v>818</v>
      </c>
      <c r="C407" s="864">
        <v>0</v>
      </c>
    </row>
    <row r="408" spans="1:3">
      <c r="A408" s="867" t="s">
        <v>1666</v>
      </c>
      <c r="B408" s="867" t="s">
        <v>1361</v>
      </c>
      <c r="C408" s="864">
        <v>0</v>
      </c>
    </row>
    <row r="409" spans="1:3">
      <c r="A409" s="867" t="s">
        <v>1666</v>
      </c>
      <c r="B409" s="867" t="s">
        <v>1361</v>
      </c>
      <c r="C409" s="864">
        <v>0</v>
      </c>
    </row>
    <row r="410" spans="1:3">
      <c r="A410" s="864" t="s">
        <v>465</v>
      </c>
      <c r="B410" s="864" t="s">
        <v>818</v>
      </c>
      <c r="C410" s="864">
        <v>0</v>
      </c>
    </row>
    <row r="411" spans="1:3">
      <c r="A411" s="864" t="s">
        <v>461</v>
      </c>
      <c r="B411" s="864" t="s">
        <v>818</v>
      </c>
      <c r="C411" s="864">
        <v>0</v>
      </c>
    </row>
    <row r="412" spans="1:3">
      <c r="A412" s="867" t="s">
        <v>1666</v>
      </c>
      <c r="B412" s="867" t="s">
        <v>1361</v>
      </c>
      <c r="C412" s="864">
        <v>0</v>
      </c>
    </row>
    <row r="413" spans="1:3">
      <c r="A413" s="866" t="s">
        <v>1666</v>
      </c>
      <c r="B413" s="866" t="s">
        <v>1379</v>
      </c>
      <c r="C413" s="864" t="s">
        <v>734</v>
      </c>
    </row>
    <row r="414" spans="1:3">
      <c r="A414" s="867" t="s">
        <v>1666</v>
      </c>
      <c r="B414" s="867" t="s">
        <v>1361</v>
      </c>
      <c r="C414" s="864">
        <v>0</v>
      </c>
    </row>
    <row r="415" spans="1:3">
      <c r="A415" s="867" t="s">
        <v>1666</v>
      </c>
      <c r="B415" s="867" t="s">
        <v>1361</v>
      </c>
      <c r="C415" s="864">
        <v>0</v>
      </c>
    </row>
    <row r="416" spans="1:3">
      <c r="A416" s="866" t="s">
        <v>1666</v>
      </c>
      <c r="B416" s="866" t="s">
        <v>1379</v>
      </c>
      <c r="C416" s="864" t="s">
        <v>734</v>
      </c>
    </row>
    <row r="417" spans="1:3">
      <c r="A417" s="867" t="s">
        <v>1666</v>
      </c>
      <c r="B417" s="867" t="s">
        <v>1361</v>
      </c>
      <c r="C417" s="864">
        <v>0</v>
      </c>
    </row>
    <row r="418" spans="1:3">
      <c r="A418" s="867" t="s">
        <v>1666</v>
      </c>
      <c r="B418" s="867" t="s">
        <v>1361</v>
      </c>
      <c r="C418" s="864">
        <v>0</v>
      </c>
    </row>
    <row r="419" spans="1:3">
      <c r="A419" s="866" t="s">
        <v>1666</v>
      </c>
      <c r="B419" s="866" t="s">
        <v>1379</v>
      </c>
      <c r="C419" s="864" t="s">
        <v>896</v>
      </c>
    </row>
    <row r="420" spans="1:3">
      <c r="A420" s="875" t="s">
        <v>382</v>
      </c>
      <c r="B420" s="875" t="s">
        <v>1367</v>
      </c>
      <c r="C420" s="864">
        <v>0</v>
      </c>
    </row>
    <row r="421" spans="1:3">
      <c r="A421" s="866" t="s">
        <v>1666</v>
      </c>
      <c r="B421" s="866" t="s">
        <v>1379</v>
      </c>
      <c r="C421" s="864" t="s">
        <v>896</v>
      </c>
    </row>
    <row r="422" spans="1:3">
      <c r="A422" s="867" t="s">
        <v>1666</v>
      </c>
      <c r="B422" s="867" t="s">
        <v>1361</v>
      </c>
      <c r="C422" s="864">
        <v>0</v>
      </c>
    </row>
    <row r="423" spans="1:3">
      <c r="A423" s="866" t="s">
        <v>1666</v>
      </c>
      <c r="B423" s="866" t="s">
        <v>1379</v>
      </c>
      <c r="C423" s="864" t="s">
        <v>734</v>
      </c>
    </row>
    <row r="424" spans="1:3">
      <c r="A424" s="866" t="s">
        <v>1666</v>
      </c>
      <c r="B424" s="866" t="s">
        <v>1379</v>
      </c>
      <c r="C424" s="864" t="s">
        <v>734</v>
      </c>
    </row>
    <row r="425" spans="1:3">
      <c r="A425" s="877" t="s">
        <v>1666</v>
      </c>
      <c r="B425" s="877" t="s">
        <v>1370</v>
      </c>
      <c r="C425" s="864">
        <v>0</v>
      </c>
    </row>
    <row r="426" spans="1:3">
      <c r="A426" s="866" t="s">
        <v>1666</v>
      </c>
      <c r="B426" s="866" t="s">
        <v>1379</v>
      </c>
      <c r="C426" s="864" t="s">
        <v>734</v>
      </c>
    </row>
    <row r="427" spans="1:3">
      <c r="A427" s="866" t="s">
        <v>1666</v>
      </c>
      <c r="B427" s="866" t="s">
        <v>1379</v>
      </c>
      <c r="C427" s="864" t="s">
        <v>734</v>
      </c>
    </row>
    <row r="428" spans="1:3">
      <c r="A428" s="866" t="s">
        <v>1666</v>
      </c>
      <c r="B428" s="866" t="s">
        <v>1379</v>
      </c>
      <c r="C428" s="864" t="s">
        <v>734</v>
      </c>
    </row>
    <row r="429" spans="1:3">
      <c r="A429" s="868" t="s">
        <v>722</v>
      </c>
      <c r="B429" s="868" t="s">
        <v>1399</v>
      </c>
      <c r="C429" s="864">
        <v>0</v>
      </c>
    </row>
    <row r="430" spans="1:3">
      <c r="A430" s="864" t="s">
        <v>786</v>
      </c>
      <c r="B430" s="864" t="s">
        <v>818</v>
      </c>
      <c r="C430" s="864">
        <v>0</v>
      </c>
    </row>
    <row r="431" spans="1:3">
      <c r="A431" s="867" t="s">
        <v>1666</v>
      </c>
      <c r="B431" s="867" t="s">
        <v>1361</v>
      </c>
      <c r="C431" s="864">
        <v>0</v>
      </c>
    </row>
    <row r="432" spans="1:3">
      <c r="A432" s="867" t="s">
        <v>1666</v>
      </c>
      <c r="B432" s="867" t="s">
        <v>1361</v>
      </c>
      <c r="C432" s="864">
        <v>0</v>
      </c>
    </row>
    <row r="433" spans="1:3">
      <c r="A433" s="866" t="s">
        <v>1666</v>
      </c>
      <c r="B433" s="866" t="s">
        <v>1379</v>
      </c>
      <c r="C433" s="864" t="s">
        <v>896</v>
      </c>
    </row>
    <row r="434" spans="1:3">
      <c r="A434" s="867" t="s">
        <v>1666</v>
      </c>
      <c r="B434" s="867" t="s">
        <v>1361</v>
      </c>
      <c r="C434" s="864">
        <v>0</v>
      </c>
    </row>
    <row r="435" spans="1:3">
      <c r="A435" s="866" t="s">
        <v>1666</v>
      </c>
      <c r="B435" s="866" t="s">
        <v>1379</v>
      </c>
      <c r="C435" s="864" t="s">
        <v>734</v>
      </c>
    </row>
    <row r="436" spans="1:3">
      <c r="A436" s="866" t="s">
        <v>1666</v>
      </c>
      <c r="B436" s="866" t="s">
        <v>1379</v>
      </c>
      <c r="C436" s="864" t="s">
        <v>734</v>
      </c>
    </row>
    <row r="437" spans="1:3">
      <c r="A437" s="874" t="s">
        <v>1666</v>
      </c>
      <c r="B437" s="874" t="s">
        <v>1382</v>
      </c>
      <c r="C437" s="864">
        <v>0</v>
      </c>
    </row>
    <row r="438" spans="1:3">
      <c r="A438" s="867" t="s">
        <v>1666</v>
      </c>
      <c r="B438" s="867" t="s">
        <v>1361</v>
      </c>
      <c r="C438" s="864">
        <v>0</v>
      </c>
    </row>
    <row r="439" spans="1:3">
      <c r="A439" s="867" t="s">
        <v>1666</v>
      </c>
      <c r="B439" s="867" t="s">
        <v>1361</v>
      </c>
      <c r="C439" s="864">
        <v>0</v>
      </c>
    </row>
    <row r="440" spans="1:3">
      <c r="A440" s="867" t="s">
        <v>1666</v>
      </c>
      <c r="B440" s="867" t="s">
        <v>1361</v>
      </c>
      <c r="C440" s="864">
        <v>0</v>
      </c>
    </row>
    <row r="441" spans="1:3">
      <c r="A441" s="867" t="s">
        <v>1666</v>
      </c>
      <c r="B441" s="867" t="s">
        <v>1361</v>
      </c>
      <c r="C441" s="864">
        <v>0</v>
      </c>
    </row>
    <row r="442" spans="1:3">
      <c r="A442" s="887" t="s">
        <v>526</v>
      </c>
      <c r="B442" s="887" t="s">
        <v>1354</v>
      </c>
      <c r="C442" s="864">
        <v>0</v>
      </c>
    </row>
    <row r="443" spans="1:3">
      <c r="A443" s="867" t="s">
        <v>1666</v>
      </c>
      <c r="B443" s="867" t="s">
        <v>1361</v>
      </c>
      <c r="C443" s="864">
        <v>0</v>
      </c>
    </row>
    <row r="444" spans="1:3">
      <c r="A444" s="867" t="s">
        <v>1666</v>
      </c>
      <c r="B444" s="867" t="s">
        <v>1361</v>
      </c>
      <c r="C444" s="864">
        <v>0</v>
      </c>
    </row>
    <row r="445" spans="1:3">
      <c r="A445" s="867" t="s">
        <v>1666</v>
      </c>
      <c r="B445" s="867" t="s">
        <v>1361</v>
      </c>
      <c r="C445" s="864">
        <v>0</v>
      </c>
    </row>
    <row r="446" spans="1:3">
      <c r="A446" s="866" t="s">
        <v>1666</v>
      </c>
      <c r="B446" s="866" t="s">
        <v>1379</v>
      </c>
      <c r="C446" s="864" t="s">
        <v>734</v>
      </c>
    </row>
    <row r="447" spans="1:3">
      <c r="A447" s="867" t="s">
        <v>1666</v>
      </c>
      <c r="B447" s="867" t="s">
        <v>1361</v>
      </c>
      <c r="C447" s="864">
        <v>0</v>
      </c>
    </row>
    <row r="448" spans="1:3">
      <c r="A448" s="868" t="s">
        <v>635</v>
      </c>
      <c r="B448" s="868" t="s">
        <v>1403</v>
      </c>
      <c r="C448" s="864">
        <v>0</v>
      </c>
    </row>
    <row r="449" spans="1:5">
      <c r="A449" s="868" t="s">
        <v>636</v>
      </c>
      <c r="B449" s="868" t="s">
        <v>1403</v>
      </c>
      <c r="C449" s="864">
        <v>0</v>
      </c>
    </row>
    <row r="450" spans="1:5">
      <c r="A450" s="868" t="s">
        <v>1106</v>
      </c>
      <c r="B450" s="868" t="s">
        <v>1403</v>
      </c>
      <c r="C450" s="864">
        <v>0</v>
      </c>
      <c r="E450" s="860"/>
    </row>
    <row r="451" spans="1:5">
      <c r="A451" s="868" t="s">
        <v>1107</v>
      </c>
      <c r="B451" s="868" t="s">
        <v>1403</v>
      </c>
      <c r="C451" s="864">
        <v>0</v>
      </c>
    </row>
    <row r="452" spans="1:5">
      <c r="A452" s="868" t="s">
        <v>637</v>
      </c>
      <c r="B452" s="868" t="s">
        <v>1403</v>
      </c>
      <c r="C452" s="864">
        <v>0</v>
      </c>
    </row>
    <row r="453" spans="1:5">
      <c r="A453" s="883" t="s">
        <v>723</v>
      </c>
      <c r="B453" s="883" t="s">
        <v>1395</v>
      </c>
      <c r="C453" s="864">
        <v>0</v>
      </c>
    </row>
    <row r="454" spans="1:5">
      <c r="A454" s="867" t="s">
        <v>1666</v>
      </c>
      <c r="B454" s="867" t="s">
        <v>1361</v>
      </c>
      <c r="C454" s="864">
        <v>0</v>
      </c>
    </row>
    <row r="455" spans="1:5">
      <c r="A455" s="868" t="s">
        <v>682</v>
      </c>
      <c r="B455" s="868" t="s">
        <v>1417</v>
      </c>
      <c r="C455" s="864">
        <v>0</v>
      </c>
    </row>
    <row r="456" spans="1:5">
      <c r="A456" s="868" t="s">
        <v>672</v>
      </c>
      <c r="B456" s="868" t="s">
        <v>1407</v>
      </c>
      <c r="C456" s="864">
        <v>0</v>
      </c>
    </row>
    <row r="457" spans="1:5">
      <c r="A457" s="870" t="s">
        <v>785</v>
      </c>
      <c r="B457" s="870" t="s">
        <v>1357</v>
      </c>
      <c r="C457" s="864">
        <v>0</v>
      </c>
    </row>
    <row r="458" spans="1:5">
      <c r="A458" s="866" t="s">
        <v>1666</v>
      </c>
      <c r="B458" s="866" t="s">
        <v>1379</v>
      </c>
      <c r="C458" s="864" t="s">
        <v>734</v>
      </c>
    </row>
    <row r="459" spans="1:5">
      <c r="A459" s="866" t="s">
        <v>1666</v>
      </c>
      <c r="B459" s="866" t="s">
        <v>1379</v>
      </c>
      <c r="C459" s="864" t="s">
        <v>734</v>
      </c>
    </row>
    <row r="460" spans="1:5">
      <c r="A460" s="866" t="s">
        <v>1666</v>
      </c>
      <c r="B460" s="866" t="s">
        <v>1379</v>
      </c>
      <c r="C460" s="864" t="s">
        <v>734</v>
      </c>
    </row>
    <row r="461" spans="1:5">
      <c r="A461" s="867" t="s">
        <v>1666</v>
      </c>
      <c r="B461" s="867" t="s">
        <v>1361</v>
      </c>
      <c r="C461" s="864">
        <v>0</v>
      </c>
    </row>
    <row r="462" spans="1:5">
      <c r="A462" s="866" t="s">
        <v>1666</v>
      </c>
      <c r="B462" s="866" t="s">
        <v>1379</v>
      </c>
      <c r="C462" s="864" t="s">
        <v>734</v>
      </c>
    </row>
    <row r="463" spans="1:5">
      <c r="A463" s="866" t="s">
        <v>1666</v>
      </c>
      <c r="B463" s="866" t="s">
        <v>1379</v>
      </c>
      <c r="C463" s="864" t="s">
        <v>734</v>
      </c>
    </row>
    <row r="464" spans="1:5">
      <c r="A464" s="866" t="s">
        <v>1666</v>
      </c>
      <c r="B464" s="866" t="s">
        <v>1379</v>
      </c>
      <c r="C464" s="864" t="s">
        <v>734</v>
      </c>
    </row>
    <row r="465" spans="1:3">
      <c r="A465" s="877" t="s">
        <v>1666</v>
      </c>
      <c r="B465" s="877" t="s">
        <v>1370</v>
      </c>
      <c r="C465" s="864">
        <v>0</v>
      </c>
    </row>
    <row r="466" spans="1:3">
      <c r="A466" s="866" t="s">
        <v>1666</v>
      </c>
      <c r="B466" s="866" t="s">
        <v>1379</v>
      </c>
      <c r="C466" s="864" t="s">
        <v>734</v>
      </c>
    </row>
    <row r="467" spans="1:3">
      <c r="A467" s="866" t="s">
        <v>1666</v>
      </c>
      <c r="B467" s="866" t="s">
        <v>1379</v>
      </c>
      <c r="C467" s="864" t="s">
        <v>734</v>
      </c>
    </row>
    <row r="468" spans="1:3">
      <c r="A468" s="866" t="s">
        <v>1666</v>
      </c>
      <c r="B468" s="866" t="s">
        <v>1379</v>
      </c>
      <c r="C468" s="864" t="s">
        <v>734</v>
      </c>
    </row>
    <row r="469" spans="1:3">
      <c r="A469" s="866" t="s">
        <v>1666</v>
      </c>
      <c r="B469" s="866" t="s">
        <v>1379</v>
      </c>
      <c r="C469" s="864" t="s">
        <v>734</v>
      </c>
    </row>
    <row r="470" spans="1:3">
      <c r="A470" s="867" t="s">
        <v>1666</v>
      </c>
      <c r="B470" s="867" t="s">
        <v>1361</v>
      </c>
      <c r="C470" s="864">
        <v>0</v>
      </c>
    </row>
    <row r="471" spans="1:3">
      <c r="A471" s="866" t="s">
        <v>1666</v>
      </c>
      <c r="B471" s="866" t="s">
        <v>1379</v>
      </c>
      <c r="C471" s="864" t="s">
        <v>734</v>
      </c>
    </row>
    <row r="472" spans="1:3">
      <c r="A472" s="867" t="s">
        <v>1666</v>
      </c>
      <c r="B472" s="867" t="s">
        <v>1361</v>
      </c>
      <c r="C472" s="864">
        <v>0</v>
      </c>
    </row>
    <row r="473" spans="1:3">
      <c r="A473" s="877" t="s">
        <v>1666</v>
      </c>
      <c r="B473" s="877" t="s">
        <v>1370</v>
      </c>
      <c r="C473" s="864">
        <v>0</v>
      </c>
    </row>
    <row r="474" spans="1:3">
      <c r="A474" s="868" t="s">
        <v>647</v>
      </c>
      <c r="B474" s="868" t="s">
        <v>1402</v>
      </c>
      <c r="C474" s="864">
        <v>0</v>
      </c>
    </row>
    <row r="475" spans="1:3">
      <c r="A475" s="868" t="s">
        <v>648</v>
      </c>
      <c r="B475" s="868" t="s">
        <v>1402</v>
      </c>
      <c r="C475" s="864">
        <v>0</v>
      </c>
    </row>
    <row r="476" spans="1:3">
      <c r="A476" s="868" t="s">
        <v>744</v>
      </c>
      <c r="B476" s="868" t="s">
        <v>1417</v>
      </c>
      <c r="C476" s="864">
        <v>0</v>
      </c>
    </row>
    <row r="477" spans="1:3">
      <c r="A477" s="867" t="s">
        <v>1666</v>
      </c>
      <c r="B477" s="867" t="s">
        <v>1361</v>
      </c>
      <c r="C477" s="864">
        <v>0</v>
      </c>
    </row>
    <row r="478" spans="1:3">
      <c r="A478" s="867" t="s">
        <v>1666</v>
      </c>
      <c r="B478" s="867" t="s">
        <v>1361</v>
      </c>
      <c r="C478" s="864">
        <v>0</v>
      </c>
    </row>
    <row r="479" spans="1:3">
      <c r="A479" s="867" t="s">
        <v>1666</v>
      </c>
      <c r="B479" s="867" t="s">
        <v>1361</v>
      </c>
      <c r="C479" s="864">
        <v>0</v>
      </c>
    </row>
    <row r="480" spans="1:3">
      <c r="A480" s="875" t="s">
        <v>388</v>
      </c>
      <c r="B480" s="875" t="s">
        <v>1367</v>
      </c>
      <c r="C480" s="864">
        <v>0</v>
      </c>
    </row>
    <row r="481" spans="1:5">
      <c r="A481" s="866" t="s">
        <v>1666</v>
      </c>
      <c r="B481" s="866" t="s">
        <v>1379</v>
      </c>
      <c r="C481" s="864" t="s">
        <v>734</v>
      </c>
    </row>
    <row r="482" spans="1:5">
      <c r="A482" s="866" t="s">
        <v>1666</v>
      </c>
      <c r="B482" s="866" t="s">
        <v>1379</v>
      </c>
      <c r="C482" s="864" t="s">
        <v>734</v>
      </c>
    </row>
    <row r="483" spans="1:5">
      <c r="A483" s="866" t="s">
        <v>1666</v>
      </c>
      <c r="B483" s="866" t="s">
        <v>1379</v>
      </c>
      <c r="C483" s="864" t="s">
        <v>734</v>
      </c>
    </row>
    <row r="484" spans="1:5">
      <c r="A484" s="866" t="s">
        <v>1666</v>
      </c>
      <c r="B484" s="866" t="s">
        <v>1379</v>
      </c>
      <c r="C484" s="864" t="s">
        <v>734</v>
      </c>
    </row>
    <row r="485" spans="1:5">
      <c r="A485" s="866" t="s">
        <v>1666</v>
      </c>
      <c r="B485" s="866" t="s">
        <v>1379</v>
      </c>
      <c r="C485" s="864" t="s">
        <v>734</v>
      </c>
    </row>
    <row r="486" spans="1:5">
      <c r="A486" s="867" t="s">
        <v>1666</v>
      </c>
      <c r="B486" s="867" t="s">
        <v>1361</v>
      </c>
      <c r="C486" s="864">
        <v>0</v>
      </c>
    </row>
    <row r="487" spans="1:5">
      <c r="A487" s="867" t="s">
        <v>1666</v>
      </c>
      <c r="B487" s="867" t="s">
        <v>1361</v>
      </c>
      <c r="C487" s="864">
        <v>0</v>
      </c>
    </row>
    <row r="488" spans="1:5">
      <c r="A488" s="866" t="s">
        <v>1666</v>
      </c>
      <c r="B488" s="866" t="s">
        <v>1379</v>
      </c>
      <c r="C488" s="864" t="s">
        <v>734</v>
      </c>
    </row>
    <row r="489" spans="1:5">
      <c r="A489" s="866" t="s">
        <v>1666</v>
      </c>
      <c r="B489" s="866" t="s">
        <v>1379</v>
      </c>
      <c r="C489" s="864" t="s">
        <v>734</v>
      </c>
    </row>
    <row r="490" spans="1:5">
      <c r="A490" s="867" t="s">
        <v>1666</v>
      </c>
      <c r="B490" s="867" t="s">
        <v>1361</v>
      </c>
      <c r="C490" s="864">
        <v>0</v>
      </c>
    </row>
    <row r="491" spans="1:5">
      <c r="A491" s="866" t="s">
        <v>1666</v>
      </c>
      <c r="B491" s="866" t="s">
        <v>1379</v>
      </c>
      <c r="C491" s="864" t="s">
        <v>734</v>
      </c>
    </row>
    <row r="492" spans="1:5">
      <c r="A492" s="866" t="s">
        <v>1666</v>
      </c>
      <c r="B492" s="866" t="s">
        <v>1379</v>
      </c>
      <c r="C492" s="864" t="s">
        <v>734</v>
      </c>
    </row>
    <row r="493" spans="1:5">
      <c r="A493" s="866" t="s">
        <v>1666</v>
      </c>
      <c r="B493" s="866" t="s">
        <v>1379</v>
      </c>
      <c r="C493" s="864" t="s">
        <v>734</v>
      </c>
    </row>
    <row r="494" spans="1:5">
      <c r="A494" s="867" t="s">
        <v>1666</v>
      </c>
      <c r="B494" s="867" t="s">
        <v>1361</v>
      </c>
      <c r="C494" s="864">
        <v>0</v>
      </c>
    </row>
    <row r="495" spans="1:5">
      <c r="A495" s="868" t="s">
        <v>1108</v>
      </c>
      <c r="B495" s="868" t="s">
        <v>1402</v>
      </c>
      <c r="C495" s="864">
        <v>0</v>
      </c>
      <c r="E495" s="860"/>
    </row>
    <row r="496" spans="1:5">
      <c r="A496" s="866" t="s">
        <v>1666</v>
      </c>
      <c r="B496" s="866" t="s">
        <v>1379</v>
      </c>
      <c r="C496" s="864" t="s">
        <v>734</v>
      </c>
    </row>
    <row r="497" spans="1:5">
      <c r="A497" s="866" t="s">
        <v>1666</v>
      </c>
      <c r="B497" s="866" t="s">
        <v>1379</v>
      </c>
      <c r="C497" s="864" t="s">
        <v>734</v>
      </c>
    </row>
    <row r="498" spans="1:5">
      <c r="A498" s="866" t="s">
        <v>1666</v>
      </c>
      <c r="B498" s="866" t="s">
        <v>1379</v>
      </c>
      <c r="C498" s="864" t="s">
        <v>734</v>
      </c>
    </row>
    <row r="499" spans="1:5">
      <c r="A499" s="866" t="s">
        <v>1666</v>
      </c>
      <c r="B499" s="866" t="s">
        <v>1379</v>
      </c>
      <c r="C499" s="864" t="s">
        <v>734</v>
      </c>
    </row>
    <row r="500" spans="1:5">
      <c r="A500" s="868" t="s">
        <v>1109</v>
      </c>
      <c r="B500" s="868" t="s">
        <v>1402</v>
      </c>
      <c r="C500" s="864">
        <v>0</v>
      </c>
      <c r="E500" s="860"/>
    </row>
    <row r="501" spans="1:5">
      <c r="A501" s="867" t="s">
        <v>1666</v>
      </c>
      <c r="B501" s="867" t="s">
        <v>1361</v>
      </c>
      <c r="C501" s="864">
        <v>0</v>
      </c>
    </row>
    <row r="502" spans="1:5">
      <c r="A502" s="875" t="s">
        <v>389</v>
      </c>
      <c r="B502" s="875" t="s">
        <v>1367</v>
      </c>
      <c r="C502" s="864">
        <v>0</v>
      </c>
    </row>
    <row r="503" spans="1:5">
      <c r="A503" s="875" t="s">
        <v>576</v>
      </c>
      <c r="B503" s="875" t="s">
        <v>1367</v>
      </c>
      <c r="C503" s="864">
        <v>0</v>
      </c>
    </row>
    <row r="504" spans="1:5">
      <c r="A504" s="867" t="s">
        <v>1666</v>
      </c>
      <c r="B504" s="867" t="s">
        <v>1361</v>
      </c>
      <c r="C504" s="864">
        <v>0</v>
      </c>
    </row>
    <row r="505" spans="1:5">
      <c r="A505" s="877" t="s">
        <v>1666</v>
      </c>
      <c r="B505" s="877" t="s">
        <v>1370</v>
      </c>
      <c r="C505" s="864">
        <v>0</v>
      </c>
    </row>
    <row r="506" spans="1:5">
      <c r="A506" s="867" t="s">
        <v>1666</v>
      </c>
      <c r="B506" s="867" t="s">
        <v>1361</v>
      </c>
      <c r="C506" s="864">
        <v>0</v>
      </c>
    </row>
    <row r="507" spans="1:5">
      <c r="A507" s="866" t="s">
        <v>1666</v>
      </c>
      <c r="B507" s="866" t="s">
        <v>1379</v>
      </c>
      <c r="C507" s="864" t="s">
        <v>896</v>
      </c>
    </row>
    <row r="508" spans="1:5">
      <c r="A508" s="864" t="s">
        <v>481</v>
      </c>
      <c r="B508" s="864" t="s">
        <v>818</v>
      </c>
      <c r="C508" s="864">
        <v>0</v>
      </c>
    </row>
    <row r="509" spans="1:5">
      <c r="A509" s="877" t="s">
        <v>1666</v>
      </c>
      <c r="B509" s="877" t="s">
        <v>1370</v>
      </c>
      <c r="C509" s="864">
        <v>0</v>
      </c>
    </row>
    <row r="510" spans="1:5">
      <c r="A510" s="864" t="s">
        <v>503</v>
      </c>
      <c r="B510" s="864" t="s">
        <v>818</v>
      </c>
      <c r="C510" s="864">
        <v>0</v>
      </c>
    </row>
    <row r="511" spans="1:5">
      <c r="A511" s="867" t="s">
        <v>1666</v>
      </c>
      <c r="B511" s="867" t="s">
        <v>1361</v>
      </c>
      <c r="C511" s="864">
        <v>0</v>
      </c>
    </row>
    <row r="512" spans="1:5">
      <c r="A512" s="867" t="s">
        <v>1666</v>
      </c>
      <c r="B512" s="867" t="s">
        <v>1361</v>
      </c>
      <c r="C512" s="864">
        <v>0</v>
      </c>
    </row>
    <row r="513" spans="1:3">
      <c r="A513" s="867" t="s">
        <v>1666</v>
      </c>
      <c r="B513" s="867" t="s">
        <v>1361</v>
      </c>
      <c r="C513" s="864">
        <v>0</v>
      </c>
    </row>
    <row r="514" spans="1:3">
      <c r="A514" s="867" t="s">
        <v>1666</v>
      </c>
      <c r="B514" s="867" t="s">
        <v>1361</v>
      </c>
      <c r="C514" s="864">
        <v>0</v>
      </c>
    </row>
    <row r="515" spans="1:3">
      <c r="A515" s="874" t="s">
        <v>1666</v>
      </c>
      <c r="B515" s="874" t="s">
        <v>1382</v>
      </c>
      <c r="C515" s="864">
        <v>0</v>
      </c>
    </row>
    <row r="516" spans="1:3">
      <c r="A516" s="867" t="s">
        <v>1666</v>
      </c>
      <c r="B516" s="867" t="s">
        <v>1361</v>
      </c>
      <c r="C516" s="864">
        <v>0</v>
      </c>
    </row>
    <row r="517" spans="1:3">
      <c r="A517" s="867" t="s">
        <v>1666</v>
      </c>
      <c r="B517" s="867" t="s">
        <v>1361</v>
      </c>
      <c r="C517" s="864">
        <v>0</v>
      </c>
    </row>
    <row r="518" spans="1:3">
      <c r="A518" s="867" t="s">
        <v>1666</v>
      </c>
      <c r="B518" s="867" t="s">
        <v>1361</v>
      </c>
      <c r="C518" s="864">
        <v>0</v>
      </c>
    </row>
    <row r="519" spans="1:3">
      <c r="A519" s="868" t="s">
        <v>707</v>
      </c>
      <c r="B519" s="868" t="s">
        <v>1396</v>
      </c>
      <c r="C519" s="864">
        <v>0</v>
      </c>
    </row>
    <row r="520" spans="1:3">
      <c r="A520" s="868" t="s">
        <v>703</v>
      </c>
      <c r="B520" s="868" t="s">
        <v>1393</v>
      </c>
      <c r="C520" s="864">
        <v>0</v>
      </c>
    </row>
    <row r="521" spans="1:3">
      <c r="A521" s="864" t="s">
        <v>423</v>
      </c>
      <c r="B521" s="864" t="s">
        <v>818</v>
      </c>
      <c r="C521" s="864">
        <v>0</v>
      </c>
    </row>
    <row r="522" spans="1:3">
      <c r="A522" s="874" t="s">
        <v>1666</v>
      </c>
      <c r="B522" s="874" t="s">
        <v>1382</v>
      </c>
      <c r="C522" s="864">
        <v>0</v>
      </c>
    </row>
    <row r="523" spans="1:3">
      <c r="A523" s="864" t="s">
        <v>504</v>
      </c>
      <c r="B523" s="864" t="s">
        <v>818</v>
      </c>
      <c r="C523" s="864">
        <v>0</v>
      </c>
    </row>
    <row r="524" spans="1:3">
      <c r="A524" s="867" t="s">
        <v>1666</v>
      </c>
      <c r="B524" s="867" t="s">
        <v>1361</v>
      </c>
      <c r="C524" s="864">
        <v>0</v>
      </c>
    </row>
    <row r="525" spans="1:3">
      <c r="A525" s="867" t="s">
        <v>1666</v>
      </c>
      <c r="B525" s="867" t="s">
        <v>1361</v>
      </c>
      <c r="C525" s="864">
        <v>0</v>
      </c>
    </row>
    <row r="526" spans="1:3">
      <c r="A526" s="877" t="s">
        <v>1666</v>
      </c>
      <c r="B526" s="877" t="s">
        <v>1370</v>
      </c>
      <c r="C526" s="864">
        <v>0</v>
      </c>
    </row>
    <row r="527" spans="1:3">
      <c r="A527" s="877" t="s">
        <v>1666</v>
      </c>
      <c r="B527" s="877" t="s">
        <v>1370</v>
      </c>
      <c r="C527" s="864">
        <v>0</v>
      </c>
    </row>
    <row r="528" spans="1:3" ht="15" customHeight="1">
      <c r="A528" s="865" t="s">
        <v>784</v>
      </c>
      <c r="B528" s="865" t="s">
        <v>1369</v>
      </c>
      <c r="C528" s="865"/>
    </row>
    <row r="529" spans="1:3">
      <c r="A529" s="867" t="s">
        <v>1666</v>
      </c>
      <c r="B529" s="867" t="s">
        <v>1361</v>
      </c>
      <c r="C529" s="864">
        <v>0</v>
      </c>
    </row>
    <row r="530" spans="1:3">
      <c r="A530" s="866" t="s">
        <v>1666</v>
      </c>
      <c r="B530" s="866" t="s">
        <v>1379</v>
      </c>
      <c r="C530" s="864" t="s">
        <v>734</v>
      </c>
    </row>
    <row r="531" spans="1:3">
      <c r="A531" s="867" t="s">
        <v>1666</v>
      </c>
      <c r="B531" s="867" t="s">
        <v>1361</v>
      </c>
      <c r="C531" s="864">
        <v>0</v>
      </c>
    </row>
    <row r="532" spans="1:3">
      <c r="A532" s="867" t="s">
        <v>1666</v>
      </c>
      <c r="B532" s="867" t="s">
        <v>1361</v>
      </c>
      <c r="C532" s="864">
        <v>0</v>
      </c>
    </row>
    <row r="533" spans="1:3">
      <c r="A533" s="872" t="s">
        <v>1676</v>
      </c>
      <c r="B533" s="872" t="s">
        <v>1363</v>
      </c>
      <c r="C533" s="864">
        <v>0</v>
      </c>
    </row>
    <row r="534" spans="1:3">
      <c r="A534" s="868" t="s">
        <v>724</v>
      </c>
      <c r="B534" s="868" t="s">
        <v>1406</v>
      </c>
      <c r="C534" s="864">
        <v>0</v>
      </c>
    </row>
    <row r="535" spans="1:3">
      <c r="A535" s="869" t="s">
        <v>1008</v>
      </c>
      <c r="B535" s="869" t="s">
        <v>1381</v>
      </c>
      <c r="C535" s="864">
        <v>0</v>
      </c>
    </row>
    <row r="536" spans="1:3">
      <c r="A536" s="885" t="s">
        <v>750</v>
      </c>
      <c r="B536" s="885" t="s">
        <v>1397</v>
      </c>
      <c r="C536" s="864">
        <v>0</v>
      </c>
    </row>
    <row r="537" spans="1:3">
      <c r="A537" s="885" t="s">
        <v>683</v>
      </c>
      <c r="B537" s="885" t="s">
        <v>1397</v>
      </c>
      <c r="C537" s="864">
        <v>0</v>
      </c>
    </row>
    <row r="538" spans="1:3">
      <c r="A538" s="885" t="s">
        <v>684</v>
      </c>
      <c r="B538" s="885" t="s">
        <v>1397</v>
      </c>
      <c r="C538" s="864">
        <v>0</v>
      </c>
    </row>
    <row r="539" spans="1:3">
      <c r="A539" s="888" t="s">
        <v>658</v>
      </c>
      <c r="B539" s="888" t="s">
        <v>1388</v>
      </c>
      <c r="C539" s="864">
        <v>0</v>
      </c>
    </row>
    <row r="540" spans="1:3">
      <c r="A540" s="885" t="s">
        <v>685</v>
      </c>
      <c r="B540" s="885" t="s">
        <v>1397</v>
      </c>
      <c r="C540" s="864">
        <v>0</v>
      </c>
    </row>
    <row r="541" spans="1:3">
      <c r="A541" s="888" t="s">
        <v>668</v>
      </c>
      <c r="B541" s="888" t="s">
        <v>1388</v>
      </c>
      <c r="C541" s="864">
        <v>0</v>
      </c>
    </row>
    <row r="542" spans="1:3">
      <c r="A542" s="868" t="s">
        <v>1110</v>
      </c>
      <c r="B542" s="868" t="s">
        <v>1408</v>
      </c>
      <c r="C542" s="864">
        <v>0</v>
      </c>
    </row>
    <row r="543" spans="1:3">
      <c r="A543" s="885" t="s">
        <v>1311</v>
      </c>
      <c r="B543" s="885" t="s">
        <v>1397</v>
      </c>
      <c r="C543" s="864">
        <v>0</v>
      </c>
    </row>
    <row r="544" spans="1:3">
      <c r="A544" s="868" t="s">
        <v>687</v>
      </c>
      <c r="B544" s="868" t="s">
        <v>1408</v>
      </c>
      <c r="C544" s="864">
        <v>0</v>
      </c>
    </row>
    <row r="545" spans="1:3">
      <c r="A545" s="885" t="s">
        <v>725</v>
      </c>
      <c r="B545" s="885" t="s">
        <v>1397</v>
      </c>
      <c r="C545" s="864">
        <v>0</v>
      </c>
    </row>
    <row r="546" spans="1:3">
      <c r="A546" s="885" t="s">
        <v>749</v>
      </c>
      <c r="B546" s="885" t="s">
        <v>1397</v>
      </c>
      <c r="C546" s="864">
        <v>0</v>
      </c>
    </row>
    <row r="547" spans="1:3">
      <c r="A547" s="885" t="s">
        <v>686</v>
      </c>
      <c r="B547" s="885" t="s">
        <v>1397</v>
      </c>
      <c r="C547" s="864">
        <v>0</v>
      </c>
    </row>
    <row r="548" spans="1:3">
      <c r="A548" s="868" t="s">
        <v>1111</v>
      </c>
      <c r="B548" s="868" t="s">
        <v>1408</v>
      </c>
      <c r="C548" s="864">
        <v>0</v>
      </c>
    </row>
    <row r="549" spans="1:3">
      <c r="A549" s="889" t="s">
        <v>663</v>
      </c>
      <c r="B549" s="889" t="s">
        <v>1389</v>
      </c>
      <c r="C549" s="864">
        <v>0</v>
      </c>
    </row>
    <row r="550" spans="1:3">
      <c r="A550" s="868" t="s">
        <v>726</v>
      </c>
      <c r="B550" s="868" t="s">
        <v>1412</v>
      </c>
      <c r="C550" s="864">
        <v>0</v>
      </c>
    </row>
    <row r="551" spans="1:3">
      <c r="A551" s="888" t="s">
        <v>659</v>
      </c>
      <c r="B551" s="888" t="s">
        <v>1388</v>
      </c>
      <c r="C551" s="864">
        <v>0</v>
      </c>
    </row>
    <row r="552" spans="1:3">
      <c r="A552" s="888" t="s">
        <v>662</v>
      </c>
      <c r="B552" s="888" t="s">
        <v>1388</v>
      </c>
      <c r="C552" s="864">
        <v>0</v>
      </c>
    </row>
    <row r="553" spans="1:3">
      <c r="A553" s="888" t="s">
        <v>660</v>
      </c>
      <c r="B553" s="888" t="s">
        <v>1388</v>
      </c>
      <c r="C553" s="864">
        <v>0</v>
      </c>
    </row>
    <row r="554" spans="1:3">
      <c r="A554" s="888" t="s">
        <v>661</v>
      </c>
      <c r="B554" s="888" t="s">
        <v>1388</v>
      </c>
      <c r="C554" s="864">
        <v>0</v>
      </c>
    </row>
    <row r="555" spans="1:3">
      <c r="A555" s="888" t="s">
        <v>1320</v>
      </c>
      <c r="B555" s="888" t="s">
        <v>1388</v>
      </c>
      <c r="C555" s="864">
        <v>0</v>
      </c>
    </row>
    <row r="556" spans="1:3">
      <c r="A556" s="887" t="s">
        <v>759</v>
      </c>
      <c r="B556" s="887" t="s">
        <v>1662</v>
      </c>
      <c r="C556" s="864">
        <v>0</v>
      </c>
    </row>
    <row r="557" spans="1:3">
      <c r="A557" s="868" t="s">
        <v>1112</v>
      </c>
      <c r="B557" s="868" t="s">
        <v>1399</v>
      </c>
      <c r="C557" s="864">
        <v>0</v>
      </c>
    </row>
    <row r="558" spans="1:3">
      <c r="A558" s="868" t="s">
        <v>1113</v>
      </c>
      <c r="B558" s="868" t="s">
        <v>1399</v>
      </c>
      <c r="C558" s="864">
        <v>0</v>
      </c>
    </row>
    <row r="559" spans="1:3">
      <c r="A559" s="866" t="s">
        <v>1666</v>
      </c>
      <c r="B559" s="866" t="s">
        <v>1379</v>
      </c>
      <c r="C559" s="864" t="s">
        <v>734</v>
      </c>
    </row>
    <row r="560" spans="1:3">
      <c r="A560" s="867" t="s">
        <v>1666</v>
      </c>
      <c r="B560" s="867" t="s">
        <v>1361</v>
      </c>
      <c r="C560" s="864">
        <v>0</v>
      </c>
    </row>
    <row r="561" spans="1:3">
      <c r="A561" s="867" t="s">
        <v>1666</v>
      </c>
      <c r="B561" s="867" t="s">
        <v>1361</v>
      </c>
      <c r="C561" s="864">
        <v>0</v>
      </c>
    </row>
    <row r="562" spans="1:3">
      <c r="A562" s="866" t="s">
        <v>1666</v>
      </c>
      <c r="B562" s="866" t="s">
        <v>1379</v>
      </c>
      <c r="C562" s="864" t="s">
        <v>734</v>
      </c>
    </row>
    <row r="563" spans="1:3">
      <c r="A563" s="867" t="s">
        <v>1666</v>
      </c>
      <c r="B563" s="867" t="s">
        <v>1361</v>
      </c>
      <c r="C563" s="864">
        <v>0</v>
      </c>
    </row>
    <row r="564" spans="1:3">
      <c r="A564" s="867" t="s">
        <v>1666</v>
      </c>
      <c r="B564" s="867" t="s">
        <v>1361</v>
      </c>
      <c r="C564" s="864">
        <v>0</v>
      </c>
    </row>
    <row r="565" spans="1:3">
      <c r="A565" s="867" t="s">
        <v>1666</v>
      </c>
      <c r="B565" s="867" t="s">
        <v>1361</v>
      </c>
      <c r="C565" s="864">
        <v>0</v>
      </c>
    </row>
    <row r="566" spans="1:3">
      <c r="A566" s="867" t="s">
        <v>1666</v>
      </c>
      <c r="B566" s="867" t="s">
        <v>1361</v>
      </c>
      <c r="C566" s="864">
        <v>0</v>
      </c>
    </row>
    <row r="567" spans="1:3">
      <c r="A567" s="867" t="s">
        <v>1666</v>
      </c>
      <c r="B567" s="867" t="s">
        <v>1361</v>
      </c>
      <c r="C567" s="864">
        <v>0</v>
      </c>
    </row>
    <row r="568" spans="1:3">
      <c r="A568" s="867" t="s">
        <v>1666</v>
      </c>
      <c r="B568" s="867" t="s">
        <v>1361</v>
      </c>
      <c r="C568" s="864">
        <v>0</v>
      </c>
    </row>
    <row r="569" spans="1:3">
      <c r="A569" s="866" t="s">
        <v>1666</v>
      </c>
      <c r="B569" s="866" t="s">
        <v>1379</v>
      </c>
      <c r="C569" s="864" t="s">
        <v>734</v>
      </c>
    </row>
    <row r="570" spans="1:3">
      <c r="A570" s="866" t="s">
        <v>1666</v>
      </c>
      <c r="B570" s="866" t="s">
        <v>1379</v>
      </c>
      <c r="C570" s="864" t="s">
        <v>734</v>
      </c>
    </row>
    <row r="571" spans="1:3">
      <c r="A571" s="866" t="s">
        <v>1666</v>
      </c>
      <c r="B571" s="866" t="s">
        <v>1379</v>
      </c>
      <c r="C571" s="864" t="s">
        <v>734</v>
      </c>
    </row>
    <row r="572" spans="1:3">
      <c r="A572" s="866" t="s">
        <v>1666</v>
      </c>
      <c r="B572" s="866" t="s">
        <v>1379</v>
      </c>
      <c r="C572" s="864" t="s">
        <v>734</v>
      </c>
    </row>
    <row r="573" spans="1:3">
      <c r="A573" s="866" t="s">
        <v>1666</v>
      </c>
      <c r="B573" s="866" t="s">
        <v>1379</v>
      </c>
      <c r="C573" s="864" t="s">
        <v>734</v>
      </c>
    </row>
    <row r="574" spans="1:3">
      <c r="A574" s="866" t="s">
        <v>1666</v>
      </c>
      <c r="B574" s="866" t="s">
        <v>1379</v>
      </c>
      <c r="C574" s="864" t="s">
        <v>734</v>
      </c>
    </row>
    <row r="575" spans="1:3">
      <c r="A575" s="877" t="s">
        <v>1666</v>
      </c>
      <c r="B575" s="877" t="s">
        <v>1370</v>
      </c>
      <c r="C575" s="864">
        <v>0</v>
      </c>
    </row>
    <row r="576" spans="1:3">
      <c r="A576" s="866" t="s">
        <v>1666</v>
      </c>
      <c r="B576" s="866" t="s">
        <v>1379</v>
      </c>
      <c r="C576" s="864" t="s">
        <v>734</v>
      </c>
    </row>
    <row r="577" spans="1:3">
      <c r="A577" s="866" t="s">
        <v>1666</v>
      </c>
      <c r="B577" s="866" t="s">
        <v>1379</v>
      </c>
      <c r="C577" s="864" t="s">
        <v>734</v>
      </c>
    </row>
    <row r="578" spans="1:3">
      <c r="A578" s="866" t="s">
        <v>1666</v>
      </c>
      <c r="B578" s="866" t="s">
        <v>1379</v>
      </c>
      <c r="C578" s="864" t="s">
        <v>734</v>
      </c>
    </row>
    <row r="579" spans="1:3">
      <c r="A579" s="866" t="s">
        <v>1666</v>
      </c>
      <c r="B579" s="866" t="s">
        <v>1379</v>
      </c>
      <c r="C579" s="864" t="s">
        <v>734</v>
      </c>
    </row>
    <row r="580" spans="1:3">
      <c r="A580" s="866" t="s">
        <v>1666</v>
      </c>
      <c r="B580" s="866" t="s">
        <v>1379</v>
      </c>
      <c r="C580" s="864" t="s">
        <v>734</v>
      </c>
    </row>
    <row r="581" spans="1:3">
      <c r="A581" s="866" t="s">
        <v>1666</v>
      </c>
      <c r="B581" s="866" t="s">
        <v>1379</v>
      </c>
      <c r="C581" s="864" t="s">
        <v>734</v>
      </c>
    </row>
    <row r="582" spans="1:3">
      <c r="A582" s="867" t="s">
        <v>1666</v>
      </c>
      <c r="B582" s="867" t="s">
        <v>1361</v>
      </c>
      <c r="C582" s="864">
        <v>0</v>
      </c>
    </row>
    <row r="583" spans="1:3">
      <c r="A583" s="866" t="s">
        <v>1666</v>
      </c>
      <c r="B583" s="866" t="s">
        <v>1379</v>
      </c>
      <c r="C583" s="864" t="s">
        <v>734</v>
      </c>
    </row>
    <row r="584" spans="1:3">
      <c r="A584" s="866" t="s">
        <v>1666</v>
      </c>
      <c r="B584" s="866" t="s">
        <v>1379</v>
      </c>
      <c r="C584" s="864" t="s">
        <v>734</v>
      </c>
    </row>
    <row r="585" spans="1:3">
      <c r="A585" s="866" t="s">
        <v>1666</v>
      </c>
      <c r="B585" s="866" t="s">
        <v>1379</v>
      </c>
      <c r="C585" s="864" t="s">
        <v>734</v>
      </c>
    </row>
    <row r="586" spans="1:3">
      <c r="A586" s="866" t="s">
        <v>1666</v>
      </c>
      <c r="B586" s="866" t="s">
        <v>1379</v>
      </c>
      <c r="C586" s="864" t="s">
        <v>734</v>
      </c>
    </row>
    <row r="587" spans="1:3">
      <c r="A587" s="866" t="s">
        <v>1666</v>
      </c>
      <c r="B587" s="866" t="s">
        <v>1379</v>
      </c>
      <c r="C587" s="864" t="s">
        <v>734</v>
      </c>
    </row>
    <row r="588" spans="1:3">
      <c r="A588" s="866" t="s">
        <v>1666</v>
      </c>
      <c r="B588" s="866" t="s">
        <v>1379</v>
      </c>
      <c r="C588" s="864" t="s">
        <v>734</v>
      </c>
    </row>
    <row r="589" spans="1:3">
      <c r="A589" s="866" t="s">
        <v>1666</v>
      </c>
      <c r="B589" s="866" t="s">
        <v>1379</v>
      </c>
      <c r="C589" s="864" t="s">
        <v>734</v>
      </c>
    </row>
    <row r="590" spans="1:3">
      <c r="A590" s="867" t="s">
        <v>1666</v>
      </c>
      <c r="B590" s="867" t="s">
        <v>1361</v>
      </c>
      <c r="C590" s="864">
        <v>0</v>
      </c>
    </row>
    <row r="591" spans="1:3">
      <c r="A591" s="867" t="s">
        <v>1666</v>
      </c>
      <c r="B591" s="867" t="s">
        <v>1361</v>
      </c>
      <c r="C591" s="864">
        <v>0</v>
      </c>
    </row>
    <row r="592" spans="1:3">
      <c r="A592" s="877" t="s">
        <v>1666</v>
      </c>
      <c r="B592" s="877" t="s">
        <v>1370</v>
      </c>
      <c r="C592" s="864">
        <v>0</v>
      </c>
    </row>
    <row r="593" spans="1:3">
      <c r="A593" s="867" t="s">
        <v>1666</v>
      </c>
      <c r="B593" s="867" t="s">
        <v>1361</v>
      </c>
      <c r="C593" s="864">
        <v>0</v>
      </c>
    </row>
    <row r="594" spans="1:3">
      <c r="A594" s="866" t="s">
        <v>1666</v>
      </c>
      <c r="B594" s="866" t="s">
        <v>1379</v>
      </c>
      <c r="C594" s="864" t="s">
        <v>734</v>
      </c>
    </row>
    <row r="595" spans="1:3">
      <c r="A595" s="866" t="s">
        <v>1666</v>
      </c>
      <c r="B595" s="866" t="s">
        <v>1379</v>
      </c>
      <c r="C595" s="864" t="s">
        <v>734</v>
      </c>
    </row>
    <row r="596" spans="1:3">
      <c r="A596" s="866" t="s">
        <v>1666</v>
      </c>
      <c r="B596" s="866" t="s">
        <v>1379</v>
      </c>
      <c r="C596" s="864" t="s">
        <v>734</v>
      </c>
    </row>
    <row r="597" spans="1:3">
      <c r="A597" s="867" t="s">
        <v>1666</v>
      </c>
      <c r="B597" s="867" t="s">
        <v>1361</v>
      </c>
      <c r="C597" s="864">
        <v>0</v>
      </c>
    </row>
    <row r="598" spans="1:3">
      <c r="A598" s="867" t="s">
        <v>1666</v>
      </c>
      <c r="B598" s="867" t="s">
        <v>1361</v>
      </c>
      <c r="C598" s="864">
        <v>0</v>
      </c>
    </row>
    <row r="599" spans="1:3">
      <c r="A599" s="867" t="s">
        <v>1666</v>
      </c>
      <c r="B599" s="867" t="s">
        <v>1361</v>
      </c>
      <c r="C599" s="864">
        <v>0</v>
      </c>
    </row>
    <row r="600" spans="1:3">
      <c r="A600" s="867" t="s">
        <v>1666</v>
      </c>
      <c r="B600" s="867" t="s">
        <v>1361</v>
      </c>
      <c r="C600" s="864">
        <v>0</v>
      </c>
    </row>
    <row r="601" spans="1:3">
      <c r="A601" s="875" t="s">
        <v>390</v>
      </c>
      <c r="B601" s="875" t="s">
        <v>1367</v>
      </c>
      <c r="C601" s="864">
        <v>0</v>
      </c>
    </row>
    <row r="602" spans="1:3">
      <c r="A602" s="867" t="s">
        <v>1666</v>
      </c>
      <c r="B602" s="867" t="s">
        <v>1361</v>
      </c>
      <c r="C602" s="864">
        <v>0</v>
      </c>
    </row>
    <row r="603" spans="1:3">
      <c r="A603" s="877" t="s">
        <v>1666</v>
      </c>
      <c r="B603" s="877" t="s">
        <v>1370</v>
      </c>
      <c r="C603" s="864">
        <v>0</v>
      </c>
    </row>
    <row r="604" spans="1:3">
      <c r="A604" s="864" t="s">
        <v>1114</v>
      </c>
      <c r="B604" s="864" t="s">
        <v>818</v>
      </c>
      <c r="C604" s="864">
        <v>0</v>
      </c>
    </row>
    <row r="605" spans="1:3">
      <c r="A605" s="864" t="s">
        <v>1115</v>
      </c>
      <c r="B605" s="864" t="s">
        <v>818</v>
      </c>
      <c r="C605" s="864">
        <v>0</v>
      </c>
    </row>
    <row r="606" spans="1:3">
      <c r="A606" s="866" t="s">
        <v>1666</v>
      </c>
      <c r="B606" s="866" t="s">
        <v>1379</v>
      </c>
      <c r="C606" s="864" t="s">
        <v>896</v>
      </c>
    </row>
    <row r="607" spans="1:3">
      <c r="A607" s="866" t="s">
        <v>1666</v>
      </c>
      <c r="B607" s="866" t="s">
        <v>1379</v>
      </c>
      <c r="C607" s="864" t="s">
        <v>734</v>
      </c>
    </row>
    <row r="608" spans="1:3">
      <c r="A608" s="875" t="s">
        <v>391</v>
      </c>
      <c r="B608" s="875" t="s">
        <v>1367</v>
      </c>
      <c r="C608" s="864">
        <v>0</v>
      </c>
    </row>
    <row r="609" spans="1:3">
      <c r="A609" s="867" t="s">
        <v>1666</v>
      </c>
      <c r="B609" s="867" t="s">
        <v>1361</v>
      </c>
      <c r="C609" s="864">
        <v>0</v>
      </c>
    </row>
    <row r="610" spans="1:3">
      <c r="A610" s="866" t="s">
        <v>1666</v>
      </c>
      <c r="B610" s="866" t="s">
        <v>1379</v>
      </c>
      <c r="C610" s="864" t="s">
        <v>734</v>
      </c>
    </row>
    <row r="611" spans="1:3">
      <c r="A611" s="867" t="s">
        <v>1666</v>
      </c>
      <c r="B611" s="867" t="s">
        <v>1361</v>
      </c>
      <c r="C611" s="864">
        <v>0</v>
      </c>
    </row>
    <row r="612" spans="1:3">
      <c r="A612" s="877" t="s">
        <v>1666</v>
      </c>
      <c r="B612" s="877" t="s">
        <v>1370</v>
      </c>
      <c r="C612" s="864">
        <v>0</v>
      </c>
    </row>
    <row r="613" spans="1:3">
      <c r="A613" s="866" t="s">
        <v>1666</v>
      </c>
      <c r="B613" s="866" t="s">
        <v>1379</v>
      </c>
      <c r="C613" s="864" t="s">
        <v>734</v>
      </c>
    </row>
    <row r="614" spans="1:3">
      <c r="A614" s="866" t="s">
        <v>1666</v>
      </c>
      <c r="B614" s="866" t="s">
        <v>1379</v>
      </c>
      <c r="C614" s="864" t="s">
        <v>734</v>
      </c>
    </row>
    <row r="615" spans="1:3">
      <c r="A615" s="866" t="s">
        <v>1666</v>
      </c>
      <c r="B615" s="866" t="s">
        <v>1379</v>
      </c>
      <c r="C615" s="864" t="s">
        <v>734</v>
      </c>
    </row>
    <row r="616" spans="1:3">
      <c r="A616" s="867" t="s">
        <v>1666</v>
      </c>
      <c r="B616" s="867" t="s">
        <v>1361</v>
      </c>
      <c r="C616" s="864">
        <v>0</v>
      </c>
    </row>
    <row r="617" spans="1:3">
      <c r="A617" s="866" t="s">
        <v>1666</v>
      </c>
      <c r="B617" s="866" t="s">
        <v>1379</v>
      </c>
      <c r="C617" s="864" t="s">
        <v>734</v>
      </c>
    </row>
    <row r="618" spans="1:3">
      <c r="A618" s="867" t="s">
        <v>1666</v>
      </c>
      <c r="B618" s="867" t="s">
        <v>1361</v>
      </c>
      <c r="C618" s="864">
        <v>0</v>
      </c>
    </row>
    <row r="619" spans="1:3">
      <c r="A619" s="866" t="s">
        <v>1666</v>
      </c>
      <c r="B619" s="866" t="s">
        <v>1379</v>
      </c>
      <c r="C619" s="864" t="s">
        <v>734</v>
      </c>
    </row>
    <row r="620" spans="1:3">
      <c r="A620" s="878" t="s">
        <v>410</v>
      </c>
      <c r="B620" s="878" t="s">
        <v>1383</v>
      </c>
      <c r="C620" s="864">
        <v>0</v>
      </c>
    </row>
    <row r="621" spans="1:3">
      <c r="A621" s="870" t="s">
        <v>570</v>
      </c>
      <c r="B621" s="870" t="s">
        <v>1357</v>
      </c>
      <c r="C621" s="864">
        <v>0</v>
      </c>
    </row>
    <row r="622" spans="1:3">
      <c r="A622" s="867" t="s">
        <v>1666</v>
      </c>
      <c r="B622" s="867" t="s">
        <v>1361</v>
      </c>
      <c r="C622" s="864">
        <v>0</v>
      </c>
    </row>
    <row r="623" spans="1:3">
      <c r="A623" s="875" t="s">
        <v>392</v>
      </c>
      <c r="B623" s="875" t="s">
        <v>1367</v>
      </c>
      <c r="C623" s="864" t="s">
        <v>134</v>
      </c>
    </row>
    <row r="624" spans="1:3">
      <c r="A624" s="879" t="s">
        <v>246</v>
      </c>
      <c r="B624" s="879" t="s">
        <v>1378</v>
      </c>
      <c r="C624" s="864">
        <v>0</v>
      </c>
    </row>
    <row r="625" spans="1:3">
      <c r="A625" s="877" t="s">
        <v>1666</v>
      </c>
      <c r="B625" s="877" t="s">
        <v>1370</v>
      </c>
      <c r="C625" s="864">
        <v>0</v>
      </c>
    </row>
    <row r="626" spans="1:3">
      <c r="A626" s="877" t="s">
        <v>1666</v>
      </c>
      <c r="B626" s="877" t="s">
        <v>1370</v>
      </c>
      <c r="C626" s="864">
        <v>0</v>
      </c>
    </row>
    <row r="627" spans="1:3">
      <c r="A627" s="866" t="s">
        <v>1666</v>
      </c>
      <c r="B627" s="866" t="s">
        <v>1379</v>
      </c>
      <c r="C627" s="864" t="s">
        <v>734</v>
      </c>
    </row>
    <row r="628" spans="1:3">
      <c r="A628" s="866" t="s">
        <v>1666</v>
      </c>
      <c r="B628" s="866" t="s">
        <v>1379</v>
      </c>
      <c r="C628" s="864" t="s">
        <v>734</v>
      </c>
    </row>
    <row r="629" spans="1:3">
      <c r="A629" s="866" t="s">
        <v>1666</v>
      </c>
      <c r="B629" s="866" t="s">
        <v>1379</v>
      </c>
      <c r="C629" s="864" t="s">
        <v>734</v>
      </c>
    </row>
    <row r="630" spans="1:3">
      <c r="A630" s="866" t="s">
        <v>1666</v>
      </c>
      <c r="B630" s="866" t="s">
        <v>1379</v>
      </c>
      <c r="C630" s="864" t="s">
        <v>734</v>
      </c>
    </row>
    <row r="631" spans="1:3">
      <c r="A631" s="867" t="s">
        <v>1666</v>
      </c>
      <c r="B631" s="867" t="s">
        <v>1361</v>
      </c>
      <c r="C631" s="864">
        <v>0</v>
      </c>
    </row>
    <row r="632" spans="1:3">
      <c r="A632" s="867" t="s">
        <v>1666</v>
      </c>
      <c r="B632" s="867" t="s">
        <v>1361</v>
      </c>
      <c r="C632" s="864">
        <v>0</v>
      </c>
    </row>
    <row r="633" spans="1:3">
      <c r="A633" s="867" t="s">
        <v>1666</v>
      </c>
      <c r="B633" s="867" t="s">
        <v>1361</v>
      </c>
      <c r="C633" s="864">
        <v>0</v>
      </c>
    </row>
    <row r="634" spans="1:3">
      <c r="A634" s="867" t="s">
        <v>1666</v>
      </c>
      <c r="B634" s="867" t="s">
        <v>1361</v>
      </c>
      <c r="C634" s="864">
        <v>0</v>
      </c>
    </row>
    <row r="635" spans="1:3">
      <c r="A635" s="867" t="s">
        <v>1666</v>
      </c>
      <c r="B635" s="867" t="s">
        <v>1361</v>
      </c>
      <c r="C635" s="864">
        <v>0</v>
      </c>
    </row>
    <row r="636" spans="1:3">
      <c r="A636" s="877" t="s">
        <v>1666</v>
      </c>
      <c r="B636" s="877" t="s">
        <v>1370</v>
      </c>
      <c r="C636" s="864">
        <v>0</v>
      </c>
    </row>
    <row r="637" spans="1:3">
      <c r="A637" s="877" t="s">
        <v>1666</v>
      </c>
      <c r="B637" s="877" t="s">
        <v>1370</v>
      </c>
      <c r="C637" s="864">
        <v>0</v>
      </c>
    </row>
    <row r="638" spans="1:3">
      <c r="A638" s="864" t="s">
        <v>467</v>
      </c>
      <c r="B638" s="864" t="s">
        <v>818</v>
      </c>
      <c r="C638" s="864">
        <v>0</v>
      </c>
    </row>
    <row r="639" spans="1:3">
      <c r="A639" s="867" t="s">
        <v>1666</v>
      </c>
      <c r="B639" s="867" t="s">
        <v>1361</v>
      </c>
      <c r="C639" s="864">
        <v>0</v>
      </c>
    </row>
    <row r="640" spans="1:3">
      <c r="A640" s="867" t="s">
        <v>1666</v>
      </c>
      <c r="B640" s="867" t="s">
        <v>1361</v>
      </c>
      <c r="C640" s="864">
        <v>0</v>
      </c>
    </row>
    <row r="641" spans="1:3">
      <c r="A641" s="866" t="s">
        <v>1666</v>
      </c>
      <c r="B641" s="866" t="s">
        <v>1379</v>
      </c>
      <c r="C641" s="864" t="s">
        <v>734</v>
      </c>
    </row>
    <row r="642" spans="1:3">
      <c r="A642" s="864" t="s">
        <v>1687</v>
      </c>
      <c r="B642" s="864" t="s">
        <v>1366</v>
      </c>
      <c r="C642" s="864">
        <v>0</v>
      </c>
    </row>
    <row r="643" spans="1:3">
      <c r="A643" s="872" t="s">
        <v>1677</v>
      </c>
      <c r="B643" s="872" t="s">
        <v>1363</v>
      </c>
      <c r="C643" s="864">
        <v>0</v>
      </c>
    </row>
    <row r="644" spans="1:3">
      <c r="A644" s="872" t="s">
        <v>1678</v>
      </c>
      <c r="B644" s="872" t="s">
        <v>1363</v>
      </c>
      <c r="C644" s="864">
        <v>0</v>
      </c>
    </row>
    <row r="645" spans="1:3">
      <c r="A645" s="890" t="s">
        <v>1679</v>
      </c>
      <c r="B645" s="890" t="s">
        <v>1373</v>
      </c>
      <c r="C645" s="864">
        <v>0</v>
      </c>
    </row>
    <row r="646" spans="1:3">
      <c r="A646" s="864" t="s">
        <v>783</v>
      </c>
      <c r="B646" s="864" t="s">
        <v>818</v>
      </c>
      <c r="C646" s="864">
        <v>0</v>
      </c>
    </row>
    <row r="647" spans="1:3">
      <c r="A647" s="867" t="s">
        <v>1666</v>
      </c>
      <c r="B647" s="867" t="s">
        <v>1361</v>
      </c>
      <c r="C647" s="864">
        <v>0</v>
      </c>
    </row>
    <row r="648" spans="1:3">
      <c r="A648" s="875" t="s">
        <v>383</v>
      </c>
      <c r="B648" s="875" t="s">
        <v>1367</v>
      </c>
      <c r="C648" s="864">
        <v>0</v>
      </c>
    </row>
    <row r="649" spans="1:3">
      <c r="A649" s="877" t="s">
        <v>1666</v>
      </c>
      <c r="B649" s="877" t="s">
        <v>1370</v>
      </c>
      <c r="C649" s="864">
        <v>0</v>
      </c>
    </row>
    <row r="650" spans="1:3">
      <c r="A650" s="875" t="s">
        <v>1116</v>
      </c>
      <c r="B650" s="875" t="s">
        <v>1367</v>
      </c>
      <c r="C650" s="864" t="s">
        <v>134</v>
      </c>
    </row>
    <row r="651" spans="1:3">
      <c r="A651" s="866" t="s">
        <v>1666</v>
      </c>
      <c r="B651" s="866" t="s">
        <v>1379</v>
      </c>
      <c r="C651" s="864" t="s">
        <v>734</v>
      </c>
    </row>
    <row r="652" spans="1:3">
      <c r="A652" s="867" t="s">
        <v>1666</v>
      </c>
      <c r="B652" s="867" t="s">
        <v>1361</v>
      </c>
      <c r="C652" s="864">
        <v>0</v>
      </c>
    </row>
    <row r="653" spans="1:3">
      <c r="A653" s="866" t="s">
        <v>1666</v>
      </c>
      <c r="B653" s="866" t="s">
        <v>1379</v>
      </c>
      <c r="C653" s="864" t="s">
        <v>734</v>
      </c>
    </row>
    <row r="654" spans="1:3">
      <c r="A654" s="866" t="s">
        <v>1666</v>
      </c>
      <c r="B654" s="866" t="s">
        <v>1379</v>
      </c>
      <c r="C654" s="864" t="s">
        <v>734</v>
      </c>
    </row>
    <row r="655" spans="1:3">
      <c r="A655" s="867" t="s">
        <v>1666</v>
      </c>
      <c r="B655" s="867" t="s">
        <v>1361</v>
      </c>
      <c r="C655" s="864">
        <v>0</v>
      </c>
    </row>
    <row r="656" spans="1:3">
      <c r="A656" s="868" t="s">
        <v>649</v>
      </c>
      <c r="B656" s="868" t="s">
        <v>1402</v>
      </c>
      <c r="C656" s="864">
        <v>0</v>
      </c>
    </row>
    <row r="657" spans="1:5">
      <c r="A657" s="868" t="s">
        <v>1321</v>
      </c>
      <c r="B657" s="868" t="s">
        <v>1402</v>
      </c>
      <c r="C657" s="864">
        <v>0</v>
      </c>
    </row>
    <row r="658" spans="1:5">
      <c r="A658" s="868" t="s">
        <v>1117</v>
      </c>
      <c r="B658" s="868" t="s">
        <v>1402</v>
      </c>
      <c r="C658" s="864">
        <v>0</v>
      </c>
      <c r="E658" s="860"/>
    </row>
    <row r="659" spans="1:5">
      <c r="A659" s="868" t="s">
        <v>1322</v>
      </c>
      <c r="B659" s="868" t="s">
        <v>1402</v>
      </c>
      <c r="C659" s="864">
        <v>0</v>
      </c>
    </row>
    <row r="660" spans="1:5">
      <c r="A660" s="868" t="s">
        <v>641</v>
      </c>
      <c r="B660" s="868" t="s">
        <v>1417</v>
      </c>
      <c r="C660" s="864">
        <v>0</v>
      </c>
    </row>
    <row r="661" spans="1:5">
      <c r="A661" s="868" t="s">
        <v>1118</v>
      </c>
      <c r="B661" s="868" t="s">
        <v>1417</v>
      </c>
      <c r="C661" s="864">
        <v>0</v>
      </c>
    </row>
    <row r="662" spans="1:5">
      <c r="A662" s="867" t="s">
        <v>1666</v>
      </c>
      <c r="B662" s="867" t="s">
        <v>1361</v>
      </c>
      <c r="C662" s="864">
        <v>0</v>
      </c>
    </row>
    <row r="663" spans="1:5">
      <c r="A663" s="866" t="s">
        <v>1666</v>
      </c>
      <c r="B663" s="866" t="s">
        <v>1379</v>
      </c>
      <c r="C663" s="864" t="s">
        <v>734</v>
      </c>
    </row>
    <row r="664" spans="1:5">
      <c r="A664" s="867" t="s">
        <v>1666</v>
      </c>
      <c r="B664" s="867" t="s">
        <v>1361</v>
      </c>
      <c r="C664" s="864">
        <v>0</v>
      </c>
    </row>
    <row r="665" spans="1:5">
      <c r="A665" s="866" t="s">
        <v>1666</v>
      </c>
      <c r="B665" s="866" t="s">
        <v>1379</v>
      </c>
      <c r="C665" s="864" t="s">
        <v>734</v>
      </c>
    </row>
    <row r="666" spans="1:5">
      <c r="A666" s="866" t="s">
        <v>1666</v>
      </c>
      <c r="B666" s="866" t="s">
        <v>1379</v>
      </c>
      <c r="C666" s="864" t="s">
        <v>734</v>
      </c>
    </row>
    <row r="667" spans="1:5">
      <c r="A667" s="864" t="s">
        <v>471</v>
      </c>
      <c r="B667" s="864" t="s">
        <v>818</v>
      </c>
      <c r="C667" s="864">
        <v>0</v>
      </c>
    </row>
    <row r="668" spans="1:5">
      <c r="A668" s="864" t="s">
        <v>472</v>
      </c>
      <c r="B668" s="864" t="s">
        <v>818</v>
      </c>
      <c r="C668" s="864">
        <v>0</v>
      </c>
    </row>
    <row r="669" spans="1:5">
      <c r="A669" s="864" t="s">
        <v>450</v>
      </c>
      <c r="B669" s="864" t="s">
        <v>818</v>
      </c>
      <c r="C669" s="864">
        <v>0</v>
      </c>
    </row>
    <row r="670" spans="1:5">
      <c r="A670" s="864" t="s">
        <v>451</v>
      </c>
      <c r="B670" s="864" t="s">
        <v>818</v>
      </c>
      <c r="C670" s="864">
        <v>0</v>
      </c>
    </row>
    <row r="671" spans="1:5">
      <c r="A671" s="864" t="s">
        <v>452</v>
      </c>
      <c r="B671" s="864" t="s">
        <v>818</v>
      </c>
      <c r="C671" s="864">
        <v>0</v>
      </c>
    </row>
    <row r="672" spans="1:5">
      <c r="A672" s="864" t="s">
        <v>424</v>
      </c>
      <c r="B672" s="864" t="s">
        <v>818</v>
      </c>
      <c r="C672" s="864">
        <v>0</v>
      </c>
    </row>
    <row r="673" spans="1:3">
      <c r="A673" s="864" t="s">
        <v>453</v>
      </c>
      <c r="B673" s="864" t="s">
        <v>818</v>
      </c>
      <c r="C673" s="864">
        <v>0</v>
      </c>
    </row>
    <row r="674" spans="1:3">
      <c r="A674" s="864" t="s">
        <v>425</v>
      </c>
      <c r="B674" s="864" t="s">
        <v>818</v>
      </c>
      <c r="C674" s="864">
        <v>0</v>
      </c>
    </row>
    <row r="675" spans="1:3">
      <c r="A675" s="864" t="s">
        <v>426</v>
      </c>
      <c r="B675" s="864" t="s">
        <v>818</v>
      </c>
      <c r="C675" s="864">
        <v>0</v>
      </c>
    </row>
    <row r="676" spans="1:3">
      <c r="A676" s="864" t="s">
        <v>427</v>
      </c>
      <c r="B676" s="864" t="s">
        <v>818</v>
      </c>
      <c r="C676" s="864">
        <v>0</v>
      </c>
    </row>
    <row r="677" spans="1:3">
      <c r="A677" s="864" t="s">
        <v>454</v>
      </c>
      <c r="B677" s="864" t="s">
        <v>818</v>
      </c>
      <c r="C677" s="864">
        <v>0</v>
      </c>
    </row>
    <row r="678" spans="1:3">
      <c r="A678" s="864" t="s">
        <v>428</v>
      </c>
      <c r="B678" s="864" t="s">
        <v>818</v>
      </c>
      <c r="C678" s="864">
        <v>0</v>
      </c>
    </row>
    <row r="679" spans="1:3">
      <c r="A679" s="864" t="s">
        <v>429</v>
      </c>
      <c r="B679" s="864" t="s">
        <v>818</v>
      </c>
      <c r="C679" s="864">
        <v>0</v>
      </c>
    </row>
    <row r="680" spans="1:3">
      <c r="A680" s="864" t="s">
        <v>455</v>
      </c>
      <c r="B680" s="864" t="s">
        <v>818</v>
      </c>
      <c r="C680" s="864">
        <v>0</v>
      </c>
    </row>
    <row r="681" spans="1:3">
      <c r="A681" s="864" t="s">
        <v>430</v>
      </c>
      <c r="B681" s="864" t="s">
        <v>818</v>
      </c>
      <c r="C681" s="864">
        <v>0</v>
      </c>
    </row>
    <row r="682" spans="1:3">
      <c r="A682" s="864" t="s">
        <v>456</v>
      </c>
      <c r="B682" s="864" t="s">
        <v>818</v>
      </c>
      <c r="C682" s="864">
        <v>0</v>
      </c>
    </row>
    <row r="683" spans="1:3">
      <c r="A683" s="864" t="s">
        <v>457</v>
      </c>
      <c r="B683" s="864" t="s">
        <v>818</v>
      </c>
      <c r="C683" s="864">
        <v>0</v>
      </c>
    </row>
    <row r="684" spans="1:3">
      <c r="A684" s="864" t="s">
        <v>431</v>
      </c>
      <c r="B684" s="864" t="s">
        <v>818</v>
      </c>
      <c r="C684" s="864">
        <v>0</v>
      </c>
    </row>
    <row r="685" spans="1:3">
      <c r="A685" s="864" t="s">
        <v>432</v>
      </c>
      <c r="B685" s="864" t="s">
        <v>818</v>
      </c>
      <c r="C685" s="864">
        <v>0</v>
      </c>
    </row>
    <row r="686" spans="1:3">
      <c r="A686" s="867" t="s">
        <v>1666</v>
      </c>
      <c r="B686" s="867" t="s">
        <v>1361</v>
      </c>
      <c r="C686" s="864">
        <v>0</v>
      </c>
    </row>
    <row r="687" spans="1:3">
      <c r="A687" s="866" t="s">
        <v>1666</v>
      </c>
      <c r="B687" s="866" t="s">
        <v>1379</v>
      </c>
      <c r="C687" s="864" t="s">
        <v>734</v>
      </c>
    </row>
    <row r="688" spans="1:3">
      <c r="A688" s="866" t="s">
        <v>1666</v>
      </c>
      <c r="B688" s="866" t="s">
        <v>1379</v>
      </c>
      <c r="C688" s="864" t="s">
        <v>734</v>
      </c>
    </row>
    <row r="689" spans="1:5">
      <c r="A689" s="866" t="s">
        <v>1666</v>
      </c>
      <c r="B689" s="866" t="s">
        <v>1379</v>
      </c>
      <c r="C689" s="864" t="s">
        <v>734</v>
      </c>
    </row>
    <row r="690" spans="1:5">
      <c r="A690" s="864" t="s">
        <v>473</v>
      </c>
      <c r="B690" s="864" t="s">
        <v>818</v>
      </c>
      <c r="C690" s="864">
        <v>0</v>
      </c>
    </row>
    <row r="691" spans="1:5">
      <c r="A691" s="868" t="s">
        <v>688</v>
      </c>
      <c r="B691" s="868" t="s">
        <v>1411</v>
      </c>
      <c r="C691" s="864">
        <v>0</v>
      </c>
    </row>
    <row r="692" spans="1:5">
      <c r="A692" s="868" t="s">
        <v>741</v>
      </c>
      <c r="B692" s="868" t="s">
        <v>1417</v>
      </c>
      <c r="C692" s="864">
        <v>0</v>
      </c>
    </row>
    <row r="693" spans="1:5">
      <c r="A693" s="864" t="s">
        <v>482</v>
      </c>
      <c r="B693" s="864" t="s">
        <v>818</v>
      </c>
      <c r="C693" s="864">
        <v>0</v>
      </c>
    </row>
    <row r="694" spans="1:5">
      <c r="A694" s="870" t="s">
        <v>557</v>
      </c>
      <c r="B694" s="870" t="s">
        <v>1357</v>
      </c>
      <c r="C694" s="864">
        <v>0</v>
      </c>
    </row>
    <row r="695" spans="1:5">
      <c r="A695" s="868" t="s">
        <v>1119</v>
      </c>
      <c r="B695" s="868" t="s">
        <v>1402</v>
      </c>
      <c r="C695" s="864">
        <v>0</v>
      </c>
      <c r="E695" s="860"/>
    </row>
    <row r="696" spans="1:5">
      <c r="A696" s="868" t="s">
        <v>669</v>
      </c>
      <c r="B696" s="868" t="s">
        <v>1402</v>
      </c>
      <c r="C696" s="864">
        <v>0</v>
      </c>
    </row>
    <row r="697" spans="1:5">
      <c r="A697" s="868" t="s">
        <v>650</v>
      </c>
      <c r="B697" s="868" t="s">
        <v>1402</v>
      </c>
      <c r="C697" s="864">
        <v>0</v>
      </c>
    </row>
    <row r="698" spans="1:5">
      <c r="A698" s="885" t="s">
        <v>715</v>
      </c>
      <c r="B698" s="885" t="s">
        <v>1413</v>
      </c>
      <c r="C698" s="864">
        <v>0</v>
      </c>
    </row>
    <row r="699" spans="1:5">
      <c r="A699" s="867" t="s">
        <v>1666</v>
      </c>
      <c r="B699" s="867" t="s">
        <v>1361</v>
      </c>
      <c r="C699" s="864">
        <v>0</v>
      </c>
    </row>
    <row r="700" spans="1:5">
      <c r="A700" s="885" t="s">
        <v>716</v>
      </c>
      <c r="B700" s="885" t="s">
        <v>1413</v>
      </c>
      <c r="C700" s="864">
        <v>0</v>
      </c>
    </row>
    <row r="701" spans="1:5">
      <c r="A701" s="867" t="s">
        <v>1666</v>
      </c>
      <c r="B701" s="867" t="s">
        <v>1361</v>
      </c>
      <c r="C701" s="864">
        <v>0</v>
      </c>
    </row>
    <row r="702" spans="1:5">
      <c r="A702" s="864" t="s">
        <v>505</v>
      </c>
      <c r="B702" s="864" t="s">
        <v>818</v>
      </c>
      <c r="C702" s="864">
        <v>0</v>
      </c>
    </row>
    <row r="703" spans="1:5">
      <c r="A703" s="866" t="s">
        <v>1666</v>
      </c>
      <c r="B703" s="866" t="s">
        <v>1379</v>
      </c>
      <c r="C703" s="864" t="s">
        <v>734</v>
      </c>
    </row>
    <row r="704" spans="1:5">
      <c r="A704" s="866" t="s">
        <v>1666</v>
      </c>
      <c r="B704" s="866" t="s">
        <v>1379</v>
      </c>
      <c r="C704" s="864" t="s">
        <v>734</v>
      </c>
    </row>
    <row r="705" spans="1:3">
      <c r="A705" s="866" t="s">
        <v>1666</v>
      </c>
      <c r="B705" s="866" t="s">
        <v>1379</v>
      </c>
      <c r="C705" s="864" t="s">
        <v>896</v>
      </c>
    </row>
    <row r="706" spans="1:3">
      <c r="A706" s="877" t="s">
        <v>1666</v>
      </c>
      <c r="B706" s="877" t="s">
        <v>1370</v>
      </c>
      <c r="C706" s="864">
        <v>0</v>
      </c>
    </row>
    <row r="707" spans="1:3">
      <c r="A707" s="866" t="s">
        <v>1666</v>
      </c>
      <c r="B707" s="866" t="s">
        <v>1379</v>
      </c>
      <c r="C707" s="864" t="s">
        <v>734</v>
      </c>
    </row>
    <row r="708" spans="1:3">
      <c r="A708" s="867" t="s">
        <v>1666</v>
      </c>
      <c r="B708" s="867" t="s">
        <v>1361</v>
      </c>
      <c r="C708" s="864">
        <v>0</v>
      </c>
    </row>
    <row r="709" spans="1:3">
      <c r="A709" s="877" t="s">
        <v>1666</v>
      </c>
      <c r="B709" s="877" t="s">
        <v>1370</v>
      </c>
      <c r="C709" s="864">
        <v>0</v>
      </c>
    </row>
    <row r="710" spans="1:3">
      <c r="A710" s="866" t="s">
        <v>1666</v>
      </c>
      <c r="B710" s="866" t="s">
        <v>1379</v>
      </c>
      <c r="C710" s="864" t="s">
        <v>734</v>
      </c>
    </row>
    <row r="711" spans="1:3">
      <c r="A711" s="867" t="s">
        <v>1666</v>
      </c>
      <c r="B711" s="867" t="s">
        <v>1361</v>
      </c>
      <c r="C711" s="864">
        <v>0</v>
      </c>
    </row>
    <row r="712" spans="1:3">
      <c r="A712" s="866" t="s">
        <v>1666</v>
      </c>
      <c r="B712" s="866" t="s">
        <v>1379</v>
      </c>
      <c r="C712" s="864" t="s">
        <v>734</v>
      </c>
    </row>
    <row r="713" spans="1:3">
      <c r="A713" s="866" t="s">
        <v>1666</v>
      </c>
      <c r="B713" s="866" t="s">
        <v>1379</v>
      </c>
      <c r="C713" s="864" t="s">
        <v>734</v>
      </c>
    </row>
    <row r="714" spans="1:3">
      <c r="A714" s="866" t="s">
        <v>1666</v>
      </c>
      <c r="B714" s="866" t="s">
        <v>1379</v>
      </c>
      <c r="C714" s="864" t="s">
        <v>734</v>
      </c>
    </row>
    <row r="715" spans="1:3">
      <c r="A715" s="866" t="s">
        <v>1666</v>
      </c>
      <c r="B715" s="866" t="s">
        <v>1379</v>
      </c>
      <c r="C715" s="864" t="s">
        <v>734</v>
      </c>
    </row>
    <row r="716" spans="1:3">
      <c r="A716" s="864" t="s">
        <v>476</v>
      </c>
      <c r="B716" s="864" t="s">
        <v>818</v>
      </c>
      <c r="C716" s="864">
        <v>0</v>
      </c>
    </row>
    <row r="717" spans="1:3">
      <c r="A717" s="864" t="s">
        <v>512</v>
      </c>
      <c r="B717" s="864" t="s">
        <v>818</v>
      </c>
      <c r="C717" s="864">
        <v>0</v>
      </c>
    </row>
    <row r="718" spans="1:3">
      <c r="A718" s="867" t="s">
        <v>1666</v>
      </c>
      <c r="B718" s="867" t="s">
        <v>1361</v>
      </c>
      <c r="C718" s="864">
        <v>0</v>
      </c>
    </row>
    <row r="719" spans="1:3">
      <c r="A719" s="866" t="s">
        <v>1666</v>
      </c>
      <c r="B719" s="866" t="s">
        <v>1379</v>
      </c>
      <c r="C719" s="864" t="s">
        <v>734</v>
      </c>
    </row>
    <row r="720" spans="1:3">
      <c r="A720" s="866" t="s">
        <v>1666</v>
      </c>
      <c r="B720" s="866" t="s">
        <v>1379</v>
      </c>
      <c r="C720" s="864" t="s">
        <v>734</v>
      </c>
    </row>
    <row r="721" spans="1:3">
      <c r="A721" s="866" t="s">
        <v>1666</v>
      </c>
      <c r="B721" s="866" t="s">
        <v>1379</v>
      </c>
      <c r="C721" s="864" t="s">
        <v>734</v>
      </c>
    </row>
    <row r="722" spans="1:3">
      <c r="A722" s="866" t="s">
        <v>1666</v>
      </c>
      <c r="B722" s="866" t="s">
        <v>1379</v>
      </c>
      <c r="C722" s="864" t="s">
        <v>734</v>
      </c>
    </row>
    <row r="723" spans="1:3">
      <c r="A723" s="877" t="s">
        <v>1666</v>
      </c>
      <c r="B723" s="877" t="s">
        <v>1370</v>
      </c>
      <c r="C723" s="864">
        <v>0</v>
      </c>
    </row>
    <row r="724" spans="1:3">
      <c r="A724" s="866" t="s">
        <v>1666</v>
      </c>
      <c r="B724" s="866" t="s">
        <v>1379</v>
      </c>
      <c r="C724" s="864" t="s">
        <v>734</v>
      </c>
    </row>
    <row r="725" spans="1:3">
      <c r="A725" s="867" t="s">
        <v>1666</v>
      </c>
      <c r="B725" s="867" t="s">
        <v>1361</v>
      </c>
      <c r="C725" s="864">
        <v>0</v>
      </c>
    </row>
    <row r="726" spans="1:3">
      <c r="A726" s="867" t="s">
        <v>1666</v>
      </c>
      <c r="B726" s="867" t="s">
        <v>1361</v>
      </c>
      <c r="C726" s="864">
        <v>0</v>
      </c>
    </row>
    <row r="727" spans="1:3">
      <c r="A727" s="867" t="s">
        <v>1666</v>
      </c>
      <c r="B727" s="867" t="s">
        <v>1361</v>
      </c>
      <c r="C727" s="864">
        <v>0</v>
      </c>
    </row>
    <row r="728" spans="1:3">
      <c r="A728" s="866" t="s">
        <v>1666</v>
      </c>
      <c r="B728" s="866" t="s">
        <v>1379</v>
      </c>
      <c r="C728" s="864" t="s">
        <v>734</v>
      </c>
    </row>
    <row r="729" spans="1:3">
      <c r="A729" s="866" t="s">
        <v>1666</v>
      </c>
      <c r="B729" s="866" t="s">
        <v>1379</v>
      </c>
      <c r="C729" s="864" t="s">
        <v>734</v>
      </c>
    </row>
    <row r="730" spans="1:3">
      <c r="A730" s="867" t="s">
        <v>1666</v>
      </c>
      <c r="B730" s="867" t="s">
        <v>1361</v>
      </c>
      <c r="C730" s="864">
        <v>0</v>
      </c>
    </row>
    <row r="731" spans="1:3">
      <c r="A731" s="867" t="s">
        <v>1666</v>
      </c>
      <c r="B731" s="867" t="s">
        <v>1361</v>
      </c>
      <c r="C731" s="864">
        <v>0</v>
      </c>
    </row>
    <row r="732" spans="1:3">
      <c r="A732" s="866" t="s">
        <v>1666</v>
      </c>
      <c r="B732" s="866" t="s">
        <v>1379</v>
      </c>
      <c r="C732" s="864" t="s">
        <v>734</v>
      </c>
    </row>
    <row r="733" spans="1:3">
      <c r="A733" s="866" t="s">
        <v>1666</v>
      </c>
      <c r="B733" s="866" t="s">
        <v>1379</v>
      </c>
      <c r="C733" s="864" t="s">
        <v>734</v>
      </c>
    </row>
    <row r="734" spans="1:3">
      <c r="A734" s="877" t="s">
        <v>1666</v>
      </c>
      <c r="B734" s="877" t="s">
        <v>1370</v>
      </c>
      <c r="C734" s="864">
        <v>0</v>
      </c>
    </row>
    <row r="735" spans="1:3">
      <c r="A735" s="866" t="s">
        <v>1666</v>
      </c>
      <c r="B735" s="866" t="s">
        <v>1379</v>
      </c>
      <c r="C735" s="864" t="s">
        <v>734</v>
      </c>
    </row>
    <row r="736" spans="1:3">
      <c r="A736" s="866" t="s">
        <v>1666</v>
      </c>
      <c r="B736" s="866" t="s">
        <v>1379</v>
      </c>
      <c r="C736" s="864" t="s">
        <v>734</v>
      </c>
    </row>
    <row r="737" spans="1:3">
      <c r="A737" s="866" t="s">
        <v>1666</v>
      </c>
      <c r="B737" s="866" t="s">
        <v>1379</v>
      </c>
      <c r="C737" s="864" t="s">
        <v>734</v>
      </c>
    </row>
    <row r="738" spans="1:3">
      <c r="A738" s="867" t="s">
        <v>1666</v>
      </c>
      <c r="B738" s="867" t="s">
        <v>1361</v>
      </c>
      <c r="C738" s="864">
        <v>0</v>
      </c>
    </row>
    <row r="739" spans="1:3">
      <c r="A739" s="866" t="s">
        <v>1666</v>
      </c>
      <c r="B739" s="866" t="s">
        <v>1379</v>
      </c>
      <c r="C739" s="864" t="s">
        <v>734</v>
      </c>
    </row>
    <row r="740" spans="1:3">
      <c r="A740" s="868" t="s">
        <v>642</v>
      </c>
      <c r="B740" s="868" t="s">
        <v>1417</v>
      </c>
      <c r="C740" s="864">
        <v>0</v>
      </c>
    </row>
    <row r="741" spans="1:3">
      <c r="A741" s="875" t="s">
        <v>1666</v>
      </c>
      <c r="B741" s="875" t="s">
        <v>1379</v>
      </c>
      <c r="C741" s="864" t="s">
        <v>896</v>
      </c>
    </row>
    <row r="742" spans="1:3">
      <c r="A742" s="866" t="s">
        <v>1666</v>
      </c>
      <c r="B742" s="866" t="s">
        <v>1379</v>
      </c>
      <c r="C742" s="864" t="s">
        <v>734</v>
      </c>
    </row>
    <row r="743" spans="1:3">
      <c r="A743" s="864" t="s">
        <v>477</v>
      </c>
      <c r="B743" s="864" t="s">
        <v>818</v>
      </c>
      <c r="C743" s="864">
        <v>0</v>
      </c>
    </row>
    <row r="744" spans="1:3">
      <c r="A744" s="874" t="s">
        <v>1666</v>
      </c>
      <c r="B744" s="874" t="s">
        <v>1382</v>
      </c>
      <c r="C744" s="864">
        <v>0</v>
      </c>
    </row>
    <row r="745" spans="1:3">
      <c r="A745" s="875" t="s">
        <v>393</v>
      </c>
      <c r="B745" s="875" t="s">
        <v>1367</v>
      </c>
      <c r="C745" s="864" t="s">
        <v>134</v>
      </c>
    </row>
    <row r="746" spans="1:3">
      <c r="A746" s="867" t="s">
        <v>1666</v>
      </c>
      <c r="B746" s="867" t="s">
        <v>1361</v>
      </c>
      <c r="C746" s="864">
        <v>0</v>
      </c>
    </row>
    <row r="747" spans="1:3">
      <c r="A747" s="866" t="s">
        <v>1666</v>
      </c>
      <c r="B747" s="866" t="s">
        <v>1379</v>
      </c>
      <c r="C747" s="864" t="s">
        <v>896</v>
      </c>
    </row>
    <row r="748" spans="1:3">
      <c r="A748" s="866" t="s">
        <v>1666</v>
      </c>
      <c r="B748" s="866" t="s">
        <v>1379</v>
      </c>
      <c r="C748" s="864" t="s">
        <v>734</v>
      </c>
    </row>
    <row r="749" spans="1:3">
      <c r="A749" s="868" t="s">
        <v>727</v>
      </c>
      <c r="B749" s="868" t="s">
        <v>1396</v>
      </c>
      <c r="C749" s="864">
        <v>0</v>
      </c>
    </row>
    <row r="750" spans="1:3">
      <c r="A750" s="866" t="s">
        <v>1666</v>
      </c>
      <c r="B750" s="866" t="s">
        <v>1379</v>
      </c>
      <c r="C750" s="864" t="s">
        <v>734</v>
      </c>
    </row>
    <row r="751" spans="1:3">
      <c r="A751" s="866" t="s">
        <v>1666</v>
      </c>
      <c r="B751" s="866" t="s">
        <v>1379</v>
      </c>
      <c r="C751" s="864" t="s">
        <v>734</v>
      </c>
    </row>
    <row r="752" spans="1:3">
      <c r="A752" s="866" t="s">
        <v>1666</v>
      </c>
      <c r="B752" s="866" t="s">
        <v>1379</v>
      </c>
      <c r="C752" s="864" t="s">
        <v>734</v>
      </c>
    </row>
    <row r="753" spans="1:3">
      <c r="A753" s="866" t="s">
        <v>1666</v>
      </c>
      <c r="B753" s="866" t="s">
        <v>1379</v>
      </c>
      <c r="C753" s="864" t="s">
        <v>734</v>
      </c>
    </row>
    <row r="754" spans="1:3">
      <c r="A754" s="864" t="s">
        <v>782</v>
      </c>
      <c r="B754" s="864" t="s">
        <v>818</v>
      </c>
      <c r="C754" s="864">
        <v>0</v>
      </c>
    </row>
    <row r="755" spans="1:3">
      <c r="A755" s="877" t="s">
        <v>1666</v>
      </c>
      <c r="B755" s="877" t="s">
        <v>1370</v>
      </c>
      <c r="C755" s="864">
        <v>0</v>
      </c>
    </row>
    <row r="756" spans="1:3">
      <c r="A756" s="866" t="s">
        <v>1666</v>
      </c>
      <c r="B756" s="866" t="s">
        <v>1379</v>
      </c>
      <c r="C756" s="864" t="s">
        <v>734</v>
      </c>
    </row>
    <row r="757" spans="1:3">
      <c r="A757" s="866" t="s">
        <v>1666</v>
      </c>
      <c r="B757" s="866" t="s">
        <v>1379</v>
      </c>
      <c r="C757" s="864" t="s">
        <v>734</v>
      </c>
    </row>
    <row r="758" spans="1:3">
      <c r="A758" s="877" t="s">
        <v>1666</v>
      </c>
      <c r="B758" s="877" t="s">
        <v>1370</v>
      </c>
      <c r="C758" s="864">
        <v>0</v>
      </c>
    </row>
    <row r="759" spans="1:3">
      <c r="A759" s="864" t="s">
        <v>731</v>
      </c>
      <c r="B759" s="864" t="e">
        <v>#N/A</v>
      </c>
      <c r="C759" s="864">
        <v>0</v>
      </c>
    </row>
    <row r="760" spans="1:3">
      <c r="A760" s="866" t="s">
        <v>1666</v>
      </c>
      <c r="B760" s="866" t="s">
        <v>1379</v>
      </c>
      <c r="C760" s="864" t="s">
        <v>734</v>
      </c>
    </row>
    <row r="761" spans="1:3">
      <c r="A761" s="882" t="s">
        <v>1666</v>
      </c>
      <c r="B761" s="882" t="s">
        <v>1392</v>
      </c>
      <c r="C761" s="864">
        <v>0</v>
      </c>
    </row>
    <row r="762" spans="1:3">
      <c r="A762" s="881" t="s">
        <v>1121</v>
      </c>
      <c r="B762" s="881" t="s">
        <v>1386</v>
      </c>
      <c r="C762" s="864">
        <v>0</v>
      </c>
    </row>
    <row r="763" spans="1:3">
      <c r="A763" s="881" t="s">
        <v>1122</v>
      </c>
      <c r="B763" s="881" t="s">
        <v>1386</v>
      </c>
      <c r="C763" s="864">
        <v>0</v>
      </c>
    </row>
    <row r="764" spans="1:3">
      <c r="A764" s="867" t="s">
        <v>1666</v>
      </c>
      <c r="B764" s="867" t="s">
        <v>1361</v>
      </c>
      <c r="C764" s="864">
        <v>0</v>
      </c>
    </row>
    <row r="765" spans="1:3">
      <c r="A765" s="879" t="s">
        <v>251</v>
      </c>
      <c r="B765" s="879" t="s">
        <v>1378</v>
      </c>
      <c r="C765" s="864">
        <v>0</v>
      </c>
    </row>
    <row r="766" spans="1:3">
      <c r="A766" s="879" t="s">
        <v>1475</v>
      </c>
      <c r="B766" s="879" t="s">
        <v>1378</v>
      </c>
      <c r="C766" s="864">
        <v>0</v>
      </c>
    </row>
    <row r="767" spans="1:3">
      <c r="A767" s="867" t="s">
        <v>1666</v>
      </c>
      <c r="B767" s="867" t="s">
        <v>1361</v>
      </c>
      <c r="C767" s="864">
        <v>0</v>
      </c>
    </row>
    <row r="768" spans="1:3">
      <c r="A768" s="866" t="s">
        <v>1666</v>
      </c>
      <c r="B768" s="866" t="s">
        <v>1379</v>
      </c>
      <c r="C768" s="864" t="s">
        <v>734</v>
      </c>
    </row>
    <row r="769" spans="1:5">
      <c r="A769" s="866" t="s">
        <v>1666</v>
      </c>
      <c r="B769" s="866" t="s">
        <v>1379</v>
      </c>
      <c r="C769" s="864" t="s">
        <v>734</v>
      </c>
    </row>
    <row r="770" spans="1:5">
      <c r="A770" s="866" t="s">
        <v>1666</v>
      </c>
      <c r="B770" s="866" t="s">
        <v>1379</v>
      </c>
      <c r="C770" s="864" t="s">
        <v>734</v>
      </c>
    </row>
    <row r="771" spans="1:5">
      <c r="A771" s="866" t="s">
        <v>1666</v>
      </c>
      <c r="B771" s="866" t="s">
        <v>1379</v>
      </c>
      <c r="C771" s="864" t="s">
        <v>734</v>
      </c>
    </row>
    <row r="772" spans="1:5">
      <c r="A772" s="866" t="s">
        <v>1666</v>
      </c>
      <c r="B772" s="866" t="s">
        <v>1379</v>
      </c>
      <c r="C772" s="864" t="s">
        <v>734</v>
      </c>
    </row>
    <row r="773" spans="1:5">
      <c r="A773" s="866" t="s">
        <v>1666</v>
      </c>
      <c r="B773" s="866" t="s">
        <v>1379</v>
      </c>
      <c r="C773" s="864" t="s">
        <v>734</v>
      </c>
    </row>
    <row r="774" spans="1:5">
      <c r="A774" s="866" t="s">
        <v>1666</v>
      </c>
      <c r="B774" s="866" t="s">
        <v>1379</v>
      </c>
      <c r="C774" s="864" t="s">
        <v>734</v>
      </c>
    </row>
    <row r="775" spans="1:5">
      <c r="A775" s="868" t="s">
        <v>1123</v>
      </c>
      <c r="B775" s="868" t="s">
        <v>1402</v>
      </c>
      <c r="C775" s="864">
        <v>0</v>
      </c>
      <c r="E775" s="860"/>
    </row>
    <row r="776" spans="1:5">
      <c r="A776" s="867" t="s">
        <v>1666</v>
      </c>
      <c r="B776" s="867" t="s">
        <v>1361</v>
      </c>
      <c r="C776" s="864">
        <v>0</v>
      </c>
    </row>
    <row r="777" spans="1:5">
      <c r="A777" s="867" t="s">
        <v>1666</v>
      </c>
      <c r="B777" s="867" t="s">
        <v>1361</v>
      </c>
      <c r="C777" s="864">
        <v>0</v>
      </c>
    </row>
    <row r="778" spans="1:5">
      <c r="A778" s="877" t="s">
        <v>1666</v>
      </c>
      <c r="B778" s="877" t="s">
        <v>1370</v>
      </c>
      <c r="C778" s="864">
        <v>0</v>
      </c>
    </row>
    <row r="779" spans="1:5">
      <c r="A779" s="875" t="s">
        <v>394</v>
      </c>
      <c r="B779" s="875" t="s">
        <v>1367</v>
      </c>
      <c r="C779" s="864">
        <v>0</v>
      </c>
    </row>
    <row r="780" spans="1:5">
      <c r="A780" s="867" t="s">
        <v>1666</v>
      </c>
      <c r="B780" s="867" t="s">
        <v>1361</v>
      </c>
      <c r="C780" s="864">
        <v>0</v>
      </c>
    </row>
    <row r="781" spans="1:5">
      <c r="A781" s="867" t="s">
        <v>1666</v>
      </c>
      <c r="B781" s="867" t="s">
        <v>1361</v>
      </c>
      <c r="C781" s="864">
        <v>0</v>
      </c>
    </row>
    <row r="782" spans="1:5">
      <c r="A782" s="866" t="s">
        <v>1666</v>
      </c>
      <c r="B782" s="866" t="s">
        <v>1379</v>
      </c>
      <c r="C782" s="864" t="s">
        <v>734</v>
      </c>
    </row>
    <row r="783" spans="1:5">
      <c r="A783" s="867" t="s">
        <v>1666</v>
      </c>
      <c r="B783" s="867" t="s">
        <v>1361</v>
      </c>
      <c r="C783" s="864">
        <v>0</v>
      </c>
    </row>
    <row r="784" spans="1:5">
      <c r="A784" s="866" t="s">
        <v>1666</v>
      </c>
      <c r="B784" s="866" t="s">
        <v>1379</v>
      </c>
      <c r="C784" s="864" t="s">
        <v>734</v>
      </c>
    </row>
    <row r="785" spans="1:3">
      <c r="A785" s="877" t="s">
        <v>1666</v>
      </c>
      <c r="B785" s="877" t="s">
        <v>1370</v>
      </c>
      <c r="C785" s="864">
        <v>0</v>
      </c>
    </row>
    <row r="786" spans="1:3">
      <c r="A786" s="867" t="s">
        <v>1666</v>
      </c>
      <c r="B786" s="867" t="s">
        <v>1361</v>
      </c>
      <c r="C786" s="864">
        <v>0</v>
      </c>
    </row>
    <row r="787" spans="1:3">
      <c r="A787" s="874" t="s">
        <v>1666</v>
      </c>
      <c r="B787" s="874" t="s">
        <v>1382</v>
      </c>
      <c r="C787" s="864">
        <v>0</v>
      </c>
    </row>
    <row r="788" spans="1:3">
      <c r="A788" s="867" t="s">
        <v>1666</v>
      </c>
      <c r="B788" s="867" t="s">
        <v>1361</v>
      </c>
      <c r="C788" s="864">
        <v>0</v>
      </c>
    </row>
    <row r="789" spans="1:3">
      <c r="A789" s="875" t="s">
        <v>395</v>
      </c>
      <c r="B789" s="875" t="s">
        <v>1367</v>
      </c>
      <c r="C789" s="864">
        <v>0</v>
      </c>
    </row>
    <row r="790" spans="1:3">
      <c r="A790" s="866" t="s">
        <v>1666</v>
      </c>
      <c r="B790" s="866" t="s">
        <v>1379</v>
      </c>
      <c r="C790" s="864" t="s">
        <v>734</v>
      </c>
    </row>
    <row r="791" spans="1:3">
      <c r="A791" s="877" t="s">
        <v>1666</v>
      </c>
      <c r="B791" s="877" t="s">
        <v>1370</v>
      </c>
      <c r="C791" s="864">
        <v>0</v>
      </c>
    </row>
    <row r="792" spans="1:3">
      <c r="A792" s="866" t="s">
        <v>1666</v>
      </c>
      <c r="B792" s="866" t="s">
        <v>1379</v>
      </c>
      <c r="C792" s="864" t="s">
        <v>734</v>
      </c>
    </row>
    <row r="793" spans="1:3">
      <c r="A793" s="866" t="s">
        <v>1666</v>
      </c>
      <c r="B793" s="866" t="s">
        <v>1379</v>
      </c>
      <c r="C793" s="864" t="s">
        <v>734</v>
      </c>
    </row>
    <row r="794" spans="1:3">
      <c r="A794" s="867" t="s">
        <v>1666</v>
      </c>
      <c r="B794" s="867" t="s">
        <v>1361</v>
      </c>
      <c r="C794" s="864">
        <v>0</v>
      </c>
    </row>
    <row r="795" spans="1:3">
      <c r="A795" s="866" t="s">
        <v>1666</v>
      </c>
      <c r="B795" s="866" t="s">
        <v>1379</v>
      </c>
      <c r="C795" s="864" t="s">
        <v>734</v>
      </c>
    </row>
    <row r="796" spans="1:3">
      <c r="A796" s="866" t="s">
        <v>1666</v>
      </c>
      <c r="B796" s="866" t="s">
        <v>1379</v>
      </c>
      <c r="C796" s="864" t="s">
        <v>734</v>
      </c>
    </row>
    <row r="797" spans="1:3">
      <c r="A797" s="887" t="s">
        <v>528</v>
      </c>
      <c r="B797" s="887" t="s">
        <v>1355</v>
      </c>
      <c r="C797" s="864">
        <v>0</v>
      </c>
    </row>
    <row r="798" spans="1:3">
      <c r="A798" s="877" t="s">
        <v>1666</v>
      </c>
      <c r="B798" s="877" t="s">
        <v>1370</v>
      </c>
      <c r="C798" s="864">
        <v>0</v>
      </c>
    </row>
    <row r="799" spans="1:3">
      <c r="A799" s="867" t="s">
        <v>1666</v>
      </c>
      <c r="B799" s="867" t="s">
        <v>1361</v>
      </c>
      <c r="C799" s="864">
        <v>0</v>
      </c>
    </row>
    <row r="800" spans="1:3">
      <c r="A800" s="875" t="s">
        <v>396</v>
      </c>
      <c r="B800" s="875" t="s">
        <v>1367</v>
      </c>
      <c r="C800" s="864">
        <v>0</v>
      </c>
    </row>
    <row r="801" spans="1:3">
      <c r="A801" s="867" t="s">
        <v>1666</v>
      </c>
      <c r="B801" s="867" t="s">
        <v>1361</v>
      </c>
      <c r="C801" s="864">
        <v>0</v>
      </c>
    </row>
    <row r="802" spans="1:3">
      <c r="A802" s="866" t="s">
        <v>1666</v>
      </c>
      <c r="B802" s="866" t="s">
        <v>1379</v>
      </c>
      <c r="C802" s="864" t="s">
        <v>734</v>
      </c>
    </row>
    <row r="803" spans="1:3">
      <c r="A803" s="866" t="s">
        <v>1666</v>
      </c>
      <c r="B803" s="866" t="s">
        <v>1379</v>
      </c>
      <c r="C803" s="864" t="s">
        <v>734</v>
      </c>
    </row>
    <row r="804" spans="1:3">
      <c r="A804" s="866" t="s">
        <v>1666</v>
      </c>
      <c r="B804" s="866" t="s">
        <v>1379</v>
      </c>
      <c r="C804" s="864" t="s">
        <v>734</v>
      </c>
    </row>
    <row r="805" spans="1:3">
      <c r="A805" s="866" t="s">
        <v>1666</v>
      </c>
      <c r="B805" s="866" t="s">
        <v>1379</v>
      </c>
      <c r="C805" s="864" t="s">
        <v>734</v>
      </c>
    </row>
    <row r="806" spans="1:3">
      <c r="A806" s="866" t="s">
        <v>1666</v>
      </c>
      <c r="B806" s="866" t="s">
        <v>1379</v>
      </c>
      <c r="C806" s="864" t="s">
        <v>734</v>
      </c>
    </row>
    <row r="807" spans="1:3">
      <c r="A807" s="867" t="s">
        <v>1666</v>
      </c>
      <c r="B807" s="867" t="s">
        <v>1361</v>
      </c>
      <c r="C807" s="864">
        <v>0</v>
      </c>
    </row>
    <row r="808" spans="1:3">
      <c r="A808" s="866" t="s">
        <v>1666</v>
      </c>
      <c r="B808" s="866" t="s">
        <v>1379</v>
      </c>
      <c r="C808" s="864" t="s">
        <v>734</v>
      </c>
    </row>
    <row r="809" spans="1:3">
      <c r="A809" s="866" t="s">
        <v>1666</v>
      </c>
      <c r="B809" s="866" t="s">
        <v>1379</v>
      </c>
      <c r="C809" s="864" t="s">
        <v>734</v>
      </c>
    </row>
    <row r="810" spans="1:3">
      <c r="A810" s="866" t="s">
        <v>1666</v>
      </c>
      <c r="B810" s="866" t="s">
        <v>1379</v>
      </c>
      <c r="C810" s="864" t="s">
        <v>734</v>
      </c>
    </row>
    <row r="811" spans="1:3">
      <c r="A811" s="866" t="s">
        <v>1666</v>
      </c>
      <c r="B811" s="866" t="s">
        <v>1379</v>
      </c>
      <c r="C811" s="864" t="s">
        <v>734</v>
      </c>
    </row>
    <row r="812" spans="1:3">
      <c r="A812" s="866" t="s">
        <v>1666</v>
      </c>
      <c r="B812" s="866" t="s">
        <v>1379</v>
      </c>
      <c r="C812" s="864" t="s">
        <v>734</v>
      </c>
    </row>
    <row r="813" spans="1:3">
      <c r="A813" s="875" t="s">
        <v>397</v>
      </c>
      <c r="B813" s="875" t="s">
        <v>1367</v>
      </c>
      <c r="C813" s="864">
        <v>0</v>
      </c>
    </row>
    <row r="814" spans="1:3">
      <c r="A814" s="877" t="s">
        <v>1666</v>
      </c>
      <c r="B814" s="877" t="s">
        <v>1370</v>
      </c>
      <c r="C814" s="864">
        <v>0</v>
      </c>
    </row>
    <row r="815" spans="1:3">
      <c r="A815" s="867" t="s">
        <v>1666</v>
      </c>
      <c r="B815" s="867" t="s">
        <v>1361</v>
      </c>
      <c r="C815" s="864">
        <v>0</v>
      </c>
    </row>
    <row r="816" spans="1:3">
      <c r="A816" s="867" t="s">
        <v>1666</v>
      </c>
      <c r="B816" s="867" t="s">
        <v>1361</v>
      </c>
      <c r="C816" s="864">
        <v>0</v>
      </c>
    </row>
    <row r="817" spans="1:3">
      <c r="A817" s="867" t="s">
        <v>1666</v>
      </c>
      <c r="B817" s="867" t="s">
        <v>1361</v>
      </c>
      <c r="C817" s="864">
        <v>0</v>
      </c>
    </row>
    <row r="818" spans="1:3">
      <c r="A818" s="867" t="s">
        <v>1666</v>
      </c>
      <c r="B818" s="867" t="s">
        <v>1361</v>
      </c>
      <c r="C818" s="864">
        <v>0</v>
      </c>
    </row>
    <row r="819" spans="1:3">
      <c r="A819" s="867" t="s">
        <v>1666</v>
      </c>
      <c r="B819" s="867" t="s">
        <v>1361</v>
      </c>
      <c r="C819" s="864">
        <v>0</v>
      </c>
    </row>
    <row r="820" spans="1:3">
      <c r="A820" s="866" t="s">
        <v>1666</v>
      </c>
      <c r="B820" s="866" t="s">
        <v>1379</v>
      </c>
      <c r="C820" s="864" t="s">
        <v>734</v>
      </c>
    </row>
    <row r="821" spans="1:3">
      <c r="A821" s="874" t="s">
        <v>1666</v>
      </c>
      <c r="B821" s="874" t="s">
        <v>1382</v>
      </c>
      <c r="C821" s="864">
        <v>0</v>
      </c>
    </row>
    <row r="822" spans="1:3">
      <c r="A822" s="877" t="s">
        <v>1666</v>
      </c>
      <c r="B822" s="877" t="s">
        <v>1370</v>
      </c>
      <c r="C822" s="864">
        <v>0</v>
      </c>
    </row>
    <row r="823" spans="1:3">
      <c r="A823" s="866" t="s">
        <v>1666</v>
      </c>
      <c r="B823" s="866" t="s">
        <v>1379</v>
      </c>
      <c r="C823" s="864" t="s">
        <v>896</v>
      </c>
    </row>
    <row r="824" spans="1:3">
      <c r="A824" s="867" t="s">
        <v>1666</v>
      </c>
      <c r="B824" s="867" t="s">
        <v>1361</v>
      </c>
      <c r="C824" s="864">
        <v>0</v>
      </c>
    </row>
    <row r="825" spans="1:3">
      <c r="A825" s="867" t="s">
        <v>1666</v>
      </c>
      <c r="B825" s="867" t="s">
        <v>1361</v>
      </c>
      <c r="C825" s="864">
        <v>0</v>
      </c>
    </row>
    <row r="826" spans="1:3">
      <c r="A826" s="866" t="s">
        <v>1666</v>
      </c>
      <c r="B826" s="866" t="s">
        <v>1379</v>
      </c>
      <c r="C826" s="864" t="s">
        <v>734</v>
      </c>
    </row>
    <row r="827" spans="1:3">
      <c r="A827" s="874" t="s">
        <v>1666</v>
      </c>
      <c r="B827" s="874" t="s">
        <v>1382</v>
      </c>
      <c r="C827" s="864">
        <v>0</v>
      </c>
    </row>
    <row r="828" spans="1:3">
      <c r="A828" s="867" t="s">
        <v>1666</v>
      </c>
      <c r="B828" s="867" t="s">
        <v>1361</v>
      </c>
      <c r="C828" s="864">
        <v>0</v>
      </c>
    </row>
    <row r="829" spans="1:3">
      <c r="A829" s="877" t="s">
        <v>1666</v>
      </c>
      <c r="B829" s="877" t="s">
        <v>1370</v>
      </c>
      <c r="C829" s="864">
        <v>0</v>
      </c>
    </row>
    <row r="830" spans="1:3">
      <c r="A830" s="864" t="s">
        <v>483</v>
      </c>
      <c r="B830" s="864" t="s">
        <v>818</v>
      </c>
      <c r="C830" s="864">
        <v>0</v>
      </c>
    </row>
    <row r="831" spans="1:3">
      <c r="A831" s="868" t="s">
        <v>690</v>
      </c>
      <c r="B831" s="868" t="s">
        <v>1417</v>
      </c>
      <c r="C831" s="864">
        <v>0</v>
      </c>
    </row>
    <row r="832" spans="1:3">
      <c r="A832" s="868" t="s">
        <v>673</v>
      </c>
      <c r="B832" s="868" t="s">
        <v>1407</v>
      </c>
      <c r="C832" s="864">
        <v>0</v>
      </c>
    </row>
    <row r="833" spans="1:5">
      <c r="A833" s="868" t="s">
        <v>674</v>
      </c>
      <c r="B833" s="868" t="s">
        <v>1407</v>
      </c>
      <c r="C833" s="864">
        <v>0</v>
      </c>
    </row>
    <row r="834" spans="1:5">
      <c r="A834" s="867" t="s">
        <v>1666</v>
      </c>
      <c r="B834" s="867" t="s">
        <v>1361</v>
      </c>
      <c r="C834" s="864">
        <v>0</v>
      </c>
    </row>
    <row r="835" spans="1:5">
      <c r="A835" s="866" t="s">
        <v>1666</v>
      </c>
      <c r="B835" s="866" t="s">
        <v>1379</v>
      </c>
      <c r="C835" s="864" t="s">
        <v>734</v>
      </c>
    </row>
    <row r="836" spans="1:5">
      <c r="A836" s="867" t="s">
        <v>1666</v>
      </c>
      <c r="B836" s="867" t="s">
        <v>1361</v>
      </c>
      <c r="C836" s="864">
        <v>0</v>
      </c>
    </row>
    <row r="837" spans="1:5">
      <c r="A837" s="866" t="s">
        <v>1666</v>
      </c>
      <c r="B837" s="866" t="s">
        <v>1379</v>
      </c>
      <c r="C837" s="864" t="s">
        <v>734</v>
      </c>
    </row>
    <row r="838" spans="1:5">
      <c r="A838" s="867" t="s">
        <v>1666</v>
      </c>
      <c r="B838" s="867" t="s">
        <v>1361</v>
      </c>
      <c r="C838" s="864">
        <v>0</v>
      </c>
    </row>
    <row r="839" spans="1:5">
      <c r="A839" s="867" t="s">
        <v>1666</v>
      </c>
      <c r="B839" s="867" t="s">
        <v>1361</v>
      </c>
      <c r="C839" s="864">
        <v>0</v>
      </c>
    </row>
    <row r="840" spans="1:5">
      <c r="A840" s="874" t="s">
        <v>1666</v>
      </c>
      <c r="B840" s="874" t="s">
        <v>1382</v>
      </c>
      <c r="C840" s="864">
        <v>0</v>
      </c>
    </row>
    <row r="841" spans="1:5">
      <c r="A841" s="867" t="s">
        <v>1666</v>
      </c>
      <c r="B841" s="867" t="s">
        <v>1361</v>
      </c>
      <c r="C841" s="864">
        <v>0</v>
      </c>
    </row>
    <row r="842" spans="1:5">
      <c r="A842" s="874" t="s">
        <v>1666</v>
      </c>
      <c r="B842" s="874" t="s">
        <v>1382</v>
      </c>
      <c r="C842" s="864">
        <v>0</v>
      </c>
    </row>
    <row r="843" spans="1:5">
      <c r="A843" s="867" t="s">
        <v>1666</v>
      </c>
      <c r="B843" s="867" t="s">
        <v>1361</v>
      </c>
      <c r="C843" s="864">
        <v>0</v>
      </c>
    </row>
    <row r="844" spans="1:5">
      <c r="A844" s="868" t="s">
        <v>1323</v>
      </c>
      <c r="B844" s="868" t="s">
        <v>1417</v>
      </c>
      <c r="C844" s="864">
        <v>0</v>
      </c>
      <c r="E844" s="860"/>
    </row>
    <row r="845" spans="1:5">
      <c r="A845" s="868" t="s">
        <v>1324</v>
      </c>
      <c r="B845" s="868" t="s">
        <v>1417</v>
      </c>
      <c r="C845" s="864">
        <v>0</v>
      </c>
      <c r="E845" s="860"/>
    </row>
    <row r="846" spans="1:5">
      <c r="A846" s="868" t="s">
        <v>1325</v>
      </c>
      <c r="B846" s="868" t="s">
        <v>1417</v>
      </c>
      <c r="C846" s="864">
        <v>0</v>
      </c>
      <c r="E846" s="860"/>
    </row>
    <row r="847" spans="1:5">
      <c r="A847" s="868" t="s">
        <v>1326</v>
      </c>
      <c r="B847" s="868" t="s">
        <v>1417</v>
      </c>
      <c r="C847" s="864">
        <v>0</v>
      </c>
      <c r="E847" s="860"/>
    </row>
    <row r="848" spans="1:5">
      <c r="A848" s="868" t="s">
        <v>1327</v>
      </c>
      <c r="B848" s="868" t="s">
        <v>1417</v>
      </c>
      <c r="C848" s="864">
        <v>0</v>
      </c>
      <c r="E848" s="860"/>
    </row>
    <row r="849" spans="1:5">
      <c r="A849" s="864" t="s">
        <v>781</v>
      </c>
      <c r="B849" s="864" t="s">
        <v>818</v>
      </c>
      <c r="C849" s="864">
        <v>0</v>
      </c>
    </row>
    <row r="850" spans="1:5">
      <c r="A850" s="877" t="s">
        <v>1666</v>
      </c>
      <c r="B850" s="877" t="s">
        <v>1370</v>
      </c>
      <c r="C850" s="864">
        <v>0</v>
      </c>
    </row>
    <row r="851" spans="1:5">
      <c r="A851" s="868" t="s">
        <v>664</v>
      </c>
      <c r="B851" s="868" t="s">
        <v>1390</v>
      </c>
      <c r="C851" s="864">
        <v>0</v>
      </c>
    </row>
    <row r="852" spans="1:5">
      <c r="A852" s="868" t="s">
        <v>313</v>
      </c>
      <c r="B852" s="868" t="s">
        <v>1390</v>
      </c>
      <c r="C852" s="864">
        <v>0</v>
      </c>
    </row>
    <row r="853" spans="1:5">
      <c r="A853" s="868" t="s">
        <v>1124</v>
      </c>
      <c r="B853" s="868" t="s">
        <v>1399</v>
      </c>
      <c r="C853" s="864">
        <v>0</v>
      </c>
    </row>
    <row r="854" spans="1:5">
      <c r="A854" s="866" t="s">
        <v>1666</v>
      </c>
      <c r="B854" s="866" t="s">
        <v>1379</v>
      </c>
      <c r="C854" s="864" t="s">
        <v>734</v>
      </c>
    </row>
    <row r="855" spans="1:5">
      <c r="A855" s="867" t="s">
        <v>1666</v>
      </c>
      <c r="B855" s="867" t="s">
        <v>1361</v>
      </c>
      <c r="C855" s="864">
        <v>0</v>
      </c>
    </row>
    <row r="856" spans="1:5">
      <c r="A856" s="868" t="s">
        <v>665</v>
      </c>
      <c r="B856" s="868" t="s">
        <v>1417</v>
      </c>
      <c r="C856" s="864">
        <v>0</v>
      </c>
    </row>
    <row r="857" spans="1:5">
      <c r="A857" s="868" t="s">
        <v>1125</v>
      </c>
      <c r="B857" s="868" t="s">
        <v>1417</v>
      </c>
      <c r="C857" s="864">
        <v>0</v>
      </c>
    </row>
    <row r="858" spans="1:5">
      <c r="A858" s="868" t="s">
        <v>1126</v>
      </c>
      <c r="B858" s="868" t="s">
        <v>1403</v>
      </c>
      <c r="C858" s="864">
        <v>0</v>
      </c>
      <c r="E858" s="860"/>
    </row>
    <row r="859" spans="1:5">
      <c r="A859" s="868" t="s">
        <v>1127</v>
      </c>
      <c r="B859" s="868" t="s">
        <v>1417</v>
      </c>
      <c r="C859" s="864">
        <v>0</v>
      </c>
    </row>
    <row r="860" spans="1:5">
      <c r="A860" s="868" t="s">
        <v>651</v>
      </c>
      <c r="B860" s="868" t="s">
        <v>1417</v>
      </c>
      <c r="C860" s="864">
        <v>0</v>
      </c>
    </row>
    <row r="861" spans="1:5">
      <c r="A861" s="868" t="s">
        <v>638</v>
      </c>
      <c r="B861" s="868" t="s">
        <v>1403</v>
      </c>
      <c r="C861" s="864">
        <v>0</v>
      </c>
    </row>
    <row r="862" spans="1:5">
      <c r="A862" s="868" t="s">
        <v>639</v>
      </c>
      <c r="B862" s="868" t="s">
        <v>1403</v>
      </c>
      <c r="C862" s="864">
        <v>0</v>
      </c>
    </row>
    <row r="863" spans="1:5">
      <c r="A863" s="868" t="s">
        <v>640</v>
      </c>
      <c r="B863" s="868" t="s">
        <v>1403</v>
      </c>
      <c r="C863" s="864">
        <v>0</v>
      </c>
    </row>
    <row r="864" spans="1:5">
      <c r="A864" s="864" t="s">
        <v>780</v>
      </c>
      <c r="B864" s="864" t="s">
        <v>818</v>
      </c>
      <c r="C864" s="864">
        <v>0</v>
      </c>
    </row>
    <row r="865" spans="1:3">
      <c r="A865" s="867" t="s">
        <v>1666</v>
      </c>
      <c r="B865" s="867" t="s">
        <v>1361</v>
      </c>
      <c r="C865" s="864">
        <v>0</v>
      </c>
    </row>
    <row r="866" spans="1:3">
      <c r="A866" s="875" t="s">
        <v>398</v>
      </c>
      <c r="B866" s="875" t="s">
        <v>1367</v>
      </c>
      <c r="C866" s="864">
        <v>0</v>
      </c>
    </row>
    <row r="867" spans="1:3">
      <c r="A867" s="866" t="s">
        <v>1666</v>
      </c>
      <c r="B867" s="866" t="s">
        <v>1379</v>
      </c>
      <c r="C867" s="864" t="s">
        <v>734</v>
      </c>
    </row>
    <row r="868" spans="1:3">
      <c r="A868" s="866" t="s">
        <v>1666</v>
      </c>
      <c r="B868" s="866" t="s">
        <v>1379</v>
      </c>
      <c r="C868" s="864" t="s">
        <v>734</v>
      </c>
    </row>
    <row r="869" spans="1:3">
      <c r="A869" s="867" t="s">
        <v>1666</v>
      </c>
      <c r="B869" s="867" t="s">
        <v>1361</v>
      </c>
      <c r="C869" s="864">
        <v>0</v>
      </c>
    </row>
    <row r="870" spans="1:3">
      <c r="A870" s="866" t="s">
        <v>1666</v>
      </c>
      <c r="B870" s="866" t="s">
        <v>1379</v>
      </c>
      <c r="C870" s="864" t="s">
        <v>734</v>
      </c>
    </row>
    <row r="871" spans="1:3">
      <c r="A871" s="866" t="s">
        <v>1666</v>
      </c>
      <c r="B871" s="866" t="s">
        <v>1379</v>
      </c>
      <c r="C871" s="864" t="s">
        <v>896</v>
      </c>
    </row>
    <row r="872" spans="1:3">
      <c r="A872" s="867" t="s">
        <v>1666</v>
      </c>
      <c r="B872" s="867" t="s">
        <v>1361</v>
      </c>
      <c r="C872" s="864">
        <v>0</v>
      </c>
    </row>
    <row r="873" spans="1:3">
      <c r="A873" s="866" t="s">
        <v>1666</v>
      </c>
      <c r="B873" s="866" t="s">
        <v>1379</v>
      </c>
      <c r="C873" s="864" t="s">
        <v>734</v>
      </c>
    </row>
    <row r="874" spans="1:3">
      <c r="A874" s="867" t="s">
        <v>1666</v>
      </c>
      <c r="B874" s="867" t="s">
        <v>1361</v>
      </c>
      <c r="C874" s="864">
        <v>0</v>
      </c>
    </row>
    <row r="875" spans="1:3">
      <c r="A875" s="866" t="s">
        <v>1666</v>
      </c>
      <c r="B875" s="866" t="s">
        <v>1379</v>
      </c>
      <c r="C875" s="864" t="s">
        <v>734</v>
      </c>
    </row>
    <row r="876" spans="1:3">
      <c r="A876" s="866" t="s">
        <v>1666</v>
      </c>
      <c r="B876" s="866" t="s">
        <v>1379</v>
      </c>
      <c r="C876" s="864" t="s">
        <v>734</v>
      </c>
    </row>
    <row r="877" spans="1:3">
      <c r="A877" s="866" t="s">
        <v>1666</v>
      </c>
      <c r="B877" s="866" t="s">
        <v>1379</v>
      </c>
      <c r="C877" s="864" t="s">
        <v>734</v>
      </c>
    </row>
    <row r="878" spans="1:3">
      <c r="A878" s="866" t="s">
        <v>1666</v>
      </c>
      <c r="B878" s="866" t="s">
        <v>1379</v>
      </c>
      <c r="C878" s="864" t="s">
        <v>734</v>
      </c>
    </row>
    <row r="879" spans="1:3">
      <c r="A879" s="866" t="s">
        <v>1666</v>
      </c>
      <c r="B879" s="866" t="s">
        <v>1379</v>
      </c>
      <c r="C879" s="864" t="s">
        <v>734</v>
      </c>
    </row>
    <row r="880" spans="1:3">
      <c r="A880" s="866" t="s">
        <v>1666</v>
      </c>
      <c r="B880" s="866" t="s">
        <v>1379</v>
      </c>
      <c r="C880" s="864" t="s">
        <v>734</v>
      </c>
    </row>
    <row r="881" spans="1:3">
      <c r="A881" s="866" t="s">
        <v>1666</v>
      </c>
      <c r="B881" s="866" t="s">
        <v>1379</v>
      </c>
      <c r="C881" s="864" t="s">
        <v>734</v>
      </c>
    </row>
    <row r="882" spans="1:3">
      <c r="A882" s="866" t="s">
        <v>1666</v>
      </c>
      <c r="B882" s="866" t="s">
        <v>1379</v>
      </c>
      <c r="C882" s="864" t="s">
        <v>734</v>
      </c>
    </row>
    <row r="883" spans="1:3">
      <c r="A883" s="866" t="s">
        <v>1666</v>
      </c>
      <c r="B883" s="866" t="s">
        <v>1379</v>
      </c>
      <c r="C883" s="864" t="s">
        <v>734</v>
      </c>
    </row>
    <row r="884" spans="1:3">
      <c r="A884" s="866" t="s">
        <v>1666</v>
      </c>
      <c r="B884" s="866" t="s">
        <v>1379</v>
      </c>
      <c r="C884" s="864" t="s">
        <v>734</v>
      </c>
    </row>
    <row r="885" spans="1:3">
      <c r="A885" s="866" t="s">
        <v>1666</v>
      </c>
      <c r="B885" s="866" t="s">
        <v>1379</v>
      </c>
      <c r="C885" s="864" t="s">
        <v>734</v>
      </c>
    </row>
    <row r="886" spans="1:3">
      <c r="A886" s="866" t="s">
        <v>1666</v>
      </c>
      <c r="B886" s="866" t="s">
        <v>1379</v>
      </c>
      <c r="C886" s="864" t="s">
        <v>734</v>
      </c>
    </row>
    <row r="887" spans="1:3">
      <c r="A887" s="866" t="s">
        <v>1666</v>
      </c>
      <c r="B887" s="866" t="s">
        <v>1379</v>
      </c>
      <c r="C887" s="864" t="s">
        <v>734</v>
      </c>
    </row>
    <row r="888" spans="1:3">
      <c r="A888" s="866" t="s">
        <v>1666</v>
      </c>
      <c r="B888" s="866" t="s">
        <v>1379</v>
      </c>
      <c r="C888" s="864" t="s">
        <v>734</v>
      </c>
    </row>
    <row r="889" spans="1:3">
      <c r="A889" s="866" t="s">
        <v>1666</v>
      </c>
      <c r="B889" s="866" t="s">
        <v>1379</v>
      </c>
      <c r="C889" s="864" t="s">
        <v>734</v>
      </c>
    </row>
    <row r="890" spans="1:3">
      <c r="A890" s="866" t="s">
        <v>1666</v>
      </c>
      <c r="B890" s="866" t="s">
        <v>1379</v>
      </c>
      <c r="C890" s="864" t="s">
        <v>734</v>
      </c>
    </row>
    <row r="891" spans="1:3">
      <c r="A891" s="866" t="s">
        <v>1666</v>
      </c>
      <c r="B891" s="866" t="s">
        <v>1379</v>
      </c>
      <c r="C891" s="864" t="s">
        <v>734</v>
      </c>
    </row>
    <row r="892" spans="1:3">
      <c r="A892" s="866" t="s">
        <v>1666</v>
      </c>
      <c r="B892" s="866" t="s">
        <v>1379</v>
      </c>
      <c r="C892" s="864" t="s">
        <v>734</v>
      </c>
    </row>
    <row r="893" spans="1:3">
      <c r="A893" s="866" t="s">
        <v>1666</v>
      </c>
      <c r="B893" s="866" t="s">
        <v>1379</v>
      </c>
      <c r="C893" s="864" t="s">
        <v>734</v>
      </c>
    </row>
    <row r="894" spans="1:3">
      <c r="A894" s="866" t="s">
        <v>1666</v>
      </c>
      <c r="B894" s="866" t="s">
        <v>1379</v>
      </c>
      <c r="C894" s="864" t="s">
        <v>734</v>
      </c>
    </row>
    <row r="895" spans="1:3">
      <c r="A895" s="866" t="s">
        <v>1666</v>
      </c>
      <c r="B895" s="866" t="s">
        <v>1379</v>
      </c>
      <c r="C895" s="864" t="s">
        <v>734</v>
      </c>
    </row>
    <row r="896" spans="1:3">
      <c r="A896" s="866" t="s">
        <v>1666</v>
      </c>
      <c r="B896" s="866" t="s">
        <v>1379</v>
      </c>
      <c r="C896" s="864" t="s">
        <v>734</v>
      </c>
    </row>
    <row r="897" spans="1:3">
      <c r="A897" s="866" t="s">
        <v>1666</v>
      </c>
      <c r="B897" s="866" t="s">
        <v>1379</v>
      </c>
      <c r="C897" s="864" t="s">
        <v>734</v>
      </c>
    </row>
    <row r="898" spans="1:3">
      <c r="A898" s="866" t="s">
        <v>1666</v>
      </c>
      <c r="B898" s="866" t="s">
        <v>1379</v>
      </c>
      <c r="C898" s="864" t="s">
        <v>734</v>
      </c>
    </row>
    <row r="899" spans="1:3">
      <c r="A899" s="866" t="s">
        <v>1666</v>
      </c>
      <c r="B899" s="866" t="s">
        <v>1379</v>
      </c>
      <c r="C899" s="864" t="s">
        <v>734</v>
      </c>
    </row>
    <row r="900" spans="1:3">
      <c r="A900" s="866" t="s">
        <v>1666</v>
      </c>
      <c r="B900" s="866" t="s">
        <v>1379</v>
      </c>
      <c r="C900" s="864" t="s">
        <v>734</v>
      </c>
    </row>
    <row r="901" spans="1:3">
      <c r="A901" s="866" t="s">
        <v>1666</v>
      </c>
      <c r="B901" s="866" t="s">
        <v>1379</v>
      </c>
      <c r="C901" s="864" t="s">
        <v>734</v>
      </c>
    </row>
    <row r="902" spans="1:3">
      <c r="A902" s="866" t="s">
        <v>1666</v>
      </c>
      <c r="B902" s="866" t="s">
        <v>1379</v>
      </c>
      <c r="C902" s="864" t="s">
        <v>734</v>
      </c>
    </row>
    <row r="903" spans="1:3">
      <c r="A903" s="866" t="s">
        <v>1666</v>
      </c>
      <c r="B903" s="866" t="s">
        <v>1379</v>
      </c>
      <c r="C903" s="864" t="s">
        <v>734</v>
      </c>
    </row>
    <row r="904" spans="1:3">
      <c r="A904" s="866" t="s">
        <v>1666</v>
      </c>
      <c r="B904" s="866" t="s">
        <v>1379</v>
      </c>
      <c r="C904" s="864" t="s">
        <v>734</v>
      </c>
    </row>
    <row r="905" spans="1:3">
      <c r="A905" s="866" t="s">
        <v>1666</v>
      </c>
      <c r="B905" s="866" t="s">
        <v>1379</v>
      </c>
      <c r="C905" s="864" t="s">
        <v>734</v>
      </c>
    </row>
    <row r="906" spans="1:3">
      <c r="A906" s="866" t="s">
        <v>1666</v>
      </c>
      <c r="B906" s="866" t="s">
        <v>1379</v>
      </c>
      <c r="C906" s="864" t="s">
        <v>734</v>
      </c>
    </row>
    <row r="907" spans="1:3">
      <c r="A907" s="866" t="s">
        <v>1666</v>
      </c>
      <c r="B907" s="866" t="s">
        <v>1379</v>
      </c>
      <c r="C907" s="864" t="s">
        <v>734</v>
      </c>
    </row>
    <row r="908" spans="1:3">
      <c r="A908" s="866" t="s">
        <v>1666</v>
      </c>
      <c r="B908" s="866" t="s">
        <v>1379</v>
      </c>
      <c r="C908" s="864" t="s">
        <v>734</v>
      </c>
    </row>
    <row r="909" spans="1:3">
      <c r="A909" s="866" t="s">
        <v>1666</v>
      </c>
      <c r="B909" s="866" t="s">
        <v>1379</v>
      </c>
      <c r="C909" s="864" t="s">
        <v>734</v>
      </c>
    </row>
    <row r="910" spans="1:3">
      <c r="A910" s="866" t="s">
        <v>1666</v>
      </c>
      <c r="B910" s="866" t="s">
        <v>1379</v>
      </c>
      <c r="C910" s="864" t="s">
        <v>734</v>
      </c>
    </row>
    <row r="911" spans="1:3">
      <c r="A911" s="866" t="s">
        <v>1666</v>
      </c>
      <c r="B911" s="866" t="s">
        <v>1379</v>
      </c>
      <c r="C911" s="864" t="s">
        <v>734</v>
      </c>
    </row>
    <row r="912" spans="1:3">
      <c r="A912" s="866" t="s">
        <v>1666</v>
      </c>
      <c r="B912" s="866" t="s">
        <v>1379</v>
      </c>
      <c r="C912" s="864" t="s">
        <v>734</v>
      </c>
    </row>
    <row r="913" spans="1:3">
      <c r="A913" s="866" t="s">
        <v>1666</v>
      </c>
      <c r="B913" s="866" t="s">
        <v>1379</v>
      </c>
      <c r="C913" s="864" t="s">
        <v>734</v>
      </c>
    </row>
    <row r="914" spans="1:3">
      <c r="A914" s="866" t="s">
        <v>1666</v>
      </c>
      <c r="B914" s="866" t="s">
        <v>1379</v>
      </c>
      <c r="C914" s="864" t="s">
        <v>734</v>
      </c>
    </row>
    <row r="915" spans="1:3">
      <c r="A915" s="866" t="s">
        <v>1666</v>
      </c>
      <c r="B915" s="866" t="s">
        <v>1379</v>
      </c>
      <c r="C915" s="864" t="s">
        <v>734</v>
      </c>
    </row>
    <row r="916" spans="1:3">
      <c r="A916" s="866" t="s">
        <v>1666</v>
      </c>
      <c r="B916" s="866" t="s">
        <v>1379</v>
      </c>
      <c r="C916" s="864" t="s">
        <v>734</v>
      </c>
    </row>
    <row r="917" spans="1:3">
      <c r="A917" s="866" t="s">
        <v>1666</v>
      </c>
      <c r="B917" s="866" t="s">
        <v>1379</v>
      </c>
      <c r="C917" s="864" t="s">
        <v>734</v>
      </c>
    </row>
    <row r="918" spans="1:3">
      <c r="A918" s="866" t="s">
        <v>1666</v>
      </c>
      <c r="B918" s="866" t="s">
        <v>1379</v>
      </c>
      <c r="C918" s="864" t="s">
        <v>734</v>
      </c>
    </row>
    <row r="919" spans="1:3">
      <c r="A919" s="866" t="s">
        <v>1666</v>
      </c>
      <c r="B919" s="866" t="s">
        <v>1379</v>
      </c>
      <c r="C919" s="864" t="s">
        <v>734</v>
      </c>
    </row>
    <row r="920" spans="1:3">
      <c r="A920" s="866" t="s">
        <v>1666</v>
      </c>
      <c r="B920" s="866" t="s">
        <v>1379</v>
      </c>
      <c r="C920" s="864" t="s">
        <v>734</v>
      </c>
    </row>
    <row r="921" spans="1:3">
      <c r="A921" s="866" t="s">
        <v>1666</v>
      </c>
      <c r="B921" s="866" t="s">
        <v>1379</v>
      </c>
      <c r="C921" s="864" t="s">
        <v>734</v>
      </c>
    </row>
    <row r="922" spans="1:3">
      <c r="A922" s="866" t="s">
        <v>1666</v>
      </c>
      <c r="B922" s="866" t="s">
        <v>1379</v>
      </c>
      <c r="C922" s="864" t="s">
        <v>734</v>
      </c>
    </row>
    <row r="923" spans="1:3">
      <c r="A923" s="866" t="s">
        <v>1666</v>
      </c>
      <c r="B923" s="866" t="s">
        <v>1379</v>
      </c>
      <c r="C923" s="864" t="s">
        <v>734</v>
      </c>
    </row>
    <row r="924" spans="1:3">
      <c r="A924" s="866" t="s">
        <v>1666</v>
      </c>
      <c r="B924" s="866" t="s">
        <v>1379</v>
      </c>
      <c r="C924" s="864" t="s">
        <v>734</v>
      </c>
    </row>
    <row r="925" spans="1:3">
      <c r="A925" s="866" t="s">
        <v>1666</v>
      </c>
      <c r="B925" s="866" t="s">
        <v>1379</v>
      </c>
      <c r="C925" s="864" t="s">
        <v>734</v>
      </c>
    </row>
    <row r="926" spans="1:3">
      <c r="A926" s="866" t="s">
        <v>1666</v>
      </c>
      <c r="B926" s="866" t="s">
        <v>1379</v>
      </c>
      <c r="C926" s="864" t="s">
        <v>734</v>
      </c>
    </row>
    <row r="927" spans="1:3">
      <c r="A927" s="875" t="s">
        <v>1128</v>
      </c>
      <c r="B927" s="875" t="s">
        <v>1367</v>
      </c>
      <c r="C927" s="864" t="s">
        <v>134</v>
      </c>
    </row>
    <row r="928" spans="1:3">
      <c r="A928" s="877" t="s">
        <v>1666</v>
      </c>
      <c r="B928" s="877" t="s">
        <v>1370</v>
      </c>
      <c r="C928" s="864">
        <v>0</v>
      </c>
    </row>
    <row r="929" spans="1:3">
      <c r="A929" s="867" t="s">
        <v>1666</v>
      </c>
      <c r="B929" s="867" t="s">
        <v>1361</v>
      </c>
      <c r="C929" s="864">
        <v>0</v>
      </c>
    </row>
    <row r="930" spans="1:3">
      <c r="A930" s="866" t="s">
        <v>1666</v>
      </c>
      <c r="B930" s="866" t="s">
        <v>1379</v>
      </c>
      <c r="C930" s="864" t="s">
        <v>734</v>
      </c>
    </row>
    <row r="931" spans="1:3">
      <c r="A931" s="867" t="s">
        <v>1666</v>
      </c>
      <c r="B931" s="867" t="s">
        <v>1361</v>
      </c>
      <c r="C931" s="864">
        <v>0</v>
      </c>
    </row>
    <row r="932" spans="1:3">
      <c r="A932" s="872" t="s">
        <v>583</v>
      </c>
      <c r="B932" s="872" t="s">
        <v>1362</v>
      </c>
      <c r="C932" s="864">
        <v>0</v>
      </c>
    </row>
    <row r="933" spans="1:3">
      <c r="A933" s="867" t="s">
        <v>1666</v>
      </c>
      <c r="B933" s="867" t="s">
        <v>1361</v>
      </c>
      <c r="C933" s="864">
        <v>0</v>
      </c>
    </row>
    <row r="934" spans="1:3">
      <c r="A934" s="883" t="s">
        <v>704</v>
      </c>
      <c r="B934" s="883" t="s">
        <v>1394</v>
      </c>
      <c r="C934" s="864">
        <v>0</v>
      </c>
    </row>
    <row r="935" spans="1:3">
      <c r="A935" s="878" t="s">
        <v>413</v>
      </c>
      <c r="B935" s="878" t="s">
        <v>1383</v>
      </c>
      <c r="C935" s="864">
        <v>0</v>
      </c>
    </row>
    <row r="936" spans="1:3">
      <c r="A936" s="867" t="s">
        <v>1666</v>
      </c>
      <c r="B936" s="867" t="s">
        <v>1361</v>
      </c>
      <c r="C936" s="864">
        <v>0</v>
      </c>
    </row>
    <row r="937" spans="1:3">
      <c r="A937" s="864" t="s">
        <v>513</v>
      </c>
      <c r="B937" s="864" t="s">
        <v>818</v>
      </c>
      <c r="C937" s="864">
        <v>0</v>
      </c>
    </row>
    <row r="938" spans="1:3">
      <c r="A938" s="864" t="s">
        <v>506</v>
      </c>
      <c r="B938" s="864" t="s">
        <v>818</v>
      </c>
      <c r="C938" s="864">
        <v>0</v>
      </c>
    </row>
    <row r="939" spans="1:3">
      <c r="A939" s="864" t="s">
        <v>507</v>
      </c>
      <c r="B939" s="864" t="s">
        <v>818</v>
      </c>
      <c r="C939" s="864">
        <v>0</v>
      </c>
    </row>
    <row r="940" spans="1:3">
      <c r="A940" s="866" t="s">
        <v>1666</v>
      </c>
      <c r="B940" s="866" t="s">
        <v>1379</v>
      </c>
      <c r="C940" s="864" t="s">
        <v>734</v>
      </c>
    </row>
    <row r="941" spans="1:3">
      <c r="A941" s="866" t="s">
        <v>1666</v>
      </c>
      <c r="B941" s="866" t="s">
        <v>1379</v>
      </c>
      <c r="C941" s="864" t="s">
        <v>734</v>
      </c>
    </row>
    <row r="942" spans="1:3">
      <c r="A942" s="864" t="s">
        <v>492</v>
      </c>
      <c r="B942" s="864" t="s">
        <v>818</v>
      </c>
      <c r="C942" s="864">
        <v>0</v>
      </c>
    </row>
    <row r="943" spans="1:3">
      <c r="A943" s="864" t="s">
        <v>514</v>
      </c>
      <c r="B943" s="864" t="s">
        <v>818</v>
      </c>
      <c r="C943" s="864">
        <v>0</v>
      </c>
    </row>
    <row r="944" spans="1:3">
      <c r="A944" s="864" t="s">
        <v>515</v>
      </c>
      <c r="B944" s="864" t="s">
        <v>818</v>
      </c>
      <c r="C944" s="864">
        <v>0</v>
      </c>
    </row>
    <row r="945" spans="1:5">
      <c r="A945" s="868" t="s">
        <v>1129</v>
      </c>
      <c r="B945" s="868" t="s">
        <v>1405</v>
      </c>
      <c r="C945" s="864">
        <v>0</v>
      </c>
      <c r="E945" s="860"/>
    </row>
    <row r="946" spans="1:5">
      <c r="A946" s="866" t="s">
        <v>1666</v>
      </c>
      <c r="B946" s="866" t="s">
        <v>1379</v>
      </c>
      <c r="C946" s="864" t="s">
        <v>734</v>
      </c>
    </row>
    <row r="947" spans="1:5">
      <c r="A947" s="866" t="s">
        <v>1666</v>
      </c>
      <c r="B947" s="866" t="s">
        <v>1379</v>
      </c>
      <c r="C947" s="864" t="s">
        <v>734</v>
      </c>
    </row>
    <row r="948" spans="1:5">
      <c r="A948" s="867" t="s">
        <v>1666</v>
      </c>
      <c r="B948" s="867" t="s">
        <v>1361</v>
      </c>
      <c r="C948" s="864">
        <v>0</v>
      </c>
    </row>
    <row r="949" spans="1:5">
      <c r="A949" s="866" t="s">
        <v>1666</v>
      </c>
      <c r="B949" s="866" t="s">
        <v>1379</v>
      </c>
      <c r="C949" s="864" t="s">
        <v>734</v>
      </c>
    </row>
    <row r="950" spans="1:5">
      <c r="A950" s="875" t="s">
        <v>399</v>
      </c>
      <c r="B950" s="875" t="s">
        <v>1367</v>
      </c>
      <c r="C950" s="864">
        <v>0</v>
      </c>
    </row>
    <row r="951" spans="1:5">
      <c r="A951" s="867" t="s">
        <v>1666</v>
      </c>
      <c r="B951" s="867" t="s">
        <v>1361</v>
      </c>
      <c r="C951" s="864">
        <v>0</v>
      </c>
    </row>
    <row r="952" spans="1:5">
      <c r="A952" s="867" t="s">
        <v>1666</v>
      </c>
      <c r="B952" s="867" t="s">
        <v>1361</v>
      </c>
      <c r="C952" s="864">
        <v>0</v>
      </c>
    </row>
    <row r="953" spans="1:5">
      <c r="A953" s="867" t="s">
        <v>1666</v>
      </c>
      <c r="B953" s="867" t="s">
        <v>1361</v>
      </c>
      <c r="C953" s="864">
        <v>0</v>
      </c>
    </row>
    <row r="954" spans="1:5">
      <c r="A954" s="866" t="s">
        <v>1666</v>
      </c>
      <c r="B954" s="866" t="s">
        <v>1379</v>
      </c>
      <c r="C954" s="864" t="s">
        <v>734</v>
      </c>
    </row>
    <row r="955" spans="1:5">
      <c r="A955" s="867" t="s">
        <v>1666</v>
      </c>
      <c r="B955" s="867" t="s">
        <v>1361</v>
      </c>
      <c r="C955" s="864">
        <v>0</v>
      </c>
    </row>
    <row r="956" spans="1:5">
      <c r="A956" s="870" t="s">
        <v>558</v>
      </c>
      <c r="B956" s="870" t="s">
        <v>1357</v>
      </c>
      <c r="C956" s="864">
        <v>0</v>
      </c>
    </row>
    <row r="957" spans="1:5">
      <c r="A957" s="866" t="s">
        <v>1666</v>
      </c>
      <c r="B957" s="866" t="s">
        <v>1379</v>
      </c>
      <c r="C957" s="864" t="s">
        <v>896</v>
      </c>
    </row>
    <row r="958" spans="1:5">
      <c r="A958" s="867" t="s">
        <v>1666</v>
      </c>
      <c r="B958" s="867" t="s">
        <v>1361</v>
      </c>
      <c r="C958" s="864">
        <v>0</v>
      </c>
    </row>
    <row r="959" spans="1:5">
      <c r="A959" s="867" t="s">
        <v>1666</v>
      </c>
      <c r="B959" s="867" t="s">
        <v>1361</v>
      </c>
      <c r="C959" s="864">
        <v>0</v>
      </c>
    </row>
    <row r="960" spans="1:5">
      <c r="A960" s="867" t="s">
        <v>1666</v>
      </c>
      <c r="B960" s="867" t="s">
        <v>1361</v>
      </c>
      <c r="C960" s="864">
        <v>0</v>
      </c>
    </row>
    <row r="961" spans="1:3">
      <c r="A961" s="867" t="s">
        <v>1666</v>
      </c>
      <c r="B961" s="867" t="s">
        <v>1361</v>
      </c>
      <c r="C961" s="864">
        <v>0</v>
      </c>
    </row>
    <row r="962" spans="1:3">
      <c r="A962" s="866" t="s">
        <v>1666</v>
      </c>
      <c r="B962" s="866" t="s">
        <v>1379</v>
      </c>
      <c r="C962" s="864" t="s">
        <v>734</v>
      </c>
    </row>
    <row r="963" spans="1:3">
      <c r="A963" s="866" t="s">
        <v>1666</v>
      </c>
      <c r="B963" s="866" t="s">
        <v>1379</v>
      </c>
      <c r="C963" s="864" t="s">
        <v>734</v>
      </c>
    </row>
    <row r="964" spans="1:3">
      <c r="A964" s="867" t="s">
        <v>1666</v>
      </c>
      <c r="B964" s="867" t="s">
        <v>1361</v>
      </c>
      <c r="C964" s="864">
        <v>0</v>
      </c>
    </row>
    <row r="965" spans="1:3">
      <c r="A965" s="891" t="s">
        <v>357</v>
      </c>
      <c r="B965" s="891" t="s">
        <v>1372</v>
      </c>
      <c r="C965" s="864">
        <v>0</v>
      </c>
    </row>
    <row r="966" spans="1:3">
      <c r="A966" s="891" t="s">
        <v>358</v>
      </c>
      <c r="B966" s="891" t="s">
        <v>1372</v>
      </c>
      <c r="C966" s="864">
        <v>0</v>
      </c>
    </row>
    <row r="967" spans="1:3">
      <c r="A967" s="891" t="s">
        <v>359</v>
      </c>
      <c r="B967" s="891" t="s">
        <v>1372</v>
      </c>
      <c r="C967" s="864">
        <v>0</v>
      </c>
    </row>
    <row r="968" spans="1:3">
      <c r="A968" s="891" t="s">
        <v>360</v>
      </c>
      <c r="B968" s="891" t="s">
        <v>1372</v>
      </c>
      <c r="C968" s="864">
        <v>0</v>
      </c>
    </row>
    <row r="969" spans="1:3">
      <c r="A969" s="891" t="s">
        <v>1312</v>
      </c>
      <c r="B969" s="891" t="s">
        <v>1372</v>
      </c>
      <c r="C969" s="864">
        <v>0</v>
      </c>
    </row>
    <row r="970" spans="1:3">
      <c r="A970" s="875" t="s">
        <v>578</v>
      </c>
      <c r="B970" s="875" t="s">
        <v>1368</v>
      </c>
      <c r="C970" s="864">
        <v>0</v>
      </c>
    </row>
    <row r="971" spans="1:3">
      <c r="A971" s="867" t="s">
        <v>1666</v>
      </c>
      <c r="B971" s="867" t="s">
        <v>1361</v>
      </c>
      <c r="C971" s="864">
        <v>0</v>
      </c>
    </row>
    <row r="972" spans="1:3">
      <c r="A972" s="866" t="s">
        <v>1666</v>
      </c>
      <c r="B972" s="866" t="s">
        <v>1379</v>
      </c>
      <c r="C972" s="864" t="s">
        <v>734</v>
      </c>
    </row>
    <row r="973" spans="1:3">
      <c r="A973" s="864" t="s">
        <v>779</v>
      </c>
      <c r="B973" s="864" t="s">
        <v>818</v>
      </c>
      <c r="C973" s="864">
        <v>0</v>
      </c>
    </row>
    <row r="974" spans="1:3">
      <c r="A974" s="864" t="s">
        <v>484</v>
      </c>
      <c r="B974" s="864" t="s">
        <v>818</v>
      </c>
      <c r="C974" s="864">
        <v>0</v>
      </c>
    </row>
    <row r="975" spans="1:3">
      <c r="A975" s="864" t="s">
        <v>485</v>
      </c>
      <c r="B975" s="864" t="s">
        <v>818</v>
      </c>
      <c r="C975" s="864">
        <v>0</v>
      </c>
    </row>
    <row r="976" spans="1:3">
      <c r="A976" s="864" t="s">
        <v>486</v>
      </c>
      <c r="B976" s="864" t="s">
        <v>818</v>
      </c>
      <c r="C976" s="864">
        <v>0</v>
      </c>
    </row>
    <row r="977" spans="1:3">
      <c r="A977" s="864" t="s">
        <v>433</v>
      </c>
      <c r="B977" s="864" t="s">
        <v>818</v>
      </c>
      <c r="C977" s="864">
        <v>0</v>
      </c>
    </row>
    <row r="978" spans="1:3">
      <c r="A978" s="868" t="s">
        <v>728</v>
      </c>
      <c r="B978" s="868" t="s">
        <v>1417</v>
      </c>
      <c r="C978" s="864">
        <v>0</v>
      </c>
    </row>
    <row r="979" spans="1:3">
      <c r="A979" s="868" t="s">
        <v>335</v>
      </c>
      <c r="B979" s="868" t="s">
        <v>1411</v>
      </c>
      <c r="C979" s="864">
        <v>0</v>
      </c>
    </row>
    <row r="980" spans="1:3">
      <c r="A980" s="878" t="s">
        <v>411</v>
      </c>
      <c r="B980" s="878" t="s">
        <v>1383</v>
      </c>
      <c r="C980" s="864">
        <v>0</v>
      </c>
    </row>
    <row r="981" spans="1:3">
      <c r="A981" s="864" t="s">
        <v>761</v>
      </c>
      <c r="B981" s="864" t="s">
        <v>29</v>
      </c>
      <c r="C981" s="864">
        <v>0</v>
      </c>
    </row>
    <row r="982" spans="1:3">
      <c r="A982" s="864" t="s">
        <v>361</v>
      </c>
      <c r="B982" s="864" t="s">
        <v>29</v>
      </c>
      <c r="C982" s="864">
        <v>0</v>
      </c>
    </row>
    <row r="983" spans="1:3">
      <c r="A983" s="868" t="s">
        <v>1130</v>
      </c>
      <c r="B983" s="868" t="s">
        <v>1408</v>
      </c>
      <c r="C983" s="864">
        <v>0</v>
      </c>
    </row>
    <row r="984" spans="1:3">
      <c r="A984" s="867" t="s">
        <v>1666</v>
      </c>
      <c r="B984" s="867" t="s">
        <v>1361</v>
      </c>
      <c r="C984" s="864">
        <v>0</v>
      </c>
    </row>
    <row r="985" spans="1:3">
      <c r="A985" s="864" t="s">
        <v>732</v>
      </c>
      <c r="B985" s="864" t="s">
        <v>113</v>
      </c>
      <c r="C985" s="864">
        <v>0</v>
      </c>
    </row>
    <row r="986" spans="1:3">
      <c r="A986" s="868" t="s">
        <v>729</v>
      </c>
      <c r="B986" s="868" t="s">
        <v>1415</v>
      </c>
      <c r="C986" s="864">
        <v>0</v>
      </c>
    </row>
    <row r="987" spans="1:3">
      <c r="A987" s="878" t="s">
        <v>1131</v>
      </c>
      <c r="B987" s="878" t="s">
        <v>1383</v>
      </c>
      <c r="C987" s="864">
        <v>0</v>
      </c>
    </row>
    <row r="988" spans="1:3">
      <c r="A988" s="866" t="s">
        <v>1666</v>
      </c>
      <c r="B988" s="866" t="s">
        <v>1379</v>
      </c>
      <c r="C988" s="864" t="s">
        <v>1317</v>
      </c>
    </row>
    <row r="989" spans="1:3">
      <c r="A989" s="891" t="s">
        <v>415</v>
      </c>
      <c r="B989" s="891" t="s">
        <v>1375</v>
      </c>
      <c r="C989" s="864">
        <v>0</v>
      </c>
    </row>
    <row r="990" spans="1:3">
      <c r="A990" s="876" t="s">
        <v>416</v>
      </c>
      <c r="B990" s="876" t="s">
        <v>1358</v>
      </c>
      <c r="C990" s="876"/>
    </row>
    <row r="991" spans="1:3">
      <c r="A991" s="866" t="s">
        <v>1666</v>
      </c>
      <c r="B991" s="866" t="s">
        <v>1379</v>
      </c>
      <c r="C991" s="864" t="s">
        <v>734</v>
      </c>
    </row>
    <row r="992" spans="1:3">
      <c r="A992" s="874" t="s">
        <v>1666</v>
      </c>
      <c r="B992" s="874" t="s">
        <v>1382</v>
      </c>
      <c r="C992" s="864">
        <v>0</v>
      </c>
    </row>
    <row r="993" spans="1:3">
      <c r="A993" s="866" t="s">
        <v>1666</v>
      </c>
      <c r="B993" s="866" t="s">
        <v>1379</v>
      </c>
      <c r="C993" s="864" t="s">
        <v>734</v>
      </c>
    </row>
    <row r="994" spans="1:3">
      <c r="A994" s="866" t="s">
        <v>1666</v>
      </c>
      <c r="B994" s="866" t="s">
        <v>1379</v>
      </c>
      <c r="C994" s="864" t="s">
        <v>734</v>
      </c>
    </row>
    <row r="995" spans="1:3">
      <c r="A995" s="882" t="s">
        <v>1666</v>
      </c>
      <c r="B995" s="882" t="s">
        <v>1392</v>
      </c>
      <c r="C995" s="864">
        <v>0</v>
      </c>
    </row>
    <row r="996" spans="1:3">
      <c r="A996" s="882" t="s">
        <v>1666</v>
      </c>
      <c r="B996" s="882" t="s">
        <v>1392</v>
      </c>
      <c r="C996" s="864">
        <v>0</v>
      </c>
    </row>
    <row r="997" spans="1:3">
      <c r="A997" s="882" t="s">
        <v>1666</v>
      </c>
      <c r="B997" s="882" t="s">
        <v>1392</v>
      </c>
      <c r="C997" s="864">
        <v>0</v>
      </c>
    </row>
    <row r="998" spans="1:3">
      <c r="A998" s="882" t="s">
        <v>1666</v>
      </c>
      <c r="B998" s="882" t="s">
        <v>1392</v>
      </c>
      <c r="C998" s="864">
        <v>0</v>
      </c>
    </row>
    <row r="999" spans="1:3">
      <c r="A999" s="882" t="s">
        <v>1666</v>
      </c>
      <c r="B999" s="882" t="s">
        <v>1392</v>
      </c>
      <c r="C999" s="864">
        <v>0</v>
      </c>
    </row>
    <row r="1000" spans="1:3">
      <c r="A1000" s="882" t="s">
        <v>1666</v>
      </c>
      <c r="B1000" s="882" t="s">
        <v>1392</v>
      </c>
      <c r="C1000" s="864">
        <v>0</v>
      </c>
    </row>
    <row r="1001" spans="1:3">
      <c r="A1001" s="882" t="s">
        <v>1666</v>
      </c>
      <c r="B1001" s="882" t="s">
        <v>1392</v>
      </c>
      <c r="C1001" s="864">
        <v>0</v>
      </c>
    </row>
    <row r="1002" spans="1:3">
      <c r="A1002" s="882" t="s">
        <v>1666</v>
      </c>
      <c r="B1002" s="882" t="s">
        <v>1392</v>
      </c>
      <c r="C1002" s="864">
        <v>0</v>
      </c>
    </row>
    <row r="1003" spans="1:3">
      <c r="A1003" s="882" t="s">
        <v>1666</v>
      </c>
      <c r="B1003" s="882" t="s">
        <v>1392</v>
      </c>
      <c r="C1003" s="864">
        <v>0</v>
      </c>
    </row>
    <row r="1004" spans="1:3">
      <c r="A1004" s="882" t="s">
        <v>1666</v>
      </c>
      <c r="B1004" s="882" t="s">
        <v>1392</v>
      </c>
      <c r="C1004" s="864">
        <v>0</v>
      </c>
    </row>
    <row r="1005" spans="1:3">
      <c r="A1005" s="882" t="s">
        <v>1666</v>
      </c>
      <c r="B1005" s="882" t="s">
        <v>1392</v>
      </c>
      <c r="C1005" s="864">
        <v>0</v>
      </c>
    </row>
    <row r="1006" spans="1:3">
      <c r="A1006" s="882" t="s">
        <v>1666</v>
      </c>
      <c r="B1006" s="882" t="s">
        <v>1392</v>
      </c>
      <c r="C1006" s="864">
        <v>0</v>
      </c>
    </row>
    <row r="1007" spans="1:3">
      <c r="A1007" s="882" t="s">
        <v>1666</v>
      </c>
      <c r="B1007" s="882" t="s">
        <v>1392</v>
      </c>
      <c r="C1007" s="864">
        <v>0</v>
      </c>
    </row>
    <row r="1008" spans="1:3">
      <c r="A1008" s="882" t="s">
        <v>1666</v>
      </c>
      <c r="B1008" s="882" t="s">
        <v>1392</v>
      </c>
      <c r="C1008" s="864">
        <v>0</v>
      </c>
    </row>
    <row r="1009" spans="1:3">
      <c r="A1009" s="882" t="s">
        <v>1666</v>
      </c>
      <c r="B1009" s="882" t="s">
        <v>1392</v>
      </c>
      <c r="C1009" s="864">
        <v>0</v>
      </c>
    </row>
    <row r="1010" spans="1:3">
      <c r="A1010" s="867" t="s">
        <v>1666</v>
      </c>
      <c r="B1010" s="867" t="s">
        <v>1361</v>
      </c>
      <c r="C1010" s="864">
        <v>0</v>
      </c>
    </row>
    <row r="1011" spans="1:3">
      <c r="A1011" s="882" t="s">
        <v>1666</v>
      </c>
      <c r="B1011" s="882" t="s">
        <v>1392</v>
      </c>
      <c r="C1011" s="864">
        <v>0</v>
      </c>
    </row>
    <row r="1012" spans="1:3">
      <c r="A1012" s="882" t="s">
        <v>1666</v>
      </c>
      <c r="B1012" s="882" t="s">
        <v>1392</v>
      </c>
      <c r="C1012" s="864">
        <v>0</v>
      </c>
    </row>
    <row r="1013" spans="1:3">
      <c r="A1013" s="882" t="s">
        <v>1666</v>
      </c>
      <c r="B1013" s="882" t="s">
        <v>1392</v>
      </c>
      <c r="C1013" s="864">
        <v>0</v>
      </c>
    </row>
    <row r="1014" spans="1:3">
      <c r="A1014" s="866" t="s">
        <v>1666</v>
      </c>
      <c r="B1014" s="866" t="s">
        <v>1379</v>
      </c>
      <c r="C1014" s="864" t="s">
        <v>734</v>
      </c>
    </row>
    <row r="1015" spans="1:3">
      <c r="A1015" s="864" t="s">
        <v>778</v>
      </c>
      <c r="B1015" s="864" t="s">
        <v>818</v>
      </c>
      <c r="C1015" s="864">
        <v>0</v>
      </c>
    </row>
    <row r="1016" spans="1:3">
      <c r="A1016" s="866" t="s">
        <v>1666</v>
      </c>
      <c r="B1016" s="866" t="s">
        <v>1379</v>
      </c>
      <c r="C1016" s="864" t="s">
        <v>734</v>
      </c>
    </row>
    <row r="1017" spans="1:3">
      <c r="A1017" s="867" t="s">
        <v>1666</v>
      </c>
      <c r="B1017" s="867" t="s">
        <v>1361</v>
      </c>
      <c r="C1017" s="864">
        <v>0</v>
      </c>
    </row>
    <row r="1018" spans="1:3">
      <c r="A1018" s="866" t="s">
        <v>1666</v>
      </c>
      <c r="B1018" s="866" t="s">
        <v>1379</v>
      </c>
      <c r="C1018" s="864" t="s">
        <v>734</v>
      </c>
    </row>
    <row r="1019" spans="1:3">
      <c r="A1019" s="866" t="s">
        <v>1666</v>
      </c>
      <c r="B1019" s="866" t="s">
        <v>1379</v>
      </c>
      <c r="C1019" s="864" t="s">
        <v>734</v>
      </c>
    </row>
    <row r="1020" spans="1:3">
      <c r="A1020" s="877" t="s">
        <v>1666</v>
      </c>
      <c r="B1020" s="877" t="s">
        <v>1370</v>
      </c>
      <c r="C1020" s="864">
        <v>0</v>
      </c>
    </row>
    <row r="1021" spans="1:3">
      <c r="A1021" s="867" t="s">
        <v>1666</v>
      </c>
      <c r="B1021" s="867" t="s">
        <v>1361</v>
      </c>
      <c r="C1021" s="864">
        <v>0</v>
      </c>
    </row>
    <row r="1022" spans="1:3">
      <c r="A1022" s="867" t="s">
        <v>1666</v>
      </c>
      <c r="B1022" s="867" t="s">
        <v>1361</v>
      </c>
      <c r="C1022" s="864">
        <v>0</v>
      </c>
    </row>
    <row r="1023" spans="1:3">
      <c r="A1023" s="867" t="s">
        <v>1666</v>
      </c>
      <c r="B1023" s="867" t="s">
        <v>1361</v>
      </c>
      <c r="C1023" s="864">
        <v>0</v>
      </c>
    </row>
    <row r="1024" spans="1:3">
      <c r="A1024" s="866" t="s">
        <v>1666</v>
      </c>
      <c r="B1024" s="866" t="s">
        <v>1379</v>
      </c>
      <c r="C1024" s="864" t="s">
        <v>734</v>
      </c>
    </row>
    <row r="1025" spans="1:3">
      <c r="A1025" s="867" t="s">
        <v>1666</v>
      </c>
      <c r="B1025" s="867" t="s">
        <v>1361</v>
      </c>
      <c r="C1025" s="864">
        <v>0</v>
      </c>
    </row>
    <row r="1026" spans="1:3">
      <c r="A1026" s="866" t="s">
        <v>1666</v>
      </c>
      <c r="B1026" s="866" t="s">
        <v>1379</v>
      </c>
      <c r="C1026" s="864" t="s">
        <v>734</v>
      </c>
    </row>
    <row r="1027" spans="1:3">
      <c r="A1027" s="866" t="s">
        <v>1666</v>
      </c>
      <c r="B1027" s="866" t="s">
        <v>1379</v>
      </c>
      <c r="C1027" s="864" t="s">
        <v>734</v>
      </c>
    </row>
    <row r="1028" spans="1:3">
      <c r="A1028" s="867" t="s">
        <v>1666</v>
      </c>
      <c r="B1028" s="867" t="s">
        <v>1361</v>
      </c>
      <c r="C1028" s="864">
        <v>0</v>
      </c>
    </row>
    <row r="1029" spans="1:3">
      <c r="A1029" s="867" t="s">
        <v>1666</v>
      </c>
      <c r="B1029" s="867" t="s">
        <v>1361</v>
      </c>
      <c r="C1029" s="864">
        <v>0</v>
      </c>
    </row>
    <row r="1030" spans="1:3">
      <c r="A1030" s="866" t="s">
        <v>1666</v>
      </c>
      <c r="B1030" s="866" t="s">
        <v>1379</v>
      </c>
      <c r="C1030" s="864" t="s">
        <v>734</v>
      </c>
    </row>
    <row r="1031" spans="1:3">
      <c r="A1031" s="866" t="s">
        <v>1666</v>
      </c>
      <c r="B1031" s="866" t="s">
        <v>1379</v>
      </c>
      <c r="C1031" s="864" t="s">
        <v>734</v>
      </c>
    </row>
    <row r="1032" spans="1:3">
      <c r="A1032" s="877" t="s">
        <v>1666</v>
      </c>
      <c r="B1032" s="877" t="s">
        <v>1370</v>
      </c>
      <c r="C1032" s="864">
        <v>0</v>
      </c>
    </row>
    <row r="1033" spans="1:3">
      <c r="A1033" s="866" t="s">
        <v>1666</v>
      </c>
      <c r="B1033" s="866" t="s">
        <v>1379</v>
      </c>
      <c r="C1033" s="864" t="s">
        <v>734</v>
      </c>
    </row>
    <row r="1034" spans="1:3">
      <c r="A1034" s="866" t="s">
        <v>1666</v>
      </c>
      <c r="B1034" s="866" t="s">
        <v>1379</v>
      </c>
      <c r="C1034" s="864" t="s">
        <v>734</v>
      </c>
    </row>
    <row r="1035" spans="1:3">
      <c r="A1035" s="866" t="s">
        <v>1666</v>
      </c>
      <c r="B1035" s="866" t="s">
        <v>1379</v>
      </c>
      <c r="C1035" s="864" t="s">
        <v>734</v>
      </c>
    </row>
    <row r="1036" spans="1:3">
      <c r="A1036" s="867" t="s">
        <v>1666</v>
      </c>
      <c r="B1036" s="867" t="s">
        <v>1361</v>
      </c>
      <c r="C1036" s="864">
        <v>0</v>
      </c>
    </row>
    <row r="1037" spans="1:3">
      <c r="A1037" s="866" t="s">
        <v>1666</v>
      </c>
      <c r="B1037" s="866" t="s">
        <v>1379</v>
      </c>
      <c r="C1037" s="864" t="s">
        <v>734</v>
      </c>
    </row>
    <row r="1038" spans="1:3">
      <c r="A1038" s="866" t="s">
        <v>1666</v>
      </c>
      <c r="B1038" s="866" t="s">
        <v>1379</v>
      </c>
      <c r="C1038" s="864" t="s">
        <v>734</v>
      </c>
    </row>
    <row r="1039" spans="1:3">
      <c r="A1039" s="875" t="s">
        <v>400</v>
      </c>
      <c r="B1039" s="875" t="s">
        <v>1367</v>
      </c>
      <c r="C1039" s="864">
        <v>0</v>
      </c>
    </row>
    <row r="1040" spans="1:3">
      <c r="A1040" s="866" t="s">
        <v>1666</v>
      </c>
      <c r="B1040" s="866" t="s">
        <v>1379</v>
      </c>
      <c r="C1040" s="864" t="s">
        <v>896</v>
      </c>
    </row>
    <row r="1041" spans="1:3">
      <c r="A1041" s="866" t="s">
        <v>1666</v>
      </c>
      <c r="B1041" s="866" t="s">
        <v>1379</v>
      </c>
      <c r="C1041" s="864" t="s">
        <v>734</v>
      </c>
    </row>
    <row r="1042" spans="1:3">
      <c r="A1042" s="866" t="s">
        <v>1666</v>
      </c>
      <c r="B1042" s="866" t="s">
        <v>1379</v>
      </c>
      <c r="C1042" s="864" t="s">
        <v>734</v>
      </c>
    </row>
    <row r="1043" spans="1:3">
      <c r="A1043" s="866" t="s">
        <v>1666</v>
      </c>
      <c r="B1043" s="866" t="s">
        <v>1379</v>
      </c>
      <c r="C1043" s="864" t="s">
        <v>734</v>
      </c>
    </row>
    <row r="1044" spans="1:3">
      <c r="A1044" s="877" t="s">
        <v>1666</v>
      </c>
      <c r="B1044" s="877" t="s">
        <v>1370</v>
      </c>
      <c r="C1044" s="864">
        <v>0</v>
      </c>
    </row>
    <row r="1045" spans="1:3">
      <c r="A1045" s="867" t="s">
        <v>1666</v>
      </c>
      <c r="B1045" s="867" t="s">
        <v>1361</v>
      </c>
      <c r="C1045" s="864">
        <v>0</v>
      </c>
    </row>
    <row r="1046" spans="1:3">
      <c r="A1046" s="867" t="s">
        <v>1666</v>
      </c>
      <c r="B1046" s="867" t="s">
        <v>1361</v>
      </c>
      <c r="C1046" s="864">
        <v>0</v>
      </c>
    </row>
    <row r="1047" spans="1:3">
      <c r="A1047" s="866" t="s">
        <v>1666</v>
      </c>
      <c r="B1047" s="866" t="s">
        <v>1379</v>
      </c>
      <c r="C1047" s="864" t="s">
        <v>734</v>
      </c>
    </row>
    <row r="1048" spans="1:3">
      <c r="A1048" s="867" t="s">
        <v>1666</v>
      </c>
      <c r="B1048" s="867" t="s">
        <v>1361</v>
      </c>
      <c r="C1048" s="864">
        <v>0</v>
      </c>
    </row>
    <row r="1049" spans="1:3">
      <c r="A1049" s="877" t="s">
        <v>1666</v>
      </c>
      <c r="B1049" s="877" t="s">
        <v>1370</v>
      </c>
      <c r="C1049" s="864">
        <v>0</v>
      </c>
    </row>
    <row r="1050" spans="1:3">
      <c r="A1050" s="866" t="s">
        <v>1666</v>
      </c>
      <c r="B1050" s="866" t="s">
        <v>1379</v>
      </c>
      <c r="C1050" s="864" t="s">
        <v>896</v>
      </c>
    </row>
    <row r="1051" spans="1:3">
      <c r="A1051" s="867" t="s">
        <v>1666</v>
      </c>
      <c r="B1051" s="867" t="s">
        <v>1361</v>
      </c>
      <c r="C1051" s="864">
        <v>0</v>
      </c>
    </row>
    <row r="1052" spans="1:3">
      <c r="A1052" s="866" t="s">
        <v>1666</v>
      </c>
      <c r="B1052" s="866" t="s">
        <v>1379</v>
      </c>
      <c r="C1052" s="864" t="s">
        <v>734</v>
      </c>
    </row>
    <row r="1053" spans="1:3">
      <c r="A1053" s="866" t="s">
        <v>1666</v>
      </c>
      <c r="B1053" s="866" t="s">
        <v>1379</v>
      </c>
      <c r="C1053" s="864" t="s">
        <v>734</v>
      </c>
    </row>
    <row r="1054" spans="1:3">
      <c r="A1054" s="866" t="s">
        <v>1666</v>
      </c>
      <c r="B1054" s="866" t="s">
        <v>1379</v>
      </c>
      <c r="C1054" s="864" t="s">
        <v>734</v>
      </c>
    </row>
    <row r="1055" spans="1:3">
      <c r="A1055" s="866" t="s">
        <v>1666</v>
      </c>
      <c r="B1055" s="866" t="s">
        <v>1379</v>
      </c>
      <c r="C1055" s="864" t="s">
        <v>896</v>
      </c>
    </row>
    <row r="1056" spans="1:3">
      <c r="A1056" s="867" t="s">
        <v>1666</v>
      </c>
      <c r="B1056" s="867" t="s">
        <v>1361</v>
      </c>
      <c r="C1056" s="864">
        <v>0</v>
      </c>
    </row>
    <row r="1057" spans="1:3">
      <c r="A1057" s="866" t="s">
        <v>1666</v>
      </c>
      <c r="B1057" s="866" t="s">
        <v>1379</v>
      </c>
      <c r="C1057" s="864" t="s">
        <v>734</v>
      </c>
    </row>
    <row r="1058" spans="1:3">
      <c r="A1058" s="866" t="s">
        <v>1666</v>
      </c>
      <c r="B1058" s="866" t="s">
        <v>1379</v>
      </c>
      <c r="C1058" s="864" t="s">
        <v>734</v>
      </c>
    </row>
    <row r="1059" spans="1:3">
      <c r="A1059" s="866" t="s">
        <v>1666</v>
      </c>
      <c r="B1059" s="866" t="s">
        <v>1379</v>
      </c>
      <c r="C1059" s="864" t="s">
        <v>896</v>
      </c>
    </row>
    <row r="1060" spans="1:3">
      <c r="A1060" s="866" t="s">
        <v>1666</v>
      </c>
      <c r="B1060" s="866" t="s">
        <v>1379</v>
      </c>
      <c r="C1060" s="864" t="s">
        <v>734</v>
      </c>
    </row>
    <row r="1061" spans="1:3">
      <c r="A1061" s="866" t="s">
        <v>1666</v>
      </c>
      <c r="B1061" s="866" t="s">
        <v>1379</v>
      </c>
      <c r="C1061" s="864" t="s">
        <v>734</v>
      </c>
    </row>
    <row r="1062" spans="1:3">
      <c r="A1062" s="867" t="s">
        <v>1666</v>
      </c>
      <c r="B1062" s="867" t="s">
        <v>1361</v>
      </c>
      <c r="C1062" s="864">
        <v>0</v>
      </c>
    </row>
    <row r="1063" spans="1:3">
      <c r="A1063" s="867" t="s">
        <v>1666</v>
      </c>
      <c r="B1063" s="867" t="s">
        <v>1361</v>
      </c>
      <c r="C1063" s="864">
        <v>0</v>
      </c>
    </row>
    <row r="1064" spans="1:3">
      <c r="A1064" s="868" t="s">
        <v>652</v>
      </c>
      <c r="B1064" s="868" t="s">
        <v>1417</v>
      </c>
      <c r="C1064" s="864">
        <v>0</v>
      </c>
    </row>
    <row r="1065" spans="1:3">
      <c r="A1065" s="881" t="s">
        <v>609</v>
      </c>
      <c r="B1065" s="881" t="s">
        <v>1386</v>
      </c>
      <c r="C1065" s="864">
        <v>0</v>
      </c>
    </row>
    <row r="1066" spans="1:3">
      <c r="A1066" s="881" t="s">
        <v>603</v>
      </c>
      <c r="B1066" s="881" t="s">
        <v>1386</v>
      </c>
      <c r="C1066" s="864">
        <v>0</v>
      </c>
    </row>
    <row r="1067" spans="1:3">
      <c r="A1067" s="882" t="s">
        <v>1666</v>
      </c>
      <c r="B1067" s="882" t="s">
        <v>1392</v>
      </c>
      <c r="C1067" s="864">
        <v>0</v>
      </c>
    </row>
    <row r="1068" spans="1:3">
      <c r="A1068" s="866" t="s">
        <v>1666</v>
      </c>
      <c r="B1068" s="866" t="s">
        <v>1379</v>
      </c>
      <c r="C1068" s="864" t="s">
        <v>734</v>
      </c>
    </row>
    <row r="1069" spans="1:3">
      <c r="A1069" s="866" t="s">
        <v>1666</v>
      </c>
      <c r="B1069" s="866" t="s">
        <v>1379</v>
      </c>
      <c r="C1069" s="864" t="s">
        <v>896</v>
      </c>
    </row>
    <row r="1070" spans="1:3">
      <c r="A1070" s="867" t="s">
        <v>1666</v>
      </c>
      <c r="B1070" s="867" t="s">
        <v>1361</v>
      </c>
      <c r="C1070" s="864">
        <v>0</v>
      </c>
    </row>
    <row r="1071" spans="1:3">
      <c r="A1071" s="870" t="s">
        <v>1313</v>
      </c>
      <c r="B1071" s="870" t="s">
        <v>1357</v>
      </c>
      <c r="C1071" s="864">
        <v>0</v>
      </c>
    </row>
    <row r="1072" spans="1:3">
      <c r="A1072" s="866" t="s">
        <v>1666</v>
      </c>
      <c r="B1072" s="866" t="s">
        <v>1379</v>
      </c>
      <c r="C1072" s="864" t="s">
        <v>734</v>
      </c>
    </row>
    <row r="1073" spans="1:5">
      <c r="A1073" s="868" t="s">
        <v>693</v>
      </c>
      <c r="B1073" s="868" t="s">
        <v>1417</v>
      </c>
      <c r="C1073" s="864">
        <v>0</v>
      </c>
    </row>
    <row r="1074" spans="1:5">
      <c r="A1074" s="868" t="s">
        <v>675</v>
      </c>
      <c r="B1074" s="868" t="s">
        <v>1407</v>
      </c>
      <c r="C1074" s="864">
        <v>0</v>
      </c>
    </row>
    <row r="1075" spans="1:5">
      <c r="A1075" s="868" t="s">
        <v>676</v>
      </c>
      <c r="B1075" s="868" t="s">
        <v>1407</v>
      </c>
      <c r="C1075" s="864">
        <v>0</v>
      </c>
    </row>
    <row r="1076" spans="1:5">
      <c r="A1076" s="868" t="s">
        <v>730</v>
      </c>
      <c r="B1076" s="868" t="s">
        <v>1407</v>
      </c>
      <c r="C1076" s="864">
        <v>0</v>
      </c>
    </row>
    <row r="1077" spans="1:5">
      <c r="A1077" s="866" t="s">
        <v>1666</v>
      </c>
      <c r="B1077" s="866" t="s">
        <v>1379</v>
      </c>
      <c r="C1077" s="864" t="s">
        <v>1317</v>
      </c>
    </row>
    <row r="1078" spans="1:5">
      <c r="A1078" s="868" t="s">
        <v>1133</v>
      </c>
      <c r="B1078" s="868" t="s">
        <v>1409</v>
      </c>
      <c r="C1078" s="864">
        <v>0</v>
      </c>
      <c r="E1078" s="860"/>
    </row>
    <row r="1079" spans="1:5">
      <c r="A1079" s="868" t="s">
        <v>694</v>
      </c>
      <c r="B1079" s="868" t="s">
        <v>1409</v>
      </c>
      <c r="C1079" s="864">
        <v>0</v>
      </c>
    </row>
    <row r="1080" spans="1:5">
      <c r="A1080" s="866" t="s">
        <v>1666</v>
      </c>
      <c r="B1080" s="866" t="s">
        <v>1379</v>
      </c>
      <c r="C1080" s="864" t="s">
        <v>896</v>
      </c>
    </row>
    <row r="1081" spans="1:5">
      <c r="A1081" s="866" t="s">
        <v>1666</v>
      </c>
      <c r="B1081" s="866" t="s">
        <v>1379</v>
      </c>
      <c r="C1081" s="864" t="s">
        <v>734</v>
      </c>
    </row>
    <row r="1082" spans="1:5">
      <c r="A1082" s="866" t="s">
        <v>1666</v>
      </c>
      <c r="B1082" s="866" t="s">
        <v>1379</v>
      </c>
      <c r="C1082" s="864" t="s">
        <v>734</v>
      </c>
    </row>
    <row r="1083" spans="1:5">
      <c r="A1083" s="866" t="s">
        <v>1666</v>
      </c>
      <c r="B1083" s="866" t="s">
        <v>1379</v>
      </c>
      <c r="C1083" s="864" t="s">
        <v>734</v>
      </c>
    </row>
    <row r="1084" spans="1:5">
      <c r="A1084" s="866" t="s">
        <v>1666</v>
      </c>
      <c r="B1084" s="866" t="s">
        <v>1379</v>
      </c>
      <c r="C1084" s="864" t="s">
        <v>734</v>
      </c>
    </row>
    <row r="1085" spans="1:5">
      <c r="A1085" s="866" t="s">
        <v>1666</v>
      </c>
      <c r="B1085" s="866" t="s">
        <v>1379</v>
      </c>
      <c r="C1085" s="864" t="s">
        <v>734</v>
      </c>
    </row>
    <row r="1086" spans="1:5">
      <c r="A1086" s="868" t="s">
        <v>653</v>
      </c>
      <c r="B1086" s="868" t="s">
        <v>1417</v>
      </c>
      <c r="C1086" s="864">
        <v>0</v>
      </c>
    </row>
    <row r="1087" spans="1:5">
      <c r="A1087" s="868" t="s">
        <v>1134</v>
      </c>
      <c r="B1087" s="868" t="s">
        <v>1417</v>
      </c>
      <c r="C1087" s="864">
        <v>0</v>
      </c>
      <c r="E1087" s="860"/>
    </row>
    <row r="1088" spans="1:5">
      <c r="A1088" s="867" t="s">
        <v>1666</v>
      </c>
      <c r="B1088" s="867" t="s">
        <v>1361</v>
      </c>
      <c r="C1088" s="864">
        <v>0</v>
      </c>
    </row>
    <row r="1089" spans="1:3">
      <c r="A1089" s="867" t="s">
        <v>1666</v>
      </c>
      <c r="B1089" s="867" t="s">
        <v>1361</v>
      </c>
      <c r="C1089" s="864">
        <v>0</v>
      </c>
    </row>
    <row r="1090" spans="1:3">
      <c r="A1090" s="867" t="s">
        <v>1666</v>
      </c>
      <c r="B1090" s="867" t="s">
        <v>1361</v>
      </c>
      <c r="C1090" s="864">
        <v>0</v>
      </c>
    </row>
    <row r="1091" spans="1:3">
      <c r="A1091" s="864" t="s">
        <v>777</v>
      </c>
      <c r="B1091" s="864" t="s">
        <v>818</v>
      </c>
      <c r="C1091" s="864">
        <v>0</v>
      </c>
    </row>
    <row r="1092" spans="1:3">
      <c r="A1092" s="882" t="s">
        <v>1666</v>
      </c>
      <c r="B1092" s="882" t="s">
        <v>1392</v>
      </c>
      <c r="C1092" s="864">
        <v>0</v>
      </c>
    </row>
    <row r="1093" spans="1:3">
      <c r="A1093" s="882" t="s">
        <v>1666</v>
      </c>
      <c r="B1093" s="882" t="s">
        <v>1392</v>
      </c>
      <c r="C1093" s="864">
        <v>0</v>
      </c>
    </row>
    <row r="1094" spans="1:3">
      <c r="A1094" s="882" t="s">
        <v>1666</v>
      </c>
      <c r="B1094" s="882" t="s">
        <v>1392</v>
      </c>
      <c r="C1094" s="864">
        <v>0</v>
      </c>
    </row>
    <row r="1095" spans="1:3">
      <c r="A1095" s="882" t="s">
        <v>1666</v>
      </c>
      <c r="B1095" s="882" t="s">
        <v>1392</v>
      </c>
      <c r="C1095" s="864">
        <v>0</v>
      </c>
    </row>
    <row r="1096" spans="1:3">
      <c r="A1096" s="882" t="s">
        <v>1666</v>
      </c>
      <c r="B1096" s="882" t="s">
        <v>1392</v>
      </c>
      <c r="C1096" s="864">
        <v>0</v>
      </c>
    </row>
    <row r="1097" spans="1:3">
      <c r="A1097" s="882" t="s">
        <v>1666</v>
      </c>
      <c r="B1097" s="882" t="s">
        <v>1392</v>
      </c>
      <c r="C1097" s="864">
        <v>0</v>
      </c>
    </row>
    <row r="1098" spans="1:3">
      <c r="A1098" s="882" t="s">
        <v>1666</v>
      </c>
      <c r="B1098" s="882" t="s">
        <v>1392</v>
      </c>
      <c r="C1098" s="864">
        <v>0</v>
      </c>
    </row>
    <row r="1099" spans="1:3">
      <c r="A1099" s="868" t="s">
        <v>670</v>
      </c>
      <c r="B1099" s="868" t="s">
        <v>1417</v>
      </c>
      <c r="C1099" s="864">
        <v>0</v>
      </c>
    </row>
    <row r="1100" spans="1:3">
      <c r="A1100" s="867" t="s">
        <v>1666</v>
      </c>
      <c r="B1100" s="867" t="s">
        <v>1361</v>
      </c>
      <c r="C1100" s="864">
        <v>0</v>
      </c>
    </row>
    <row r="1101" spans="1:3">
      <c r="A1101" s="874" t="s">
        <v>1666</v>
      </c>
      <c r="B1101" s="874" t="s">
        <v>1382</v>
      </c>
      <c r="C1101" s="864">
        <v>0</v>
      </c>
    </row>
    <row r="1102" spans="1:3">
      <c r="A1102" s="877" t="s">
        <v>1666</v>
      </c>
      <c r="B1102" s="877" t="s">
        <v>1370</v>
      </c>
      <c r="C1102" s="864">
        <v>0</v>
      </c>
    </row>
    <row r="1103" spans="1:3">
      <c r="A1103" s="875" t="s">
        <v>401</v>
      </c>
      <c r="B1103" s="875" t="s">
        <v>1367</v>
      </c>
      <c r="C1103" s="864">
        <v>0</v>
      </c>
    </row>
    <row r="1104" spans="1:3">
      <c r="A1104" s="866" t="s">
        <v>1666</v>
      </c>
      <c r="B1104" s="866" t="s">
        <v>1379</v>
      </c>
      <c r="C1104" s="864" t="s">
        <v>896</v>
      </c>
    </row>
    <row r="1105" spans="1:3">
      <c r="A1105" s="866" t="s">
        <v>1666</v>
      </c>
      <c r="B1105" s="866" t="s">
        <v>1379</v>
      </c>
      <c r="C1105" s="864" t="s">
        <v>734</v>
      </c>
    </row>
    <row r="1106" spans="1:3">
      <c r="A1106" s="867" t="s">
        <v>1666</v>
      </c>
      <c r="B1106" s="867" t="s">
        <v>1361</v>
      </c>
      <c r="C1106" s="864">
        <v>0</v>
      </c>
    </row>
    <row r="1107" spans="1:3">
      <c r="A1107" s="867" t="s">
        <v>1666</v>
      </c>
      <c r="B1107" s="867" t="s">
        <v>1361</v>
      </c>
      <c r="C1107" s="864">
        <v>0</v>
      </c>
    </row>
    <row r="1108" spans="1:3">
      <c r="A1108" s="867" t="s">
        <v>1666</v>
      </c>
      <c r="B1108" s="867" t="s">
        <v>1361</v>
      </c>
      <c r="C1108" s="864">
        <v>0</v>
      </c>
    </row>
    <row r="1109" spans="1:3">
      <c r="A1109" s="867" t="s">
        <v>1666</v>
      </c>
      <c r="B1109" s="867" t="s">
        <v>1361</v>
      </c>
      <c r="C1109" s="864">
        <v>0</v>
      </c>
    </row>
    <row r="1110" spans="1:3">
      <c r="A1110" s="867" t="s">
        <v>1666</v>
      </c>
      <c r="B1110" s="867" t="s">
        <v>1361</v>
      </c>
      <c r="C1110" s="864">
        <v>0</v>
      </c>
    </row>
    <row r="1111" spans="1:3">
      <c r="A1111" s="874" t="s">
        <v>1666</v>
      </c>
      <c r="B1111" s="874" t="s">
        <v>1382</v>
      </c>
      <c r="C1111" s="864">
        <v>0</v>
      </c>
    </row>
    <row r="1112" spans="1:3">
      <c r="A1112" s="867" t="s">
        <v>1666</v>
      </c>
      <c r="B1112" s="867" t="s">
        <v>1361</v>
      </c>
      <c r="C1112" s="864">
        <v>0</v>
      </c>
    </row>
    <row r="1113" spans="1:3">
      <c r="A1113" s="867" t="s">
        <v>1666</v>
      </c>
      <c r="B1113" s="867" t="s">
        <v>1361</v>
      </c>
      <c r="C1113" s="864">
        <v>0</v>
      </c>
    </row>
    <row r="1114" spans="1:3">
      <c r="A1114" s="866" t="s">
        <v>1666</v>
      </c>
      <c r="B1114" s="866" t="s">
        <v>1379</v>
      </c>
      <c r="C1114" s="864" t="s">
        <v>734</v>
      </c>
    </row>
    <row r="1115" spans="1:3">
      <c r="A1115" s="866" t="s">
        <v>1666</v>
      </c>
      <c r="B1115" s="866" t="s">
        <v>1379</v>
      </c>
      <c r="C1115" s="864" t="s">
        <v>734</v>
      </c>
    </row>
    <row r="1116" spans="1:3">
      <c r="A1116" s="866" t="s">
        <v>1666</v>
      </c>
      <c r="B1116" s="866" t="s">
        <v>1379</v>
      </c>
      <c r="C1116" s="864" t="s">
        <v>734</v>
      </c>
    </row>
    <row r="1117" spans="1:3">
      <c r="A1117" s="866" t="s">
        <v>1666</v>
      </c>
      <c r="B1117" s="866" t="s">
        <v>1379</v>
      </c>
      <c r="C1117" s="864" t="s">
        <v>896</v>
      </c>
    </row>
    <row r="1118" spans="1:3">
      <c r="A1118" s="867" t="s">
        <v>1666</v>
      </c>
      <c r="B1118" s="867" t="s">
        <v>1361</v>
      </c>
      <c r="C1118" s="864">
        <v>0</v>
      </c>
    </row>
    <row r="1119" spans="1:3">
      <c r="A1119" s="868" t="s">
        <v>711</v>
      </c>
      <c r="B1119" s="868" t="s">
        <v>1393</v>
      </c>
      <c r="C1119" s="864">
        <v>0</v>
      </c>
    </row>
    <row r="1120" spans="1:3">
      <c r="A1120" s="866" t="s">
        <v>1666</v>
      </c>
      <c r="B1120" s="866" t="s">
        <v>1379</v>
      </c>
      <c r="C1120" s="864" t="s">
        <v>896</v>
      </c>
    </row>
    <row r="1121" spans="1:3">
      <c r="A1121" s="866" t="s">
        <v>1666</v>
      </c>
      <c r="B1121" s="866" t="s">
        <v>1379</v>
      </c>
      <c r="C1121" s="864" t="s">
        <v>734</v>
      </c>
    </row>
    <row r="1122" spans="1:3">
      <c r="A1122" s="868" t="s">
        <v>671</v>
      </c>
      <c r="B1122" s="868" t="s">
        <v>1414</v>
      </c>
      <c r="C1122" s="864">
        <v>0</v>
      </c>
    </row>
    <row r="1123" spans="1:3">
      <c r="A1123" s="881" t="s">
        <v>595</v>
      </c>
      <c r="B1123" s="881" t="s">
        <v>1386</v>
      </c>
      <c r="C1123" s="864">
        <v>0</v>
      </c>
    </row>
    <row r="1124" spans="1:3">
      <c r="A1124" s="881" t="s">
        <v>591</v>
      </c>
      <c r="B1124" s="881" t="s">
        <v>1386</v>
      </c>
      <c r="C1124" s="864">
        <v>0</v>
      </c>
    </row>
    <row r="1125" spans="1:3">
      <c r="A1125" s="881" t="s">
        <v>592</v>
      </c>
      <c r="B1125" s="881" t="s">
        <v>1386</v>
      </c>
      <c r="C1125" s="864">
        <v>0</v>
      </c>
    </row>
    <row r="1126" spans="1:3">
      <c r="A1126" s="881" t="s">
        <v>596</v>
      </c>
      <c r="B1126" s="881" t="s">
        <v>1386</v>
      </c>
      <c r="C1126" s="864">
        <v>0</v>
      </c>
    </row>
    <row r="1127" spans="1:3">
      <c r="A1127" s="881" t="s">
        <v>597</v>
      </c>
      <c r="B1127" s="881" t="s">
        <v>1386</v>
      </c>
      <c r="C1127" s="864">
        <v>0</v>
      </c>
    </row>
    <row r="1128" spans="1:3">
      <c r="A1128" s="881" t="s">
        <v>757</v>
      </c>
      <c r="B1128" s="881" t="s">
        <v>1386</v>
      </c>
      <c r="C1128" s="864">
        <v>0</v>
      </c>
    </row>
    <row r="1129" spans="1:3">
      <c r="A1129" s="881" t="s">
        <v>1135</v>
      </c>
      <c r="B1129" s="881" t="s">
        <v>1386</v>
      </c>
      <c r="C1129" s="864">
        <v>0</v>
      </c>
    </row>
    <row r="1130" spans="1:3">
      <c r="A1130" s="881" t="s">
        <v>602</v>
      </c>
      <c r="B1130" s="881" t="s">
        <v>1386</v>
      </c>
      <c r="C1130" s="864">
        <v>0</v>
      </c>
    </row>
    <row r="1131" spans="1:3">
      <c r="A1131" s="881" t="s">
        <v>604</v>
      </c>
      <c r="B1131" s="881" t="s">
        <v>1386</v>
      </c>
      <c r="C1131" s="864">
        <v>0</v>
      </c>
    </row>
    <row r="1132" spans="1:3">
      <c r="A1132" s="881" t="s">
        <v>605</v>
      </c>
      <c r="B1132" s="881" t="s">
        <v>1386</v>
      </c>
      <c r="C1132" s="864">
        <v>0</v>
      </c>
    </row>
    <row r="1133" spans="1:3">
      <c r="A1133" s="881" t="s">
        <v>606</v>
      </c>
      <c r="B1133" s="881" t="s">
        <v>1386</v>
      </c>
      <c r="C1133" s="864">
        <v>0</v>
      </c>
    </row>
    <row r="1134" spans="1:3">
      <c r="A1134" s="881" t="s">
        <v>607</v>
      </c>
      <c r="B1134" s="881" t="s">
        <v>1386</v>
      </c>
      <c r="C1134" s="864">
        <v>0</v>
      </c>
    </row>
    <row r="1135" spans="1:3">
      <c r="A1135" s="881" t="s">
        <v>598</v>
      </c>
      <c r="B1135" s="881" t="s">
        <v>1386</v>
      </c>
      <c r="C1135" s="864">
        <v>0</v>
      </c>
    </row>
    <row r="1136" spans="1:3">
      <c r="A1136" s="881" t="s">
        <v>593</v>
      </c>
      <c r="B1136" s="881" t="s">
        <v>1386</v>
      </c>
      <c r="C1136" s="864">
        <v>0</v>
      </c>
    </row>
    <row r="1137" spans="1:3">
      <c r="A1137" s="881" t="s">
        <v>590</v>
      </c>
      <c r="B1137" s="881" t="s">
        <v>1386</v>
      </c>
      <c r="C1137" s="864">
        <v>0</v>
      </c>
    </row>
    <row r="1138" spans="1:3">
      <c r="A1138" s="868" t="s">
        <v>713</v>
      </c>
      <c r="B1138" s="868" t="s">
        <v>1414</v>
      </c>
      <c r="C1138" s="864">
        <v>0</v>
      </c>
    </row>
    <row r="1139" spans="1:3">
      <c r="A1139" s="881" t="s">
        <v>599</v>
      </c>
      <c r="B1139" s="881" t="s">
        <v>1386</v>
      </c>
      <c r="C1139" s="864">
        <v>0</v>
      </c>
    </row>
    <row r="1140" spans="1:3">
      <c r="A1140" s="881" t="s">
        <v>594</v>
      </c>
      <c r="B1140" s="881" t="s">
        <v>1386</v>
      </c>
      <c r="C1140" s="864">
        <v>0</v>
      </c>
    </row>
    <row r="1141" spans="1:3">
      <c r="A1141" s="881" t="s">
        <v>600</v>
      </c>
      <c r="B1141" s="881" t="s">
        <v>1386</v>
      </c>
      <c r="C1141" s="864">
        <v>0</v>
      </c>
    </row>
    <row r="1142" spans="1:3">
      <c r="A1142" s="881" t="s">
        <v>601</v>
      </c>
      <c r="B1142" s="881" t="s">
        <v>1386</v>
      </c>
      <c r="C1142" s="864">
        <v>0</v>
      </c>
    </row>
    <row r="1143" spans="1:3">
      <c r="A1143" s="867" t="s">
        <v>1666</v>
      </c>
      <c r="B1143" s="867" t="s">
        <v>1361</v>
      </c>
      <c r="C1143" s="864">
        <v>0</v>
      </c>
    </row>
    <row r="1144" spans="1:3">
      <c r="A1144" s="866" t="s">
        <v>1666</v>
      </c>
      <c r="B1144" s="866" t="s">
        <v>1379</v>
      </c>
      <c r="C1144" s="864" t="s">
        <v>734</v>
      </c>
    </row>
    <row r="1145" spans="1:3">
      <c r="A1145" s="866" t="s">
        <v>1666</v>
      </c>
      <c r="B1145" s="866" t="s">
        <v>1379</v>
      </c>
      <c r="C1145" s="864" t="s">
        <v>734</v>
      </c>
    </row>
    <row r="1146" spans="1:3">
      <c r="A1146" s="866" t="s">
        <v>1666</v>
      </c>
      <c r="B1146" s="866" t="s">
        <v>1379</v>
      </c>
      <c r="C1146" s="864" t="s">
        <v>734</v>
      </c>
    </row>
    <row r="1147" spans="1:3">
      <c r="A1147" s="867" t="s">
        <v>1666</v>
      </c>
      <c r="B1147" s="867" t="s">
        <v>1361</v>
      </c>
      <c r="C1147" s="864">
        <v>0</v>
      </c>
    </row>
    <row r="1148" spans="1:3">
      <c r="A1148" s="877" t="s">
        <v>1666</v>
      </c>
      <c r="B1148" s="877" t="s">
        <v>1370</v>
      </c>
      <c r="C1148" s="864">
        <v>0</v>
      </c>
    </row>
    <row r="1149" spans="1:3">
      <c r="A1149" s="866" t="s">
        <v>1666</v>
      </c>
      <c r="B1149" s="866" t="s">
        <v>1379</v>
      </c>
      <c r="C1149" s="864" t="s">
        <v>734</v>
      </c>
    </row>
    <row r="1150" spans="1:3">
      <c r="A1150" s="877" t="s">
        <v>1666</v>
      </c>
      <c r="B1150" s="877" t="s">
        <v>1370</v>
      </c>
      <c r="C1150" s="864">
        <v>0</v>
      </c>
    </row>
    <row r="1151" spans="1:3">
      <c r="A1151" s="866" t="s">
        <v>1666</v>
      </c>
      <c r="B1151" s="866" t="s">
        <v>1379</v>
      </c>
      <c r="C1151" s="864" t="s">
        <v>734</v>
      </c>
    </row>
    <row r="1152" spans="1:3">
      <c r="A1152" s="867" t="s">
        <v>1666</v>
      </c>
      <c r="B1152" s="867" t="s">
        <v>1361</v>
      </c>
      <c r="C1152" s="864">
        <v>0</v>
      </c>
    </row>
    <row r="1153" spans="1:3">
      <c r="A1153" s="867" t="s">
        <v>1666</v>
      </c>
      <c r="B1153" s="867" t="s">
        <v>1361</v>
      </c>
      <c r="C1153" s="864">
        <v>0</v>
      </c>
    </row>
    <row r="1154" spans="1:3">
      <c r="A1154" s="867" t="s">
        <v>1666</v>
      </c>
      <c r="B1154" s="867" t="s">
        <v>1361</v>
      </c>
      <c r="C1154" s="864">
        <v>0</v>
      </c>
    </row>
    <row r="1155" spans="1:3">
      <c r="A1155" s="866" t="s">
        <v>1666</v>
      </c>
      <c r="B1155" s="866" t="s">
        <v>1379</v>
      </c>
      <c r="C1155" s="864" t="s">
        <v>896</v>
      </c>
    </row>
    <row r="1156" spans="1:3">
      <c r="A1156" s="866" t="s">
        <v>1666</v>
      </c>
      <c r="B1156" s="866" t="s">
        <v>1379</v>
      </c>
      <c r="C1156" s="864" t="s">
        <v>734</v>
      </c>
    </row>
    <row r="1157" spans="1:3">
      <c r="A1157" s="866" t="s">
        <v>1666</v>
      </c>
      <c r="B1157" s="866" t="s">
        <v>1379</v>
      </c>
      <c r="C1157" s="864" t="s">
        <v>734</v>
      </c>
    </row>
    <row r="1158" spans="1:3">
      <c r="A1158" s="866" t="s">
        <v>1666</v>
      </c>
      <c r="B1158" s="866" t="s">
        <v>1379</v>
      </c>
      <c r="C1158" s="864" t="s">
        <v>734</v>
      </c>
    </row>
    <row r="1159" spans="1:3">
      <c r="A1159" s="866" t="s">
        <v>1666</v>
      </c>
      <c r="B1159" s="866" t="s">
        <v>1379</v>
      </c>
      <c r="C1159" s="864" t="s">
        <v>734</v>
      </c>
    </row>
    <row r="1160" spans="1:3">
      <c r="A1160" s="866" t="s">
        <v>1666</v>
      </c>
      <c r="B1160" s="866" t="s">
        <v>1379</v>
      </c>
      <c r="C1160" s="864" t="s">
        <v>734</v>
      </c>
    </row>
    <row r="1161" spans="1:3">
      <c r="A1161" s="866" t="s">
        <v>1666</v>
      </c>
      <c r="B1161" s="866" t="s">
        <v>1379</v>
      </c>
      <c r="C1161" s="864" t="s">
        <v>734</v>
      </c>
    </row>
    <row r="1162" spans="1:3">
      <c r="A1162" s="867" t="s">
        <v>1666</v>
      </c>
      <c r="B1162" s="867" t="s">
        <v>1361</v>
      </c>
      <c r="C1162" s="864">
        <v>0</v>
      </c>
    </row>
    <row r="1163" spans="1:3">
      <c r="A1163" s="866" t="s">
        <v>1666</v>
      </c>
      <c r="B1163" s="866" t="s">
        <v>1379</v>
      </c>
      <c r="C1163" s="864" t="s">
        <v>734</v>
      </c>
    </row>
    <row r="1164" spans="1:3">
      <c r="A1164" s="877" t="s">
        <v>1666</v>
      </c>
      <c r="B1164" s="877" t="s">
        <v>1370</v>
      </c>
      <c r="C1164" s="864">
        <v>0</v>
      </c>
    </row>
    <row r="1165" spans="1:3">
      <c r="A1165" s="867" t="s">
        <v>1666</v>
      </c>
      <c r="B1165" s="867" t="s">
        <v>1361</v>
      </c>
      <c r="C1165" s="864">
        <v>0</v>
      </c>
    </row>
    <row r="1166" spans="1:3">
      <c r="A1166" s="866" t="s">
        <v>1666</v>
      </c>
      <c r="B1166" s="866" t="s">
        <v>1379</v>
      </c>
      <c r="C1166" s="864" t="s">
        <v>734</v>
      </c>
    </row>
    <row r="1167" spans="1:3">
      <c r="A1167" s="867" t="s">
        <v>1666</v>
      </c>
      <c r="B1167" s="867" t="s">
        <v>1361</v>
      </c>
      <c r="C1167" s="864">
        <v>0</v>
      </c>
    </row>
    <row r="1168" spans="1:3">
      <c r="A1168" s="867" t="s">
        <v>1666</v>
      </c>
      <c r="B1168" s="867" t="s">
        <v>1361</v>
      </c>
      <c r="C1168" s="864">
        <v>0</v>
      </c>
    </row>
    <row r="1169" spans="1:3">
      <c r="A1169" s="866" t="s">
        <v>1666</v>
      </c>
      <c r="B1169" s="866" t="s">
        <v>1379</v>
      </c>
      <c r="C1169" s="864" t="s">
        <v>896</v>
      </c>
    </row>
    <row r="1170" spans="1:3">
      <c r="A1170" s="867" t="s">
        <v>1666</v>
      </c>
      <c r="B1170" s="867" t="s">
        <v>1361</v>
      </c>
      <c r="C1170" s="864">
        <v>0</v>
      </c>
    </row>
    <row r="1171" spans="1:3">
      <c r="A1171" s="867" t="s">
        <v>1666</v>
      </c>
      <c r="B1171" s="867" t="s">
        <v>1361</v>
      </c>
      <c r="C1171" s="864">
        <v>0</v>
      </c>
    </row>
    <row r="1172" spans="1:3">
      <c r="A1172" s="867" t="s">
        <v>1666</v>
      </c>
      <c r="B1172" s="867" t="s">
        <v>1361</v>
      </c>
      <c r="C1172" s="864">
        <v>0</v>
      </c>
    </row>
    <row r="1173" spans="1:3">
      <c r="A1173" s="866" t="s">
        <v>1666</v>
      </c>
      <c r="B1173" s="866" t="s">
        <v>1379</v>
      </c>
      <c r="C1173" s="864" t="s">
        <v>734</v>
      </c>
    </row>
    <row r="1174" spans="1:3">
      <c r="A1174" s="867" t="s">
        <v>1666</v>
      </c>
      <c r="B1174" s="867" t="s">
        <v>1361</v>
      </c>
      <c r="C1174" s="864">
        <v>0</v>
      </c>
    </row>
    <row r="1175" spans="1:3">
      <c r="A1175" s="866" t="s">
        <v>1666</v>
      </c>
      <c r="B1175" s="866" t="s">
        <v>1379</v>
      </c>
      <c r="C1175" s="864" t="s">
        <v>734</v>
      </c>
    </row>
    <row r="1176" spans="1:3">
      <c r="A1176" s="866" t="s">
        <v>1666</v>
      </c>
      <c r="B1176" s="866" t="s">
        <v>1379</v>
      </c>
      <c r="C1176" s="864" t="s">
        <v>896</v>
      </c>
    </row>
    <row r="1177" spans="1:3">
      <c r="A1177" s="877" t="s">
        <v>1666</v>
      </c>
      <c r="B1177" s="877" t="s">
        <v>1370</v>
      </c>
      <c r="C1177" s="864">
        <v>0</v>
      </c>
    </row>
    <row r="1178" spans="1:3">
      <c r="A1178" s="875" t="s">
        <v>402</v>
      </c>
      <c r="B1178" s="875" t="s">
        <v>1367</v>
      </c>
      <c r="C1178" s="864" t="s">
        <v>134</v>
      </c>
    </row>
    <row r="1179" spans="1:3">
      <c r="A1179" s="866" t="s">
        <v>1666</v>
      </c>
      <c r="B1179" s="866" t="s">
        <v>1379</v>
      </c>
      <c r="C1179" s="864" t="s">
        <v>734</v>
      </c>
    </row>
    <row r="1180" spans="1:3">
      <c r="A1180" s="866" t="s">
        <v>1666</v>
      </c>
      <c r="B1180" s="866" t="s">
        <v>1379</v>
      </c>
      <c r="C1180" s="864" t="s">
        <v>734</v>
      </c>
    </row>
    <row r="1181" spans="1:3">
      <c r="A1181" s="867" t="s">
        <v>1666</v>
      </c>
      <c r="B1181" s="867" t="s">
        <v>1361</v>
      </c>
      <c r="C1181" s="864">
        <v>0</v>
      </c>
    </row>
    <row r="1182" spans="1:3">
      <c r="A1182" s="866" t="s">
        <v>1666</v>
      </c>
      <c r="B1182" s="866" t="s">
        <v>1379</v>
      </c>
      <c r="C1182" s="864" t="s">
        <v>734</v>
      </c>
    </row>
    <row r="1183" spans="1:3">
      <c r="A1183" s="866" t="s">
        <v>1666</v>
      </c>
      <c r="B1183" s="866" t="s">
        <v>1379</v>
      </c>
      <c r="C1183" s="864" t="s">
        <v>734</v>
      </c>
    </row>
    <row r="1184" spans="1:3">
      <c r="A1184" s="866" t="s">
        <v>1666</v>
      </c>
      <c r="B1184" s="866" t="s">
        <v>1379</v>
      </c>
      <c r="C1184" s="864" t="s">
        <v>734</v>
      </c>
    </row>
    <row r="1185" spans="1:3">
      <c r="A1185" s="875" t="s">
        <v>1666</v>
      </c>
      <c r="B1185" s="875" t="s">
        <v>1379</v>
      </c>
      <c r="C1185" s="864" t="s">
        <v>896</v>
      </c>
    </row>
    <row r="1186" spans="1:3">
      <c r="A1186" s="866" t="s">
        <v>1666</v>
      </c>
      <c r="B1186" s="866" t="s">
        <v>1379</v>
      </c>
      <c r="C1186" s="864" t="s">
        <v>734</v>
      </c>
    </row>
    <row r="1187" spans="1:3">
      <c r="A1187" s="867" t="s">
        <v>1666</v>
      </c>
      <c r="B1187" s="867" t="s">
        <v>1361</v>
      </c>
      <c r="C1187" s="864">
        <v>0</v>
      </c>
    </row>
    <row r="1188" spans="1:3">
      <c r="A1188" s="866" t="s">
        <v>1666</v>
      </c>
      <c r="B1188" s="866" t="s">
        <v>1379</v>
      </c>
      <c r="C1188" s="864" t="s">
        <v>734</v>
      </c>
    </row>
    <row r="1189" spans="1:3">
      <c r="A1189" s="866" t="s">
        <v>1666</v>
      </c>
      <c r="B1189" s="866" t="s">
        <v>1379</v>
      </c>
      <c r="C1189" s="864" t="s">
        <v>734</v>
      </c>
    </row>
    <row r="1190" spans="1:3">
      <c r="A1190" s="864" t="s">
        <v>487</v>
      </c>
      <c r="B1190" s="864" t="s">
        <v>818</v>
      </c>
      <c r="C1190" s="864">
        <v>0</v>
      </c>
    </row>
    <row r="1191" spans="1:3" ht="15" customHeight="1">
      <c r="A1191" s="865" t="s">
        <v>762</v>
      </c>
      <c r="B1191" s="865" t="s">
        <v>1369</v>
      </c>
      <c r="C1191" s="865"/>
    </row>
    <row r="1192" spans="1:3">
      <c r="A1192" s="868" t="s">
        <v>743</v>
      </c>
      <c r="B1192" s="868" t="s">
        <v>1387</v>
      </c>
      <c r="C1192" s="864">
        <v>0</v>
      </c>
    </row>
    <row r="1193" spans="1:3">
      <c r="A1193" s="864" t="s">
        <v>378</v>
      </c>
      <c r="B1193" s="864" t="e">
        <v>#N/A</v>
      </c>
      <c r="C1193" s="864">
        <v>0</v>
      </c>
    </row>
    <row r="1194" spans="1:3">
      <c r="A1194" s="877" t="s">
        <v>1666</v>
      </c>
      <c r="B1194" s="877" t="s">
        <v>1370</v>
      </c>
      <c r="C1194" s="864">
        <v>0</v>
      </c>
    </row>
    <row r="1195" spans="1:3">
      <c r="A1195" s="864" t="s">
        <v>458</v>
      </c>
      <c r="B1195" s="864" t="s">
        <v>818</v>
      </c>
      <c r="C1195" s="864">
        <v>0</v>
      </c>
    </row>
    <row r="1196" spans="1:3">
      <c r="A1196" s="866" t="s">
        <v>1666</v>
      </c>
      <c r="B1196" s="866" t="s">
        <v>1379</v>
      </c>
      <c r="C1196" s="864" t="s">
        <v>734</v>
      </c>
    </row>
    <row r="1197" spans="1:3" ht="15" customHeight="1">
      <c r="A1197" s="865" t="s">
        <v>776</v>
      </c>
      <c r="B1197" s="865" t="s">
        <v>1369</v>
      </c>
      <c r="C1197" s="865"/>
    </row>
    <row r="1198" spans="1:3">
      <c r="A1198" s="867" t="s">
        <v>1666</v>
      </c>
      <c r="B1198" s="867" t="s">
        <v>1361</v>
      </c>
      <c r="C1198" s="864">
        <v>0</v>
      </c>
    </row>
    <row r="1199" spans="1:3">
      <c r="A1199" s="866" t="s">
        <v>1666</v>
      </c>
      <c r="B1199" s="866" t="s">
        <v>1379</v>
      </c>
      <c r="C1199" s="864" t="s">
        <v>734</v>
      </c>
    </row>
    <row r="1200" spans="1:3">
      <c r="A1200" s="866" t="s">
        <v>1666</v>
      </c>
      <c r="B1200" s="866" t="s">
        <v>1379</v>
      </c>
      <c r="C1200" s="864" t="s">
        <v>896</v>
      </c>
    </row>
    <row r="1201" spans="1:3">
      <c r="A1201" s="867" t="s">
        <v>1666</v>
      </c>
      <c r="B1201" s="867" t="s">
        <v>1361</v>
      </c>
      <c r="C1201" s="864">
        <v>0</v>
      </c>
    </row>
    <row r="1202" spans="1:3">
      <c r="A1202" s="867" t="s">
        <v>1666</v>
      </c>
      <c r="B1202" s="867" t="s">
        <v>1361</v>
      </c>
      <c r="C1202" s="864">
        <v>0</v>
      </c>
    </row>
    <row r="1203" spans="1:3">
      <c r="A1203" s="866" t="s">
        <v>1666</v>
      </c>
      <c r="B1203" s="866" t="s">
        <v>1379</v>
      </c>
      <c r="C1203" s="864" t="s">
        <v>896</v>
      </c>
    </row>
    <row r="1204" spans="1:3">
      <c r="A1204" s="867" t="s">
        <v>1666</v>
      </c>
      <c r="B1204" s="867" t="s">
        <v>1361</v>
      </c>
      <c r="C1204" s="864">
        <v>0</v>
      </c>
    </row>
    <row r="1205" spans="1:3">
      <c r="A1205" s="877" t="s">
        <v>1666</v>
      </c>
      <c r="B1205" s="877" t="s">
        <v>1370</v>
      </c>
      <c r="C1205" s="864">
        <v>0</v>
      </c>
    </row>
    <row r="1206" spans="1:3">
      <c r="A1206" s="892" t="s">
        <v>529</v>
      </c>
      <c r="B1206" s="892" t="s">
        <v>1661</v>
      </c>
      <c r="C1206" s="864">
        <v>0</v>
      </c>
    </row>
    <row r="1207" spans="1:3">
      <c r="A1207" s="867" t="s">
        <v>1666</v>
      </c>
      <c r="B1207" s="867" t="s">
        <v>1361</v>
      </c>
      <c r="C1207" s="864">
        <v>0</v>
      </c>
    </row>
    <row r="1208" spans="1:3">
      <c r="A1208" s="867" t="s">
        <v>1666</v>
      </c>
      <c r="B1208" s="867" t="s">
        <v>1361</v>
      </c>
      <c r="C1208" s="864">
        <v>0</v>
      </c>
    </row>
    <row r="1209" spans="1:3">
      <c r="A1209" s="864" t="s">
        <v>521</v>
      </c>
      <c r="B1209" s="864" t="s">
        <v>818</v>
      </c>
      <c r="C1209" s="864">
        <v>0</v>
      </c>
    </row>
    <row r="1210" spans="1:3">
      <c r="A1210" s="864" t="s">
        <v>522</v>
      </c>
      <c r="B1210" s="864" t="s">
        <v>818</v>
      </c>
      <c r="C1210" s="864">
        <v>0</v>
      </c>
    </row>
    <row r="1211" spans="1:3">
      <c r="A1211" s="864" t="s">
        <v>523</v>
      </c>
      <c r="B1211" s="864" t="s">
        <v>818</v>
      </c>
      <c r="C1211" s="864">
        <v>0</v>
      </c>
    </row>
    <row r="1212" spans="1:3">
      <c r="A1212" s="867" t="s">
        <v>1666</v>
      </c>
      <c r="B1212" s="867" t="s">
        <v>1361</v>
      </c>
      <c r="C1212" s="864">
        <v>0</v>
      </c>
    </row>
    <row r="1213" spans="1:3">
      <c r="A1213" s="866" t="s">
        <v>1666</v>
      </c>
      <c r="B1213" s="866" t="s">
        <v>1379</v>
      </c>
      <c r="C1213" s="864" t="s">
        <v>734</v>
      </c>
    </row>
    <row r="1214" spans="1:3">
      <c r="A1214" s="864" t="s">
        <v>525</v>
      </c>
      <c r="B1214" s="864" t="s">
        <v>818</v>
      </c>
      <c r="C1214" s="864">
        <v>0</v>
      </c>
    </row>
    <row r="1215" spans="1:3">
      <c r="A1215" s="867" t="s">
        <v>1666</v>
      </c>
      <c r="B1215" s="867" t="s">
        <v>1361</v>
      </c>
      <c r="C1215" s="864">
        <v>0</v>
      </c>
    </row>
    <row r="1216" spans="1:3">
      <c r="A1216" s="866" t="s">
        <v>1666</v>
      </c>
      <c r="B1216" s="866" t="s">
        <v>1379</v>
      </c>
      <c r="C1216" s="864" t="s">
        <v>734</v>
      </c>
    </row>
    <row r="1217" spans="1:3">
      <c r="A1217" s="866" t="s">
        <v>1666</v>
      </c>
      <c r="B1217" s="866" t="s">
        <v>1379</v>
      </c>
      <c r="C1217" s="864" t="s">
        <v>734</v>
      </c>
    </row>
    <row r="1218" spans="1:3">
      <c r="A1218" s="867" t="s">
        <v>1666</v>
      </c>
      <c r="B1218" s="867" t="s">
        <v>1361</v>
      </c>
      <c r="C1218" s="864">
        <v>0</v>
      </c>
    </row>
    <row r="1219" spans="1:3">
      <c r="A1219" s="867" t="s">
        <v>1666</v>
      </c>
      <c r="B1219" s="867" t="s">
        <v>1361</v>
      </c>
      <c r="C1219" s="864">
        <v>0</v>
      </c>
    </row>
    <row r="1220" spans="1:3">
      <c r="A1220" s="866" t="s">
        <v>1666</v>
      </c>
      <c r="B1220" s="866" t="s">
        <v>1379</v>
      </c>
      <c r="C1220" s="864" t="s">
        <v>734</v>
      </c>
    </row>
    <row r="1221" spans="1:3">
      <c r="A1221" s="866" t="s">
        <v>1666</v>
      </c>
      <c r="B1221" s="866" t="s">
        <v>1379</v>
      </c>
      <c r="C1221" s="864" t="s">
        <v>734</v>
      </c>
    </row>
    <row r="1222" spans="1:3">
      <c r="A1222" s="867" t="s">
        <v>1666</v>
      </c>
      <c r="B1222" s="867" t="s">
        <v>1361</v>
      </c>
      <c r="C1222" s="864">
        <v>0</v>
      </c>
    </row>
    <row r="1223" spans="1:3">
      <c r="A1223" s="867" t="s">
        <v>1666</v>
      </c>
      <c r="B1223" s="867" t="s">
        <v>1361</v>
      </c>
      <c r="C1223" s="864">
        <v>0</v>
      </c>
    </row>
    <row r="1224" spans="1:3">
      <c r="A1224" s="870" t="s">
        <v>420</v>
      </c>
      <c r="B1224" s="870" t="s">
        <v>1356</v>
      </c>
      <c r="C1224" s="864">
        <v>0</v>
      </c>
    </row>
    <row r="1225" spans="1:3">
      <c r="A1225" s="864" t="s">
        <v>468</v>
      </c>
      <c r="B1225" s="864" t="s">
        <v>818</v>
      </c>
      <c r="C1225" s="864">
        <v>0</v>
      </c>
    </row>
    <row r="1226" spans="1:3">
      <c r="A1226" s="864" t="s">
        <v>469</v>
      </c>
      <c r="B1226" s="864" t="s">
        <v>818</v>
      </c>
      <c r="C1226" s="864">
        <v>0</v>
      </c>
    </row>
    <row r="1227" spans="1:3">
      <c r="A1227" s="868" t="s">
        <v>677</v>
      </c>
      <c r="B1227" s="868" t="s">
        <v>1407</v>
      </c>
      <c r="C1227" s="864">
        <v>0</v>
      </c>
    </row>
    <row r="1228" spans="1:3">
      <c r="A1228" s="870" t="s">
        <v>572</v>
      </c>
      <c r="B1228" s="870" t="s">
        <v>1357</v>
      </c>
      <c r="C1228" s="864">
        <v>0</v>
      </c>
    </row>
    <row r="1229" spans="1:3">
      <c r="A1229" s="867" t="s">
        <v>1666</v>
      </c>
      <c r="B1229" s="867" t="s">
        <v>1361</v>
      </c>
      <c r="C1229" s="864">
        <v>0</v>
      </c>
    </row>
    <row r="1230" spans="1:3">
      <c r="A1230" s="867" t="s">
        <v>1666</v>
      </c>
      <c r="B1230" s="867" t="s">
        <v>1361</v>
      </c>
      <c r="C1230" s="864">
        <v>0</v>
      </c>
    </row>
    <row r="1231" spans="1:3">
      <c r="A1231" s="866" t="s">
        <v>1666</v>
      </c>
      <c r="B1231" s="866" t="s">
        <v>1379</v>
      </c>
      <c r="C1231" s="864" t="s">
        <v>734</v>
      </c>
    </row>
    <row r="1232" spans="1:3">
      <c r="A1232" s="877" t="s">
        <v>1666</v>
      </c>
      <c r="B1232" s="877" t="s">
        <v>1370</v>
      </c>
      <c r="C1232" s="864">
        <v>0</v>
      </c>
    </row>
    <row r="1233" spans="1:3">
      <c r="A1233" s="866" t="s">
        <v>1666</v>
      </c>
      <c r="B1233" s="866" t="s">
        <v>1379</v>
      </c>
      <c r="C1233" s="864" t="s">
        <v>734</v>
      </c>
    </row>
    <row r="1234" spans="1:3">
      <c r="A1234" s="866" t="s">
        <v>1666</v>
      </c>
      <c r="B1234" s="866" t="s">
        <v>1379</v>
      </c>
      <c r="C1234" s="864" t="s">
        <v>734</v>
      </c>
    </row>
    <row r="1235" spans="1:3">
      <c r="A1235" s="866" t="s">
        <v>1666</v>
      </c>
      <c r="B1235" s="866" t="s">
        <v>1379</v>
      </c>
      <c r="C1235" s="864" t="s">
        <v>734</v>
      </c>
    </row>
    <row r="1236" spans="1:3">
      <c r="A1236" s="877" t="s">
        <v>1666</v>
      </c>
      <c r="B1236" s="877" t="s">
        <v>1370</v>
      </c>
      <c r="C1236" s="864">
        <v>0</v>
      </c>
    </row>
    <row r="1237" spans="1:3">
      <c r="A1237" s="866" t="s">
        <v>1666</v>
      </c>
      <c r="B1237" s="866" t="s">
        <v>1379</v>
      </c>
      <c r="C1237" s="864" t="s">
        <v>734</v>
      </c>
    </row>
    <row r="1238" spans="1:3">
      <c r="A1238" s="867" t="s">
        <v>1666</v>
      </c>
      <c r="B1238" s="867" t="s">
        <v>1361</v>
      </c>
      <c r="C1238" s="864">
        <v>0</v>
      </c>
    </row>
    <row r="1239" spans="1:3">
      <c r="A1239" s="866" t="s">
        <v>1666</v>
      </c>
      <c r="B1239" s="866" t="s">
        <v>1379</v>
      </c>
      <c r="C1239" s="864" t="s">
        <v>896</v>
      </c>
    </row>
    <row r="1240" spans="1:3">
      <c r="A1240" s="867" t="s">
        <v>1666</v>
      </c>
      <c r="B1240" s="867" t="s">
        <v>1361</v>
      </c>
      <c r="C1240" s="864">
        <v>0</v>
      </c>
    </row>
    <row r="1241" spans="1:3">
      <c r="A1241" s="866" t="s">
        <v>1666</v>
      </c>
      <c r="B1241" s="866" t="s">
        <v>1379</v>
      </c>
      <c r="C1241" s="864" t="s">
        <v>734</v>
      </c>
    </row>
    <row r="1242" spans="1:3">
      <c r="A1242" s="867" t="s">
        <v>1666</v>
      </c>
      <c r="B1242" s="867" t="s">
        <v>1361</v>
      </c>
      <c r="C1242" s="864">
        <v>0</v>
      </c>
    </row>
    <row r="1243" spans="1:3">
      <c r="A1243" s="877" t="s">
        <v>1666</v>
      </c>
      <c r="B1243" s="877" t="s">
        <v>1370</v>
      </c>
      <c r="C1243" s="864">
        <v>0</v>
      </c>
    </row>
    <row r="1244" spans="1:3">
      <c r="A1244" s="866" t="s">
        <v>1666</v>
      </c>
      <c r="B1244" s="866" t="s">
        <v>1379</v>
      </c>
      <c r="C1244" s="864" t="s">
        <v>734</v>
      </c>
    </row>
    <row r="1245" spans="1:3">
      <c r="A1245" s="867" t="s">
        <v>1666</v>
      </c>
      <c r="B1245" s="867" t="s">
        <v>1361</v>
      </c>
      <c r="C1245" s="864">
        <v>0</v>
      </c>
    </row>
    <row r="1246" spans="1:3">
      <c r="A1246" s="866" t="s">
        <v>1666</v>
      </c>
      <c r="B1246" s="866" t="s">
        <v>1379</v>
      </c>
      <c r="C1246" s="864" t="s">
        <v>896</v>
      </c>
    </row>
    <row r="1247" spans="1:3">
      <c r="A1247" s="877" t="s">
        <v>1666</v>
      </c>
      <c r="B1247" s="877" t="s">
        <v>1370</v>
      </c>
      <c r="C1247" s="864">
        <v>0</v>
      </c>
    </row>
    <row r="1248" spans="1:3">
      <c r="A1248" s="866" t="s">
        <v>1666</v>
      </c>
      <c r="B1248" s="866" t="s">
        <v>1379</v>
      </c>
      <c r="C1248" s="864" t="s">
        <v>896</v>
      </c>
    </row>
    <row r="1249" spans="1:3">
      <c r="A1249" s="893" t="s">
        <v>1314</v>
      </c>
      <c r="B1249" s="893" t="s">
        <v>1374</v>
      </c>
      <c r="C1249" s="864">
        <v>0</v>
      </c>
    </row>
    <row r="1250" spans="1:3">
      <c r="A1250" s="866" t="s">
        <v>1136</v>
      </c>
      <c r="B1250" s="866" t="s">
        <v>1469</v>
      </c>
      <c r="C1250" s="864" t="s">
        <v>734</v>
      </c>
    </row>
    <row r="1251" spans="1:3">
      <c r="A1251" s="867" t="s">
        <v>1666</v>
      </c>
      <c r="B1251" s="867" t="s">
        <v>1361</v>
      </c>
      <c r="C1251" s="864">
        <v>0</v>
      </c>
    </row>
    <row r="1252" spans="1:3">
      <c r="A1252" s="864" t="s">
        <v>1713</v>
      </c>
      <c r="B1252" s="864" t="s">
        <v>1318</v>
      </c>
      <c r="C1252" s="864">
        <v>0</v>
      </c>
    </row>
    <row r="1253" spans="1:3">
      <c r="A1253" s="867" t="s">
        <v>1666</v>
      </c>
      <c r="B1253" s="867" t="s">
        <v>1361</v>
      </c>
      <c r="C1253" s="864">
        <v>0</v>
      </c>
    </row>
    <row r="1254" spans="1:3">
      <c r="A1254" s="866" t="s">
        <v>1666</v>
      </c>
      <c r="B1254" s="866" t="s">
        <v>1379</v>
      </c>
      <c r="C1254" s="864" t="s">
        <v>734</v>
      </c>
    </row>
    <row r="1255" spans="1:3">
      <c r="A1255" s="866" t="s">
        <v>1666</v>
      </c>
      <c r="B1255" s="866" t="s">
        <v>1379</v>
      </c>
      <c r="C1255" s="864" t="s">
        <v>734</v>
      </c>
    </row>
    <row r="1256" spans="1:3">
      <c r="A1256" s="864" t="s">
        <v>478</v>
      </c>
      <c r="B1256" s="864" t="s">
        <v>818</v>
      </c>
      <c r="C1256" s="864">
        <v>0</v>
      </c>
    </row>
    <row r="1257" spans="1:3">
      <c r="A1257" s="866" t="s">
        <v>1666</v>
      </c>
      <c r="B1257" s="866" t="s">
        <v>1379</v>
      </c>
      <c r="C1257" s="864" t="s">
        <v>734</v>
      </c>
    </row>
    <row r="1258" spans="1:3">
      <c r="A1258" s="867" t="s">
        <v>1666</v>
      </c>
      <c r="B1258" s="867" t="s">
        <v>1361</v>
      </c>
      <c r="C1258" s="864">
        <v>0</v>
      </c>
    </row>
    <row r="1259" spans="1:3">
      <c r="A1259" s="864" t="s">
        <v>775</v>
      </c>
      <c r="B1259" s="864" t="s">
        <v>817</v>
      </c>
      <c r="C1259" s="864">
        <v>0</v>
      </c>
    </row>
    <row r="1260" spans="1:3">
      <c r="A1260" s="864" t="s">
        <v>435</v>
      </c>
      <c r="B1260" s="864" t="s">
        <v>817</v>
      </c>
      <c r="C1260" s="864">
        <v>0</v>
      </c>
    </row>
    <row r="1261" spans="1:3">
      <c r="A1261" s="864" t="s">
        <v>439</v>
      </c>
      <c r="B1261" s="864" t="s">
        <v>817</v>
      </c>
      <c r="C1261" s="864">
        <v>0</v>
      </c>
    </row>
    <row r="1262" spans="1:3">
      <c r="A1262" s="867" t="s">
        <v>1666</v>
      </c>
      <c r="B1262" s="867" t="s">
        <v>1361</v>
      </c>
      <c r="C1262" s="864">
        <v>0</v>
      </c>
    </row>
    <row r="1263" spans="1:3">
      <c r="A1263" s="874" t="s">
        <v>1666</v>
      </c>
      <c r="B1263" s="874" t="s">
        <v>1382</v>
      </c>
      <c r="C1263" s="864">
        <v>0</v>
      </c>
    </row>
    <row r="1264" spans="1:3">
      <c r="A1264" s="864" t="s">
        <v>774</v>
      </c>
      <c r="B1264" s="864" t="s">
        <v>818</v>
      </c>
      <c r="C1264" s="864">
        <v>0</v>
      </c>
    </row>
    <row r="1265" spans="1:3">
      <c r="A1265" s="864" t="s">
        <v>508</v>
      </c>
      <c r="B1265" s="864" t="s">
        <v>818</v>
      </c>
      <c r="C1265" s="864">
        <v>0</v>
      </c>
    </row>
    <row r="1266" spans="1:3">
      <c r="A1266" s="868" t="s">
        <v>705</v>
      </c>
      <c r="B1266" s="868" t="s">
        <v>1393</v>
      </c>
      <c r="C1266" s="864">
        <v>0</v>
      </c>
    </row>
    <row r="1267" spans="1:3">
      <c r="A1267" s="864" t="s">
        <v>516</v>
      </c>
      <c r="B1267" s="864" t="s">
        <v>818</v>
      </c>
      <c r="C1267" s="864">
        <v>0</v>
      </c>
    </row>
    <row r="1268" spans="1:3">
      <c r="A1268" s="877" t="s">
        <v>1666</v>
      </c>
      <c r="B1268" s="877" t="s">
        <v>1370</v>
      </c>
      <c r="C1268" s="864">
        <v>0</v>
      </c>
    </row>
    <row r="1269" spans="1:3">
      <c r="A1269" s="864" t="s">
        <v>509</v>
      </c>
      <c r="B1269" s="864" t="s">
        <v>818</v>
      </c>
      <c r="C1269" s="864">
        <v>0</v>
      </c>
    </row>
    <row r="1270" spans="1:3">
      <c r="A1270" s="866" t="s">
        <v>1666</v>
      </c>
      <c r="B1270" s="866" t="s">
        <v>1379</v>
      </c>
      <c r="C1270" s="864" t="s">
        <v>734</v>
      </c>
    </row>
    <row r="1271" spans="1:3">
      <c r="A1271" s="877" t="s">
        <v>1666</v>
      </c>
      <c r="B1271" s="877" t="s">
        <v>1370</v>
      </c>
      <c r="C1271" s="864">
        <v>0</v>
      </c>
    </row>
    <row r="1272" spans="1:3">
      <c r="A1272" s="866" t="s">
        <v>1666</v>
      </c>
      <c r="B1272" s="866" t="s">
        <v>1379</v>
      </c>
      <c r="C1272" s="864" t="s">
        <v>734</v>
      </c>
    </row>
    <row r="1273" spans="1:3">
      <c r="A1273" s="877" t="s">
        <v>1666</v>
      </c>
      <c r="B1273" s="877" t="s">
        <v>1370</v>
      </c>
      <c r="C1273" s="864">
        <v>0</v>
      </c>
    </row>
    <row r="1274" spans="1:3">
      <c r="A1274" s="874" t="s">
        <v>1666</v>
      </c>
      <c r="B1274" s="874" t="s">
        <v>1382</v>
      </c>
      <c r="C1274" s="864">
        <v>0</v>
      </c>
    </row>
    <row r="1275" spans="1:3">
      <c r="A1275" s="868" t="s">
        <v>708</v>
      </c>
      <c r="B1275" s="868" t="s">
        <v>1396</v>
      </c>
      <c r="C1275" s="864">
        <v>0</v>
      </c>
    </row>
    <row r="1276" spans="1:3">
      <c r="A1276" s="868" t="s">
        <v>689</v>
      </c>
      <c r="B1276" s="868" t="s">
        <v>1408</v>
      </c>
      <c r="C1276" s="864">
        <v>0</v>
      </c>
    </row>
    <row r="1277" spans="1:3">
      <c r="A1277" s="867" t="s">
        <v>1666</v>
      </c>
      <c r="B1277" s="867" t="s">
        <v>1361</v>
      </c>
      <c r="C1277" s="864">
        <v>0</v>
      </c>
    </row>
    <row r="1278" spans="1:3">
      <c r="A1278" s="868" t="s">
        <v>712</v>
      </c>
      <c r="B1278" s="868" t="s">
        <v>1393</v>
      </c>
      <c r="C1278" s="864">
        <v>0</v>
      </c>
    </row>
    <row r="1279" spans="1:3">
      <c r="A1279" s="864" t="s">
        <v>773</v>
      </c>
      <c r="B1279" s="864" t="s">
        <v>818</v>
      </c>
      <c r="C1279" s="864">
        <v>0</v>
      </c>
    </row>
    <row r="1280" spans="1:3">
      <c r="A1280" s="864" t="s">
        <v>772</v>
      </c>
      <c r="B1280" s="864" t="s">
        <v>818</v>
      </c>
      <c r="C1280" s="864">
        <v>0</v>
      </c>
    </row>
    <row r="1281" spans="1:3">
      <c r="A1281" s="877" t="s">
        <v>1666</v>
      </c>
      <c r="B1281" s="877" t="s">
        <v>1370</v>
      </c>
      <c r="C1281" s="864" t="s">
        <v>734</v>
      </c>
    </row>
    <row r="1282" spans="1:3">
      <c r="A1282" s="867" t="s">
        <v>1666</v>
      </c>
      <c r="B1282" s="867" t="s">
        <v>1361</v>
      </c>
      <c r="C1282" s="864">
        <v>0</v>
      </c>
    </row>
    <row r="1283" spans="1:3">
      <c r="A1283" s="867" t="s">
        <v>1666</v>
      </c>
      <c r="B1283" s="867" t="s">
        <v>1361</v>
      </c>
      <c r="C1283" s="864">
        <v>0</v>
      </c>
    </row>
    <row r="1284" spans="1:3">
      <c r="A1284" s="875" t="s">
        <v>403</v>
      </c>
      <c r="B1284" s="875" t="s">
        <v>1367</v>
      </c>
      <c r="C1284" s="864">
        <v>0</v>
      </c>
    </row>
    <row r="1285" spans="1:3">
      <c r="A1285" s="867" t="s">
        <v>1666</v>
      </c>
      <c r="B1285" s="867" t="s">
        <v>1361</v>
      </c>
      <c r="C1285" s="864">
        <v>0</v>
      </c>
    </row>
    <row r="1286" spans="1:3">
      <c r="A1286" s="866" t="s">
        <v>1666</v>
      </c>
      <c r="B1286" s="866" t="s">
        <v>1379</v>
      </c>
      <c r="C1286" s="864" t="s">
        <v>896</v>
      </c>
    </row>
    <row r="1287" spans="1:3">
      <c r="A1287" s="866" t="s">
        <v>1666</v>
      </c>
      <c r="B1287" s="866" t="s">
        <v>1379</v>
      </c>
      <c r="C1287" s="864" t="s">
        <v>734</v>
      </c>
    </row>
    <row r="1288" spans="1:3">
      <c r="A1288" s="866" t="s">
        <v>1666</v>
      </c>
      <c r="B1288" s="866" t="s">
        <v>1379</v>
      </c>
      <c r="C1288" s="864" t="s">
        <v>734</v>
      </c>
    </row>
    <row r="1289" spans="1:3">
      <c r="A1289" s="866" t="s">
        <v>1666</v>
      </c>
      <c r="B1289" s="866" t="s">
        <v>1379</v>
      </c>
      <c r="C1289" s="864" t="s">
        <v>734</v>
      </c>
    </row>
    <row r="1290" spans="1:3">
      <c r="A1290" s="867" t="s">
        <v>1666</v>
      </c>
      <c r="B1290" s="867" t="s">
        <v>1361</v>
      </c>
      <c r="C1290" s="864">
        <v>0</v>
      </c>
    </row>
    <row r="1291" spans="1:3">
      <c r="A1291" s="877" t="s">
        <v>1666</v>
      </c>
      <c r="B1291" s="877" t="s">
        <v>1370</v>
      </c>
      <c r="C1291" s="864">
        <v>0</v>
      </c>
    </row>
    <row r="1292" spans="1:3">
      <c r="A1292" s="874" t="s">
        <v>1666</v>
      </c>
      <c r="B1292" s="874" t="s">
        <v>1382</v>
      </c>
      <c r="C1292" s="864">
        <v>0</v>
      </c>
    </row>
    <row r="1293" spans="1:3">
      <c r="A1293" s="866" t="s">
        <v>1666</v>
      </c>
      <c r="B1293" s="866" t="s">
        <v>1379</v>
      </c>
      <c r="C1293" s="864" t="s">
        <v>896</v>
      </c>
    </row>
    <row r="1294" spans="1:3">
      <c r="A1294" s="866" t="s">
        <v>1666</v>
      </c>
      <c r="B1294" s="866" t="s">
        <v>1379</v>
      </c>
      <c r="C1294" s="864" t="s">
        <v>734</v>
      </c>
    </row>
    <row r="1295" spans="1:3">
      <c r="A1295" s="866" t="s">
        <v>1666</v>
      </c>
      <c r="B1295" s="866" t="s">
        <v>1379</v>
      </c>
      <c r="C1295" s="864" t="s">
        <v>734</v>
      </c>
    </row>
    <row r="1296" spans="1:3">
      <c r="A1296" s="867" t="s">
        <v>1666</v>
      </c>
      <c r="B1296" s="867" t="s">
        <v>1361</v>
      </c>
      <c r="C1296" s="864">
        <v>0</v>
      </c>
    </row>
    <row r="1297" spans="1:3">
      <c r="A1297" s="867" t="s">
        <v>1666</v>
      </c>
      <c r="B1297" s="867" t="s">
        <v>1361</v>
      </c>
      <c r="C1297" s="864">
        <v>0</v>
      </c>
    </row>
    <row r="1298" spans="1:3">
      <c r="A1298" s="877" t="s">
        <v>1666</v>
      </c>
      <c r="B1298" s="877" t="s">
        <v>1370</v>
      </c>
      <c r="C1298" s="864">
        <v>0</v>
      </c>
    </row>
    <row r="1299" spans="1:3">
      <c r="A1299" s="866" t="s">
        <v>1666</v>
      </c>
      <c r="B1299" s="866" t="s">
        <v>1379</v>
      </c>
      <c r="C1299" s="864" t="s">
        <v>734</v>
      </c>
    </row>
    <row r="1300" spans="1:3">
      <c r="A1300" s="867" t="s">
        <v>1666</v>
      </c>
      <c r="B1300" s="867" t="s">
        <v>1361</v>
      </c>
      <c r="C1300" s="864">
        <v>0</v>
      </c>
    </row>
    <row r="1301" spans="1:3">
      <c r="A1301" s="864" t="s">
        <v>462</v>
      </c>
      <c r="B1301" s="864" t="s">
        <v>818</v>
      </c>
      <c r="C1301" s="864">
        <v>0</v>
      </c>
    </row>
    <row r="1302" spans="1:3">
      <c r="A1302" s="874" t="s">
        <v>1666</v>
      </c>
      <c r="B1302" s="874" t="s">
        <v>1382</v>
      </c>
      <c r="C1302" s="864">
        <v>0</v>
      </c>
    </row>
    <row r="1303" spans="1:3">
      <c r="A1303" s="877" t="s">
        <v>1666</v>
      </c>
      <c r="B1303" s="877" t="s">
        <v>1370</v>
      </c>
      <c r="C1303" s="864">
        <v>0</v>
      </c>
    </row>
    <row r="1304" spans="1:3">
      <c r="A1304" s="877" t="s">
        <v>1666</v>
      </c>
      <c r="B1304" s="877" t="s">
        <v>1370</v>
      </c>
      <c r="C1304" s="864">
        <v>0</v>
      </c>
    </row>
    <row r="1305" spans="1:3">
      <c r="A1305" s="866" t="s">
        <v>1666</v>
      </c>
      <c r="B1305" s="866" t="s">
        <v>1379</v>
      </c>
      <c r="C1305" s="864" t="s">
        <v>734</v>
      </c>
    </row>
    <row r="1306" spans="1:3">
      <c r="A1306" s="866" t="s">
        <v>1666</v>
      </c>
      <c r="B1306" s="866" t="s">
        <v>1379</v>
      </c>
      <c r="C1306" s="864" t="s">
        <v>734</v>
      </c>
    </row>
    <row r="1307" spans="1:3">
      <c r="A1307" s="866" t="s">
        <v>1666</v>
      </c>
      <c r="B1307" s="866" t="s">
        <v>1379</v>
      </c>
      <c r="C1307" s="864" t="s">
        <v>734</v>
      </c>
    </row>
    <row r="1308" spans="1:3">
      <c r="A1308" s="875" t="s">
        <v>1137</v>
      </c>
      <c r="B1308" s="875" t="s">
        <v>1367</v>
      </c>
      <c r="C1308" s="864" t="s">
        <v>134</v>
      </c>
    </row>
    <row r="1309" spans="1:3">
      <c r="A1309" s="867" t="s">
        <v>1666</v>
      </c>
      <c r="B1309" s="867" t="s">
        <v>1361</v>
      </c>
      <c r="C1309" s="864">
        <v>0</v>
      </c>
    </row>
    <row r="1310" spans="1:3">
      <c r="A1310" s="866" t="s">
        <v>1666</v>
      </c>
      <c r="B1310" s="866" t="s">
        <v>1379</v>
      </c>
      <c r="C1310" s="864" t="s">
        <v>734</v>
      </c>
    </row>
    <row r="1311" spans="1:3">
      <c r="A1311" s="866" t="s">
        <v>1666</v>
      </c>
      <c r="B1311" s="866" t="s">
        <v>1379</v>
      </c>
      <c r="C1311" s="864" t="s">
        <v>734</v>
      </c>
    </row>
    <row r="1312" spans="1:3">
      <c r="A1312" s="874" t="s">
        <v>1666</v>
      </c>
      <c r="B1312" s="874" t="s">
        <v>1382</v>
      </c>
      <c r="C1312" s="864">
        <v>0</v>
      </c>
    </row>
    <row r="1313" spans="1:3">
      <c r="A1313" s="864" t="s">
        <v>1337</v>
      </c>
      <c r="B1313" s="864" t="s">
        <v>1318</v>
      </c>
      <c r="C1313" s="864">
        <v>0</v>
      </c>
    </row>
    <row r="1314" spans="1:3">
      <c r="A1314" s="867" t="s">
        <v>1666</v>
      </c>
      <c r="B1314" s="867" t="s">
        <v>1361</v>
      </c>
      <c r="C1314" s="864">
        <v>0</v>
      </c>
    </row>
    <row r="1315" spans="1:3">
      <c r="A1315" s="867" t="s">
        <v>1666</v>
      </c>
      <c r="B1315" s="867" t="s">
        <v>1361</v>
      </c>
      <c r="C1315" s="864">
        <v>0</v>
      </c>
    </row>
    <row r="1316" spans="1:3">
      <c r="A1316" s="867" t="s">
        <v>1666</v>
      </c>
      <c r="B1316" s="867" t="s">
        <v>1361</v>
      </c>
      <c r="C1316" s="864">
        <v>0</v>
      </c>
    </row>
    <row r="1317" spans="1:3">
      <c r="A1317" s="866" t="s">
        <v>1666</v>
      </c>
      <c r="B1317" s="866" t="s">
        <v>1379</v>
      </c>
      <c r="C1317" s="864" t="s">
        <v>734</v>
      </c>
    </row>
    <row r="1318" spans="1:3">
      <c r="A1318" s="875" t="s">
        <v>404</v>
      </c>
      <c r="B1318" s="875" t="s">
        <v>1367</v>
      </c>
      <c r="C1318" s="864">
        <v>0</v>
      </c>
    </row>
    <row r="1319" spans="1:3">
      <c r="A1319" s="864" t="s">
        <v>517</v>
      </c>
      <c r="B1319" s="864" t="s">
        <v>818</v>
      </c>
      <c r="C1319" s="864">
        <v>0</v>
      </c>
    </row>
    <row r="1320" spans="1:3">
      <c r="A1320" s="864" t="s">
        <v>518</v>
      </c>
      <c r="B1320" s="864" t="s">
        <v>818</v>
      </c>
      <c r="C1320" s="864">
        <v>0</v>
      </c>
    </row>
    <row r="1321" spans="1:3">
      <c r="A1321" s="864" t="s">
        <v>479</v>
      </c>
      <c r="B1321" s="864" t="s">
        <v>818</v>
      </c>
      <c r="C1321" s="864">
        <v>0</v>
      </c>
    </row>
    <row r="1322" spans="1:3">
      <c r="A1322" s="864" t="s">
        <v>493</v>
      </c>
      <c r="B1322" s="864" t="s">
        <v>818</v>
      </c>
      <c r="C1322" s="864">
        <v>0</v>
      </c>
    </row>
    <row r="1323" spans="1:3">
      <c r="A1323" s="864" t="s">
        <v>466</v>
      </c>
      <c r="B1323" s="864" t="s">
        <v>818</v>
      </c>
      <c r="C1323" s="864">
        <v>0</v>
      </c>
    </row>
    <row r="1324" spans="1:3">
      <c r="A1324" s="866" t="s">
        <v>1666</v>
      </c>
      <c r="B1324" s="866" t="s">
        <v>1379</v>
      </c>
      <c r="C1324" s="864" t="s">
        <v>734</v>
      </c>
    </row>
    <row r="1325" spans="1:3">
      <c r="A1325" s="864" t="s">
        <v>771</v>
      </c>
      <c r="B1325" s="864" t="s">
        <v>817</v>
      </c>
      <c r="C1325" s="864">
        <v>0</v>
      </c>
    </row>
    <row r="1326" spans="1:3">
      <c r="A1326" s="867" t="s">
        <v>1666</v>
      </c>
      <c r="B1326" s="867" t="s">
        <v>1361</v>
      </c>
      <c r="C1326" s="864">
        <v>0</v>
      </c>
    </row>
    <row r="1327" spans="1:3">
      <c r="A1327" s="867" t="s">
        <v>1666</v>
      </c>
      <c r="B1327" s="867" t="s">
        <v>1361</v>
      </c>
      <c r="C1327" s="864">
        <v>0</v>
      </c>
    </row>
    <row r="1328" spans="1:3">
      <c r="A1328" s="867" t="s">
        <v>1666</v>
      </c>
      <c r="B1328" s="867" t="s">
        <v>1361</v>
      </c>
      <c r="C1328" s="864">
        <v>0</v>
      </c>
    </row>
    <row r="1329" spans="1:3">
      <c r="A1329" s="867" t="s">
        <v>1666</v>
      </c>
      <c r="B1329" s="867" t="s">
        <v>1361</v>
      </c>
      <c r="C1329" s="864">
        <v>0</v>
      </c>
    </row>
    <row r="1330" spans="1:3">
      <c r="A1330" s="867" t="s">
        <v>1666</v>
      </c>
      <c r="B1330" s="867" t="s">
        <v>1361</v>
      </c>
      <c r="C1330" s="864">
        <v>0</v>
      </c>
    </row>
    <row r="1331" spans="1:3">
      <c r="A1331" s="877" t="s">
        <v>1666</v>
      </c>
      <c r="B1331" s="877" t="s">
        <v>1370</v>
      </c>
      <c r="C1331" s="864">
        <v>0</v>
      </c>
    </row>
    <row r="1332" spans="1:3">
      <c r="A1332" s="867" t="s">
        <v>1666</v>
      </c>
      <c r="B1332" s="867" t="s">
        <v>1361</v>
      </c>
      <c r="C1332" s="864">
        <v>0</v>
      </c>
    </row>
    <row r="1333" spans="1:3">
      <c r="A1333" s="876" t="s">
        <v>587</v>
      </c>
      <c r="B1333" s="876" t="s">
        <v>1358</v>
      </c>
      <c r="C1333" s="876"/>
    </row>
    <row r="1334" spans="1:3">
      <c r="A1334" s="878" t="s">
        <v>381</v>
      </c>
      <c r="B1334" s="878" t="s">
        <v>1383</v>
      </c>
      <c r="C1334" s="864">
        <v>0</v>
      </c>
    </row>
    <row r="1335" spans="1:3">
      <c r="A1335" s="878" t="s">
        <v>1138</v>
      </c>
      <c r="B1335" s="878" t="s">
        <v>1383</v>
      </c>
      <c r="C1335" s="864">
        <v>0</v>
      </c>
    </row>
    <row r="1336" spans="1:3">
      <c r="A1336" s="878" t="s">
        <v>1139</v>
      </c>
      <c r="B1336" s="878" t="s">
        <v>1383</v>
      </c>
      <c r="C1336" s="864">
        <v>0</v>
      </c>
    </row>
    <row r="1337" spans="1:3" ht="15" customHeight="1">
      <c r="A1337" s="865" t="s">
        <v>380</v>
      </c>
      <c r="B1337" s="865" t="s">
        <v>1369</v>
      </c>
      <c r="C1337" s="865"/>
    </row>
    <row r="1338" spans="1:3">
      <c r="A1338" s="878" t="s">
        <v>770</v>
      </c>
      <c r="B1338" s="878" t="s">
        <v>1383</v>
      </c>
      <c r="C1338" s="864">
        <v>0</v>
      </c>
    </row>
    <row r="1339" spans="1:3">
      <c r="A1339" s="878" t="s">
        <v>1140</v>
      </c>
      <c r="B1339" s="878" t="s">
        <v>1383</v>
      </c>
      <c r="C1339" s="864">
        <v>0</v>
      </c>
    </row>
    <row r="1340" spans="1:3">
      <c r="A1340" s="878" t="s">
        <v>1141</v>
      </c>
      <c r="B1340" s="878" t="s">
        <v>1383</v>
      </c>
      <c r="C1340" s="864">
        <v>0</v>
      </c>
    </row>
    <row r="1341" spans="1:3" ht="15" customHeight="1">
      <c r="A1341" s="865" t="s">
        <v>1142</v>
      </c>
      <c r="B1341" s="865" t="s">
        <v>1383</v>
      </c>
      <c r="C1341" s="865"/>
    </row>
    <row r="1342" spans="1:3" ht="15" customHeight="1">
      <c r="A1342" s="865" t="s">
        <v>769</v>
      </c>
      <c r="B1342" s="865" t="s">
        <v>1369</v>
      </c>
      <c r="C1342" s="865"/>
    </row>
    <row r="1343" spans="1:3">
      <c r="A1343" s="878" t="s">
        <v>1143</v>
      </c>
      <c r="B1343" s="878" t="s">
        <v>1383</v>
      </c>
      <c r="C1343" s="864">
        <v>0</v>
      </c>
    </row>
    <row r="1344" spans="1:3">
      <c r="A1344" s="878" t="s">
        <v>1144</v>
      </c>
      <c r="B1344" s="878" t="s">
        <v>1383</v>
      </c>
      <c r="C1344" s="864">
        <v>0</v>
      </c>
    </row>
    <row r="1345" spans="1:3">
      <c r="A1345" s="876" t="s">
        <v>588</v>
      </c>
      <c r="B1345" s="876" t="s">
        <v>1358</v>
      </c>
      <c r="C1345" s="876"/>
    </row>
    <row r="1346" spans="1:3">
      <c r="A1346" s="876" t="s">
        <v>768</v>
      </c>
      <c r="B1346" s="876" t="s">
        <v>1358</v>
      </c>
      <c r="C1346" s="876"/>
    </row>
    <row r="1347" spans="1:3">
      <c r="A1347" s="876" t="s">
        <v>589</v>
      </c>
      <c r="B1347" s="876" t="s">
        <v>1358</v>
      </c>
      <c r="C1347" s="876"/>
    </row>
    <row r="1348" spans="1:3" ht="15" customHeight="1">
      <c r="A1348" s="865" t="s">
        <v>379</v>
      </c>
      <c r="B1348" s="865" t="s">
        <v>1369</v>
      </c>
      <c r="C1348" s="865"/>
    </row>
    <row r="1349" spans="1:3" ht="15" customHeight="1">
      <c r="A1349" s="865" t="s">
        <v>767</v>
      </c>
      <c r="B1349" s="865" t="s">
        <v>1383</v>
      </c>
      <c r="C1349" s="865"/>
    </row>
    <row r="1350" spans="1:3">
      <c r="A1350" s="867" t="s">
        <v>1666</v>
      </c>
      <c r="B1350" s="867" t="s">
        <v>1361</v>
      </c>
      <c r="C1350" s="864">
        <v>0</v>
      </c>
    </row>
    <row r="1351" spans="1:3">
      <c r="A1351" s="874" t="s">
        <v>1666</v>
      </c>
      <c r="B1351" s="874" t="s">
        <v>1382</v>
      </c>
      <c r="C1351" s="864">
        <v>0</v>
      </c>
    </row>
    <row r="1352" spans="1:3">
      <c r="A1352" s="864" t="s">
        <v>488</v>
      </c>
      <c r="B1352" s="864" t="s">
        <v>818</v>
      </c>
      <c r="C1352" s="864">
        <v>0</v>
      </c>
    </row>
    <row r="1353" spans="1:3">
      <c r="A1353" s="868" t="s">
        <v>714</v>
      </c>
      <c r="B1353" s="868" t="s">
        <v>1412</v>
      </c>
      <c r="C1353" s="864">
        <v>0</v>
      </c>
    </row>
    <row r="1354" spans="1:3">
      <c r="A1354" s="864" t="s">
        <v>459</v>
      </c>
      <c r="B1354" s="864" t="s">
        <v>818</v>
      </c>
      <c r="C1354" s="864">
        <v>0</v>
      </c>
    </row>
    <row r="1355" spans="1:3">
      <c r="A1355" s="868" t="s">
        <v>654</v>
      </c>
      <c r="B1355" s="868" t="s">
        <v>1417</v>
      </c>
      <c r="C1355" s="864">
        <v>0</v>
      </c>
    </row>
    <row r="1356" spans="1:3">
      <c r="A1356" s="867" t="s">
        <v>1666</v>
      </c>
      <c r="B1356" s="867" t="s">
        <v>1361</v>
      </c>
      <c r="C1356" s="864">
        <v>0</v>
      </c>
    </row>
    <row r="1357" spans="1:3">
      <c r="A1357" s="867" t="s">
        <v>1666</v>
      </c>
      <c r="B1357" s="867" t="s">
        <v>1361</v>
      </c>
      <c r="C1357" s="864">
        <v>0</v>
      </c>
    </row>
    <row r="1358" spans="1:3">
      <c r="A1358" s="867" t="s">
        <v>1666</v>
      </c>
      <c r="B1358" s="867" t="s">
        <v>1361</v>
      </c>
      <c r="C1358" s="864">
        <v>0</v>
      </c>
    </row>
    <row r="1359" spans="1:3">
      <c r="A1359" s="866" t="s">
        <v>1666</v>
      </c>
      <c r="B1359" s="866" t="s">
        <v>1379</v>
      </c>
      <c r="C1359" s="864" t="s">
        <v>734</v>
      </c>
    </row>
    <row r="1360" spans="1:3">
      <c r="A1360" s="867" t="s">
        <v>1666</v>
      </c>
      <c r="B1360" s="867" t="s">
        <v>1361</v>
      </c>
      <c r="C1360" s="864">
        <v>0</v>
      </c>
    </row>
    <row r="1361" spans="1:5">
      <c r="A1361" s="867" t="s">
        <v>1666</v>
      </c>
      <c r="B1361" s="867" t="s">
        <v>1361</v>
      </c>
      <c r="C1361" s="864">
        <v>0</v>
      </c>
    </row>
    <row r="1362" spans="1:5">
      <c r="A1362" s="868" t="s">
        <v>655</v>
      </c>
      <c r="B1362" s="868" t="s">
        <v>1417</v>
      </c>
      <c r="C1362" s="864">
        <v>0</v>
      </c>
    </row>
    <row r="1363" spans="1:5">
      <c r="A1363" s="864" t="s">
        <v>519</v>
      </c>
      <c r="B1363" s="864" t="s">
        <v>818</v>
      </c>
      <c r="C1363" s="864">
        <v>0</v>
      </c>
    </row>
    <row r="1364" spans="1:5">
      <c r="A1364" s="867" t="s">
        <v>1666</v>
      </c>
      <c r="B1364" s="867" t="s">
        <v>1361</v>
      </c>
      <c r="C1364" s="864">
        <v>0</v>
      </c>
    </row>
    <row r="1365" spans="1:5">
      <c r="A1365" s="868" t="s">
        <v>656</v>
      </c>
      <c r="B1365" s="868" t="s">
        <v>1402</v>
      </c>
      <c r="C1365" s="864">
        <v>0</v>
      </c>
      <c r="E1365" s="860"/>
    </row>
    <row r="1366" spans="1:5" ht="15" customHeight="1">
      <c r="A1366" s="865" t="s">
        <v>899</v>
      </c>
      <c r="B1366" s="865" t="s">
        <v>1369</v>
      </c>
      <c r="C1366" s="865"/>
    </row>
    <row r="1367" spans="1:5">
      <c r="A1367" s="868" t="s">
        <v>643</v>
      </c>
      <c r="B1367" s="868" t="s">
        <v>1399</v>
      </c>
      <c r="C1367" s="864">
        <v>0</v>
      </c>
    </row>
    <row r="1368" spans="1:5">
      <c r="A1368" s="868" t="s">
        <v>1145</v>
      </c>
      <c r="B1368" s="868" t="s">
        <v>1399</v>
      </c>
      <c r="C1368" s="864">
        <v>0</v>
      </c>
      <c r="E1368" s="860"/>
    </row>
    <row r="1369" spans="1:5">
      <c r="A1369" s="881" t="s">
        <v>644</v>
      </c>
      <c r="B1369" s="881" t="s">
        <v>1386</v>
      </c>
      <c r="C1369" s="864">
        <v>0</v>
      </c>
    </row>
    <row r="1370" spans="1:5">
      <c r="A1370" s="868" t="s">
        <v>1146</v>
      </c>
      <c r="B1370" s="868" t="s">
        <v>1399</v>
      </c>
      <c r="C1370" s="864">
        <v>0</v>
      </c>
    </row>
    <row r="1371" spans="1:5">
      <c r="A1371" s="868" t="s">
        <v>1147</v>
      </c>
      <c r="B1371" s="868" t="s">
        <v>1399</v>
      </c>
      <c r="C1371" s="864">
        <v>0</v>
      </c>
    </row>
    <row r="1372" spans="1:5">
      <c r="A1372" s="885" t="s">
        <v>1148</v>
      </c>
      <c r="B1372" s="885" t="s">
        <v>1413</v>
      </c>
      <c r="C1372" s="864">
        <v>0</v>
      </c>
      <c r="E1372" s="860"/>
    </row>
    <row r="1373" spans="1:5">
      <c r="A1373" s="885" t="s">
        <v>717</v>
      </c>
      <c r="B1373" s="885" t="s">
        <v>1413</v>
      </c>
      <c r="C1373" s="864">
        <v>0</v>
      </c>
    </row>
    <row r="1374" spans="1:5">
      <c r="A1374" s="874" t="s">
        <v>1666</v>
      </c>
      <c r="B1374" s="874" t="s">
        <v>1382</v>
      </c>
      <c r="C1374" s="864">
        <v>0</v>
      </c>
    </row>
    <row r="1375" spans="1:5">
      <c r="A1375" s="867" t="s">
        <v>1666</v>
      </c>
      <c r="B1375" s="867" t="s">
        <v>1361</v>
      </c>
      <c r="C1375" s="864">
        <v>0</v>
      </c>
    </row>
    <row r="1376" spans="1:5">
      <c r="A1376" s="864" t="s">
        <v>440</v>
      </c>
      <c r="B1376" s="864" t="s">
        <v>818</v>
      </c>
      <c r="C1376" s="864">
        <v>0</v>
      </c>
    </row>
    <row r="1377" spans="1:3">
      <c r="A1377" s="864" t="s">
        <v>489</v>
      </c>
      <c r="B1377" s="864" t="s">
        <v>818</v>
      </c>
      <c r="C1377" s="864">
        <v>0</v>
      </c>
    </row>
    <row r="1378" spans="1:3">
      <c r="A1378" s="874" t="s">
        <v>1666</v>
      </c>
      <c r="B1378" s="874" t="s">
        <v>1382</v>
      </c>
      <c r="C1378" s="864">
        <v>0</v>
      </c>
    </row>
    <row r="1379" spans="1:3">
      <c r="A1379" s="877" t="s">
        <v>1666</v>
      </c>
      <c r="B1379" s="877" t="s">
        <v>1370</v>
      </c>
      <c r="C1379" s="864">
        <v>0</v>
      </c>
    </row>
    <row r="1380" spans="1:3">
      <c r="A1380" s="867" t="s">
        <v>1666</v>
      </c>
      <c r="B1380" s="867" t="s">
        <v>1361</v>
      </c>
      <c r="C1380" s="864">
        <v>0</v>
      </c>
    </row>
    <row r="1381" spans="1:3">
      <c r="A1381" s="867" t="s">
        <v>1666</v>
      </c>
      <c r="B1381" s="867" t="s">
        <v>1361</v>
      </c>
      <c r="C1381" s="864">
        <v>0</v>
      </c>
    </row>
    <row r="1382" spans="1:3">
      <c r="A1382" s="866" t="s">
        <v>1666</v>
      </c>
      <c r="B1382" s="866" t="s">
        <v>1379</v>
      </c>
      <c r="C1382" s="864" t="s">
        <v>734</v>
      </c>
    </row>
    <row r="1383" spans="1:3">
      <c r="A1383" s="866" t="s">
        <v>1666</v>
      </c>
      <c r="B1383" s="866" t="s">
        <v>1379</v>
      </c>
      <c r="C1383" s="864" t="s">
        <v>734</v>
      </c>
    </row>
    <row r="1384" spans="1:3">
      <c r="A1384" s="866" t="s">
        <v>1666</v>
      </c>
      <c r="B1384" s="866" t="s">
        <v>1379</v>
      </c>
      <c r="C1384" s="864" t="s">
        <v>734</v>
      </c>
    </row>
    <row r="1385" spans="1:3">
      <c r="A1385" s="867" t="s">
        <v>1666</v>
      </c>
      <c r="B1385" s="867" t="s">
        <v>1361</v>
      </c>
      <c r="C1385" s="864">
        <v>0</v>
      </c>
    </row>
    <row r="1386" spans="1:3">
      <c r="A1386" s="867" t="s">
        <v>1666</v>
      </c>
      <c r="B1386" s="867" t="s">
        <v>1361</v>
      </c>
      <c r="C1386" s="864">
        <v>0</v>
      </c>
    </row>
    <row r="1387" spans="1:3">
      <c r="A1387" s="866" t="s">
        <v>1666</v>
      </c>
      <c r="B1387" s="866" t="s">
        <v>1379</v>
      </c>
      <c r="C1387" s="864" t="s">
        <v>734</v>
      </c>
    </row>
    <row r="1388" spans="1:3">
      <c r="A1388" s="877" t="s">
        <v>1666</v>
      </c>
      <c r="B1388" s="877" t="s">
        <v>1370</v>
      </c>
      <c r="C1388" s="864">
        <v>0</v>
      </c>
    </row>
    <row r="1389" spans="1:3">
      <c r="A1389" s="867" t="s">
        <v>1666</v>
      </c>
      <c r="B1389" s="867" t="s">
        <v>1361</v>
      </c>
      <c r="C1389" s="864">
        <v>0</v>
      </c>
    </row>
    <row r="1390" spans="1:3">
      <c r="A1390" s="875" t="s">
        <v>405</v>
      </c>
      <c r="B1390" s="875" t="s">
        <v>1367</v>
      </c>
      <c r="C1390" s="864">
        <v>0</v>
      </c>
    </row>
    <row r="1391" spans="1:3">
      <c r="A1391" s="867" t="s">
        <v>1666</v>
      </c>
      <c r="B1391" s="867" t="s">
        <v>1361</v>
      </c>
      <c r="C1391" s="864">
        <v>0</v>
      </c>
    </row>
    <row r="1392" spans="1:3">
      <c r="A1392" s="867" t="s">
        <v>1666</v>
      </c>
      <c r="B1392" s="867" t="s">
        <v>1361</v>
      </c>
      <c r="C1392" s="864">
        <v>0</v>
      </c>
    </row>
    <row r="1393" spans="1:3">
      <c r="A1393" s="867" t="s">
        <v>1666</v>
      </c>
      <c r="B1393" s="867" t="s">
        <v>1361</v>
      </c>
      <c r="C1393" s="864">
        <v>0</v>
      </c>
    </row>
    <row r="1394" spans="1:3">
      <c r="A1394" s="875" t="s">
        <v>406</v>
      </c>
      <c r="B1394" s="875" t="s">
        <v>1367</v>
      </c>
      <c r="C1394" s="864">
        <v>0</v>
      </c>
    </row>
    <row r="1395" spans="1:3">
      <c r="A1395" s="867" t="s">
        <v>1666</v>
      </c>
      <c r="B1395" s="867" t="s">
        <v>1361</v>
      </c>
      <c r="C1395" s="864">
        <v>0</v>
      </c>
    </row>
    <row r="1396" spans="1:3">
      <c r="A1396" s="875" t="s">
        <v>407</v>
      </c>
      <c r="B1396" s="875" t="s">
        <v>1367</v>
      </c>
      <c r="C1396" s="864">
        <v>0</v>
      </c>
    </row>
    <row r="1397" spans="1:3">
      <c r="A1397" s="867" t="s">
        <v>1666</v>
      </c>
      <c r="B1397" s="867" t="s">
        <v>1361</v>
      </c>
      <c r="C1397" s="864">
        <v>0</v>
      </c>
    </row>
    <row r="1398" spans="1:3">
      <c r="A1398" s="867" t="s">
        <v>1666</v>
      </c>
      <c r="B1398" s="867" t="s">
        <v>1361</v>
      </c>
      <c r="C1398" s="864">
        <v>0</v>
      </c>
    </row>
    <row r="1399" spans="1:3">
      <c r="A1399" s="864" t="s">
        <v>494</v>
      </c>
      <c r="B1399" s="864" t="s">
        <v>818</v>
      </c>
      <c r="C1399" s="864">
        <v>0</v>
      </c>
    </row>
    <row r="1400" spans="1:3">
      <c r="A1400" s="867" t="s">
        <v>1666</v>
      </c>
      <c r="B1400" s="867" t="s">
        <v>1361</v>
      </c>
      <c r="C1400" s="864">
        <v>0</v>
      </c>
    </row>
    <row r="1401" spans="1:3">
      <c r="A1401" s="868" t="s">
        <v>1149</v>
      </c>
      <c r="B1401" s="868" t="s">
        <v>1408</v>
      </c>
      <c r="C1401" s="864">
        <v>0</v>
      </c>
    </row>
    <row r="1402" spans="1:3">
      <c r="A1402" s="875" t="s">
        <v>384</v>
      </c>
      <c r="B1402" s="875" t="s">
        <v>1367</v>
      </c>
      <c r="C1402" s="864">
        <v>0</v>
      </c>
    </row>
    <row r="1403" spans="1:3">
      <c r="A1403" s="867" t="s">
        <v>1666</v>
      </c>
      <c r="B1403" s="867" t="s">
        <v>1361</v>
      </c>
      <c r="C1403" s="864">
        <v>0</v>
      </c>
    </row>
    <row r="1404" spans="1:3">
      <c r="A1404" s="868" t="s">
        <v>695</v>
      </c>
      <c r="B1404" s="868" t="s">
        <v>1409</v>
      </c>
      <c r="C1404" s="864">
        <v>0</v>
      </c>
    </row>
    <row r="1405" spans="1:3">
      <c r="A1405" s="885" t="s">
        <v>718</v>
      </c>
      <c r="B1405" s="885" t="s">
        <v>1413</v>
      </c>
      <c r="C1405" s="864">
        <v>0</v>
      </c>
    </row>
    <row r="1406" spans="1:3">
      <c r="A1406" s="875" t="s">
        <v>408</v>
      </c>
      <c r="B1406" s="875" t="s">
        <v>1367</v>
      </c>
      <c r="C1406" s="864">
        <v>0</v>
      </c>
    </row>
    <row r="1407" spans="1:3">
      <c r="A1407" s="867" t="s">
        <v>1666</v>
      </c>
      <c r="B1407" s="867" t="s">
        <v>1361</v>
      </c>
      <c r="C1407" s="864">
        <v>0</v>
      </c>
    </row>
    <row r="1408" spans="1:3">
      <c r="A1408" s="867" t="s">
        <v>1666</v>
      </c>
      <c r="B1408" s="867" t="s">
        <v>1361</v>
      </c>
      <c r="C1408" s="864">
        <v>0</v>
      </c>
    </row>
    <row r="1409" spans="1:3">
      <c r="A1409" s="867" t="s">
        <v>1666</v>
      </c>
      <c r="B1409" s="867" t="s">
        <v>1361</v>
      </c>
      <c r="C1409" s="864">
        <v>0</v>
      </c>
    </row>
    <row r="1410" spans="1:3">
      <c r="A1410" s="866" t="s">
        <v>1666</v>
      </c>
      <c r="B1410" s="866" t="s">
        <v>1379</v>
      </c>
      <c r="C1410" s="864" t="s">
        <v>734</v>
      </c>
    </row>
    <row r="1411" spans="1:3">
      <c r="A1411" s="866" t="s">
        <v>1666</v>
      </c>
      <c r="B1411" s="866" t="s">
        <v>1379</v>
      </c>
      <c r="C1411" s="864" t="s">
        <v>896</v>
      </c>
    </row>
    <row r="1412" spans="1:3">
      <c r="A1412" s="866" t="s">
        <v>1666</v>
      </c>
      <c r="B1412" s="866" t="s">
        <v>1379</v>
      </c>
      <c r="C1412" s="864" t="s">
        <v>734</v>
      </c>
    </row>
    <row r="1413" spans="1:3">
      <c r="A1413" s="867" t="s">
        <v>1666</v>
      </c>
      <c r="B1413" s="867" t="s">
        <v>1361</v>
      </c>
      <c r="C1413" s="864">
        <v>0</v>
      </c>
    </row>
    <row r="1414" spans="1:3">
      <c r="A1414" s="867" t="s">
        <v>1666</v>
      </c>
      <c r="B1414" s="867" t="s">
        <v>1361</v>
      </c>
      <c r="C1414" s="864">
        <v>0</v>
      </c>
    </row>
    <row r="1415" spans="1:3">
      <c r="A1415" s="867" t="s">
        <v>1666</v>
      </c>
      <c r="B1415" s="867" t="s">
        <v>1361</v>
      </c>
      <c r="C1415" s="864">
        <v>0</v>
      </c>
    </row>
    <row r="1416" spans="1:3">
      <c r="A1416" s="867" t="s">
        <v>1666</v>
      </c>
      <c r="B1416" s="867" t="s">
        <v>1361</v>
      </c>
      <c r="C1416" s="864">
        <v>0</v>
      </c>
    </row>
    <row r="1417" spans="1:3">
      <c r="A1417" s="866" t="s">
        <v>1666</v>
      </c>
      <c r="B1417" s="866" t="s">
        <v>1379</v>
      </c>
      <c r="C1417" s="864" t="s">
        <v>734</v>
      </c>
    </row>
    <row r="1418" spans="1:3">
      <c r="A1418" s="867" t="s">
        <v>1666</v>
      </c>
      <c r="B1418" s="867" t="s">
        <v>1361</v>
      </c>
      <c r="C1418" s="864">
        <v>0</v>
      </c>
    </row>
    <row r="1419" spans="1:3">
      <c r="A1419" s="867" t="s">
        <v>1666</v>
      </c>
      <c r="B1419" s="867" t="s">
        <v>1361</v>
      </c>
      <c r="C1419" s="864">
        <v>0</v>
      </c>
    </row>
    <row r="1420" spans="1:3">
      <c r="A1420" s="867" t="s">
        <v>1666</v>
      </c>
      <c r="B1420" s="867" t="s">
        <v>1361</v>
      </c>
      <c r="C1420" s="864">
        <v>0</v>
      </c>
    </row>
    <row r="1421" spans="1:3">
      <c r="A1421" s="867" t="s">
        <v>1666</v>
      </c>
      <c r="B1421" s="867" t="s">
        <v>1361</v>
      </c>
      <c r="C1421" s="864">
        <v>0</v>
      </c>
    </row>
    <row r="1422" spans="1:3">
      <c r="A1422" s="866" t="s">
        <v>1666</v>
      </c>
      <c r="B1422" s="866" t="s">
        <v>1379</v>
      </c>
      <c r="C1422" s="864" t="s">
        <v>734</v>
      </c>
    </row>
    <row r="1423" spans="1:3">
      <c r="A1423" s="866" t="s">
        <v>1666</v>
      </c>
      <c r="B1423" s="866" t="s">
        <v>1379</v>
      </c>
      <c r="C1423" s="864" t="s">
        <v>734</v>
      </c>
    </row>
    <row r="1424" spans="1:3">
      <c r="A1424" s="866" t="s">
        <v>1666</v>
      </c>
      <c r="B1424" s="866" t="s">
        <v>1379</v>
      </c>
      <c r="C1424" s="864" t="s">
        <v>734</v>
      </c>
    </row>
    <row r="1425" spans="1:3">
      <c r="A1425" s="866" t="s">
        <v>1666</v>
      </c>
      <c r="B1425" s="866" t="s">
        <v>1379</v>
      </c>
      <c r="C1425" s="864" t="s">
        <v>734</v>
      </c>
    </row>
    <row r="1426" spans="1:3">
      <c r="A1426" s="866" t="s">
        <v>1666</v>
      </c>
      <c r="B1426" s="866" t="s">
        <v>1379</v>
      </c>
      <c r="C1426" s="864" t="s">
        <v>734</v>
      </c>
    </row>
    <row r="1427" spans="1:3">
      <c r="A1427" s="875" t="s">
        <v>409</v>
      </c>
      <c r="B1427" s="875" t="s">
        <v>1367</v>
      </c>
      <c r="C1427" s="864">
        <v>0</v>
      </c>
    </row>
    <row r="1428" spans="1:3">
      <c r="A1428" s="866" t="s">
        <v>1666</v>
      </c>
      <c r="B1428" s="866" t="s">
        <v>1379</v>
      </c>
      <c r="C1428" s="864" t="s">
        <v>896</v>
      </c>
    </row>
    <row r="1429" spans="1:3">
      <c r="A1429" s="866" t="s">
        <v>1666</v>
      </c>
      <c r="B1429" s="866" t="s">
        <v>1379</v>
      </c>
      <c r="C1429" s="864" t="s">
        <v>896</v>
      </c>
    </row>
    <row r="1430" spans="1:3">
      <c r="A1430" s="866" t="s">
        <v>1666</v>
      </c>
      <c r="B1430" s="866" t="s">
        <v>1379</v>
      </c>
      <c r="C1430" s="864" t="s">
        <v>734</v>
      </c>
    </row>
    <row r="1431" spans="1:3">
      <c r="A1431" s="867" t="s">
        <v>1666</v>
      </c>
      <c r="B1431" s="867" t="s">
        <v>1361</v>
      </c>
      <c r="C1431" s="864">
        <v>0</v>
      </c>
    </row>
    <row r="1432" spans="1:3">
      <c r="A1432" s="866" t="s">
        <v>1666</v>
      </c>
      <c r="B1432" s="866" t="s">
        <v>1379</v>
      </c>
      <c r="C1432" s="864" t="s">
        <v>734</v>
      </c>
    </row>
    <row r="1433" spans="1:3">
      <c r="A1433" s="866" t="s">
        <v>1666</v>
      </c>
      <c r="B1433" s="866" t="s">
        <v>1379</v>
      </c>
      <c r="C1433" s="864" t="s">
        <v>734</v>
      </c>
    </row>
    <row r="1434" spans="1:3">
      <c r="A1434" s="877" t="s">
        <v>1666</v>
      </c>
      <c r="B1434" s="877" t="s">
        <v>1370</v>
      </c>
      <c r="C1434" s="864">
        <v>0</v>
      </c>
    </row>
    <row r="1435" spans="1:3">
      <c r="A1435" s="877" t="s">
        <v>1666</v>
      </c>
      <c r="B1435" s="877" t="s">
        <v>1370</v>
      </c>
      <c r="C1435" s="864">
        <v>0</v>
      </c>
    </row>
    <row r="1436" spans="1:3">
      <c r="A1436" s="867" t="s">
        <v>1666</v>
      </c>
      <c r="B1436" s="867" t="s">
        <v>1361</v>
      </c>
      <c r="C1436" s="864">
        <v>0</v>
      </c>
    </row>
    <row r="1437" spans="1:3">
      <c r="A1437" s="867" t="s">
        <v>1666</v>
      </c>
      <c r="B1437" s="867" t="s">
        <v>1361</v>
      </c>
      <c r="C1437" s="864">
        <v>0</v>
      </c>
    </row>
    <row r="1438" spans="1:3">
      <c r="A1438" s="867" t="s">
        <v>1666</v>
      </c>
      <c r="B1438" s="867" t="s">
        <v>1361</v>
      </c>
      <c r="C1438" s="864">
        <v>0</v>
      </c>
    </row>
    <row r="1439" spans="1:3">
      <c r="A1439" s="867" t="s">
        <v>1666</v>
      </c>
      <c r="B1439" s="867" t="s">
        <v>1361</v>
      </c>
      <c r="C1439" s="864">
        <v>0</v>
      </c>
    </row>
    <row r="1440" spans="1:3">
      <c r="A1440" s="868" t="s">
        <v>657</v>
      </c>
      <c r="B1440" s="868" t="s">
        <v>1402</v>
      </c>
      <c r="C1440" s="864">
        <v>0</v>
      </c>
    </row>
    <row r="1441" spans="1:3">
      <c r="A1441" s="864" t="s">
        <v>766</v>
      </c>
      <c r="B1441" s="864" t="s">
        <v>818</v>
      </c>
      <c r="C1441" s="864">
        <v>0</v>
      </c>
    </row>
    <row r="1442" spans="1:3">
      <c r="A1442" s="864" t="s">
        <v>490</v>
      </c>
      <c r="B1442" s="864" t="s">
        <v>818</v>
      </c>
      <c r="C1442" s="864">
        <v>0</v>
      </c>
    </row>
    <row r="1443" spans="1:3">
      <c r="A1443" s="874" t="s">
        <v>1666</v>
      </c>
      <c r="B1443" s="874" t="s">
        <v>1382</v>
      </c>
      <c r="C1443" s="864">
        <v>0</v>
      </c>
    </row>
    <row r="1444" spans="1:3">
      <c r="A1444" s="867" t="s">
        <v>1666</v>
      </c>
      <c r="B1444" s="867" t="s">
        <v>1361</v>
      </c>
      <c r="C1444" s="864">
        <v>0</v>
      </c>
    </row>
    <row r="1445" spans="1:3">
      <c r="A1445" s="864" t="s">
        <v>765</v>
      </c>
      <c r="B1445" s="864" t="s">
        <v>818</v>
      </c>
      <c r="C1445" s="864">
        <v>0</v>
      </c>
    </row>
    <row r="1446" spans="1:3">
      <c r="A1446" s="864" t="s">
        <v>764</v>
      </c>
      <c r="B1446" s="864" t="s">
        <v>818</v>
      </c>
      <c r="C1446" s="864">
        <v>0</v>
      </c>
    </row>
    <row r="1447" spans="1:3">
      <c r="A1447" s="868" t="s">
        <v>748</v>
      </c>
      <c r="B1447" s="868" t="s">
        <v>1417</v>
      </c>
      <c r="C1447" s="864">
        <v>0</v>
      </c>
    </row>
    <row r="1448" spans="1:3">
      <c r="A1448" s="882" t="s">
        <v>1666</v>
      </c>
      <c r="B1448" s="882" t="s">
        <v>1392</v>
      </c>
      <c r="C1448" s="864">
        <v>0</v>
      </c>
    </row>
    <row r="1449" spans="1:3">
      <c r="A1449" s="864" t="s">
        <v>510</v>
      </c>
      <c r="B1449" s="864" t="s">
        <v>818</v>
      </c>
      <c r="C1449" s="864">
        <v>0</v>
      </c>
    </row>
    <row r="1450" spans="1:3">
      <c r="A1450" s="864" t="s">
        <v>520</v>
      </c>
      <c r="B1450" s="864" t="s">
        <v>818</v>
      </c>
      <c r="C1450" s="864">
        <v>0</v>
      </c>
    </row>
    <row r="1451" spans="1:3">
      <c r="A1451" s="874" t="s">
        <v>1666</v>
      </c>
      <c r="B1451" s="874" t="s">
        <v>1382</v>
      </c>
      <c r="C1451" s="864">
        <v>0</v>
      </c>
    </row>
    <row r="1452" spans="1:3">
      <c r="A1452" s="866" t="s">
        <v>1666</v>
      </c>
      <c r="B1452" s="866" t="s">
        <v>1379</v>
      </c>
      <c r="C1452" s="864" t="s">
        <v>734</v>
      </c>
    </row>
    <row r="1453" spans="1:3">
      <c r="A1453" s="867" t="s">
        <v>1666</v>
      </c>
      <c r="B1453" s="867" t="s">
        <v>1361</v>
      </c>
      <c r="C1453" s="864">
        <v>0</v>
      </c>
    </row>
    <row r="1454" spans="1:3">
      <c r="A1454" s="867" t="s">
        <v>1666</v>
      </c>
      <c r="B1454" s="867" t="s">
        <v>1361</v>
      </c>
      <c r="C1454" s="864">
        <v>0</v>
      </c>
    </row>
    <row r="1455" spans="1:3">
      <c r="A1455" s="867" t="s">
        <v>1666</v>
      </c>
      <c r="B1455" s="867" t="s">
        <v>1361</v>
      </c>
      <c r="C1455" s="864">
        <v>0</v>
      </c>
    </row>
    <row r="1456" spans="1:3">
      <c r="A1456" s="877" t="s">
        <v>1666</v>
      </c>
      <c r="B1456" s="877" t="s">
        <v>1370</v>
      </c>
      <c r="C1456" s="864">
        <v>0</v>
      </c>
    </row>
    <row r="1457" spans="1:3">
      <c r="A1457" s="867" t="s">
        <v>1666</v>
      </c>
      <c r="B1457" s="867" t="s">
        <v>1361</v>
      </c>
      <c r="C1457" s="864">
        <v>0</v>
      </c>
    </row>
    <row r="1458" spans="1:3">
      <c r="A1458" s="866" t="s">
        <v>1666</v>
      </c>
      <c r="B1458" s="866" t="s">
        <v>1379</v>
      </c>
      <c r="C1458" s="864" t="s">
        <v>896</v>
      </c>
    </row>
    <row r="1459" spans="1:3">
      <c r="A1459" s="866" t="s">
        <v>1666</v>
      </c>
      <c r="B1459" s="866" t="s">
        <v>1379</v>
      </c>
      <c r="C1459" s="864" t="s">
        <v>734</v>
      </c>
    </row>
    <row r="1460" spans="1:3">
      <c r="A1460" s="874" t="s">
        <v>1666</v>
      </c>
      <c r="B1460" s="874" t="s">
        <v>1382</v>
      </c>
      <c r="C1460" s="864">
        <v>0</v>
      </c>
    </row>
    <row r="1461" spans="1:3">
      <c r="A1461" s="866" t="s">
        <v>1666</v>
      </c>
      <c r="B1461" s="866" t="s">
        <v>1379</v>
      </c>
      <c r="C1461" s="864" t="s">
        <v>734</v>
      </c>
    </row>
    <row r="1462" spans="1:3">
      <c r="A1462" s="877" t="s">
        <v>1666</v>
      </c>
      <c r="B1462" s="877" t="s">
        <v>1370</v>
      </c>
      <c r="C1462" s="864">
        <v>0</v>
      </c>
    </row>
    <row r="1463" spans="1:3">
      <c r="A1463" s="866" t="s">
        <v>1666</v>
      </c>
      <c r="B1463" s="866" t="s">
        <v>1379</v>
      </c>
      <c r="C1463" s="864" t="s">
        <v>734</v>
      </c>
    </row>
    <row r="1464" spans="1:3" ht="15" customHeight="1">
      <c r="A1464" s="865" t="s">
        <v>1329</v>
      </c>
      <c r="B1464" s="865" t="s">
        <v>1383</v>
      </c>
      <c r="C1464" s="865"/>
    </row>
    <row r="1465" spans="1:3">
      <c r="A1465" s="867" t="s">
        <v>1666</v>
      </c>
      <c r="B1465" s="867" t="s">
        <v>1361</v>
      </c>
      <c r="C1465" s="864">
        <v>0</v>
      </c>
    </row>
    <row r="1466" spans="1:3">
      <c r="A1466" s="866" t="s">
        <v>1666</v>
      </c>
      <c r="B1466" s="866" t="s">
        <v>1379</v>
      </c>
      <c r="C1466" s="864" t="s">
        <v>734</v>
      </c>
    </row>
    <row r="1467" spans="1:3">
      <c r="A1467" s="875" t="s">
        <v>1227</v>
      </c>
      <c r="B1467" s="875" t="s">
        <v>1367</v>
      </c>
      <c r="C1467" s="864" t="s">
        <v>134</v>
      </c>
    </row>
    <row r="1468" spans="1:3">
      <c r="A1468" s="866" t="s">
        <v>1666</v>
      </c>
      <c r="B1468" s="866" t="s">
        <v>1379</v>
      </c>
      <c r="C1468" s="864" t="s">
        <v>734</v>
      </c>
    </row>
    <row r="1469" spans="1:3">
      <c r="A1469" s="875" t="s">
        <v>1228</v>
      </c>
      <c r="B1469" s="875" t="s">
        <v>1367</v>
      </c>
      <c r="C1469" s="864" t="s">
        <v>134</v>
      </c>
    </row>
    <row r="1470" spans="1:3">
      <c r="A1470" s="866" t="s">
        <v>1666</v>
      </c>
      <c r="B1470" s="866" t="s">
        <v>1379</v>
      </c>
      <c r="C1470" s="864" t="s">
        <v>734</v>
      </c>
    </row>
    <row r="1471" spans="1:3">
      <c r="A1471" s="866" t="s">
        <v>1666</v>
      </c>
      <c r="B1471" s="866" t="s">
        <v>1379</v>
      </c>
      <c r="C1471" s="864" t="s">
        <v>734</v>
      </c>
    </row>
    <row r="1472" spans="1:3">
      <c r="A1472" s="866" t="s">
        <v>1666</v>
      </c>
      <c r="B1472" s="866" t="s">
        <v>1379</v>
      </c>
      <c r="C1472" s="864" t="s">
        <v>734</v>
      </c>
    </row>
    <row r="1473" spans="1:3">
      <c r="A1473" s="866" t="s">
        <v>1666</v>
      </c>
      <c r="B1473" s="866" t="s">
        <v>1379</v>
      </c>
      <c r="C1473" s="864" t="s">
        <v>734</v>
      </c>
    </row>
    <row r="1474" spans="1:3" ht="15" customHeight="1">
      <c r="A1474" s="865" t="s">
        <v>1255</v>
      </c>
      <c r="B1474" s="865" t="s">
        <v>1369</v>
      </c>
      <c r="C1474" s="865"/>
    </row>
    <row r="1475" spans="1:3">
      <c r="A1475" s="866" t="s">
        <v>1666</v>
      </c>
      <c r="B1475" s="866" t="s">
        <v>1379</v>
      </c>
      <c r="C1475" s="864" t="s">
        <v>896</v>
      </c>
    </row>
    <row r="1476" spans="1:3">
      <c r="A1476" s="866" t="s">
        <v>1666</v>
      </c>
      <c r="B1476" s="866" t="s">
        <v>1379</v>
      </c>
      <c r="C1476" s="864" t="s">
        <v>734</v>
      </c>
    </row>
    <row r="1477" spans="1:3">
      <c r="A1477" s="864" t="s">
        <v>1272</v>
      </c>
      <c r="B1477" s="864" t="s">
        <v>818</v>
      </c>
      <c r="C1477" s="864">
        <v>0</v>
      </c>
    </row>
    <row r="1478" spans="1:3">
      <c r="A1478" s="866" t="s">
        <v>1666</v>
      </c>
      <c r="B1478" s="866" t="s">
        <v>1379</v>
      </c>
      <c r="C1478" s="864" t="s">
        <v>734</v>
      </c>
    </row>
    <row r="1479" spans="1:3">
      <c r="A1479" s="875" t="s">
        <v>1229</v>
      </c>
      <c r="B1479" s="875" t="s">
        <v>1367</v>
      </c>
      <c r="C1479" s="864" t="s">
        <v>134</v>
      </c>
    </row>
    <row r="1480" spans="1:3">
      <c r="A1480" s="866" t="s">
        <v>1666</v>
      </c>
      <c r="B1480" s="866" t="s">
        <v>1379</v>
      </c>
      <c r="C1480" s="864" t="s">
        <v>734</v>
      </c>
    </row>
    <row r="1481" spans="1:3">
      <c r="A1481" s="866" t="s">
        <v>1666</v>
      </c>
      <c r="B1481" s="866" t="s">
        <v>1379</v>
      </c>
      <c r="C1481" s="864" t="s">
        <v>734</v>
      </c>
    </row>
    <row r="1482" spans="1:3">
      <c r="A1482" s="866" t="s">
        <v>1666</v>
      </c>
      <c r="B1482" s="866" t="s">
        <v>1379</v>
      </c>
      <c r="C1482" s="864" t="s">
        <v>734</v>
      </c>
    </row>
    <row r="1483" spans="1:3">
      <c r="A1483" s="866" t="s">
        <v>1666</v>
      </c>
      <c r="B1483" s="866" t="s">
        <v>1379</v>
      </c>
      <c r="C1483" s="864" t="s">
        <v>734</v>
      </c>
    </row>
    <row r="1484" spans="1:3">
      <c r="A1484" s="866" t="s">
        <v>1666</v>
      </c>
      <c r="B1484" s="866" t="s">
        <v>1379</v>
      </c>
      <c r="C1484" s="864" t="s">
        <v>734</v>
      </c>
    </row>
    <row r="1485" spans="1:3">
      <c r="A1485" s="864" t="s">
        <v>1273</v>
      </c>
      <c r="B1485" s="864" t="s">
        <v>818</v>
      </c>
      <c r="C1485" s="864">
        <v>0</v>
      </c>
    </row>
    <row r="1486" spans="1:3">
      <c r="A1486" s="866" t="s">
        <v>1666</v>
      </c>
      <c r="B1486" s="866" t="s">
        <v>1379</v>
      </c>
      <c r="C1486" s="864" t="s">
        <v>734</v>
      </c>
    </row>
    <row r="1487" spans="1:3">
      <c r="A1487" s="866" t="s">
        <v>1666</v>
      </c>
      <c r="B1487" s="866" t="s">
        <v>1379</v>
      </c>
      <c r="C1487" s="864" t="s">
        <v>734</v>
      </c>
    </row>
    <row r="1488" spans="1:3">
      <c r="A1488" s="875" t="s">
        <v>1263</v>
      </c>
      <c r="B1488" s="875" t="s">
        <v>1367</v>
      </c>
      <c r="C1488" s="864" t="s">
        <v>134</v>
      </c>
    </row>
    <row r="1489" spans="1:3">
      <c r="A1489" s="866" t="s">
        <v>1666</v>
      </c>
      <c r="B1489" s="866" t="s">
        <v>1379</v>
      </c>
      <c r="C1489" s="864" t="s">
        <v>734</v>
      </c>
    </row>
    <row r="1490" spans="1:3">
      <c r="A1490" s="866" t="s">
        <v>1666</v>
      </c>
      <c r="B1490" s="866" t="s">
        <v>1379</v>
      </c>
      <c r="C1490" s="864" t="s">
        <v>896</v>
      </c>
    </row>
    <row r="1491" spans="1:3">
      <c r="A1491" s="866" t="s">
        <v>1666</v>
      </c>
      <c r="B1491" s="866" t="s">
        <v>1379</v>
      </c>
      <c r="C1491" s="864" t="s">
        <v>734</v>
      </c>
    </row>
    <row r="1492" spans="1:3">
      <c r="A1492" s="866" t="s">
        <v>1666</v>
      </c>
      <c r="B1492" s="866" t="s">
        <v>1379</v>
      </c>
      <c r="C1492" s="864" t="s">
        <v>734</v>
      </c>
    </row>
    <row r="1493" spans="1:3">
      <c r="A1493" s="866" t="s">
        <v>1666</v>
      </c>
      <c r="B1493" s="866" t="s">
        <v>1379</v>
      </c>
      <c r="C1493" s="864" t="s">
        <v>734</v>
      </c>
    </row>
    <row r="1494" spans="1:3">
      <c r="A1494" s="867" t="s">
        <v>1666</v>
      </c>
      <c r="B1494" s="867" t="s">
        <v>1361</v>
      </c>
      <c r="C1494" s="864">
        <v>0</v>
      </c>
    </row>
    <row r="1495" spans="1:3">
      <c r="A1495" s="866" t="s">
        <v>1666</v>
      </c>
      <c r="B1495" s="866" t="s">
        <v>1379</v>
      </c>
      <c r="C1495" s="864" t="s">
        <v>734</v>
      </c>
    </row>
    <row r="1496" spans="1:3">
      <c r="A1496" s="866" t="s">
        <v>1666</v>
      </c>
      <c r="B1496" s="866" t="s">
        <v>1379</v>
      </c>
      <c r="C1496" s="864" t="s">
        <v>734</v>
      </c>
    </row>
    <row r="1497" spans="1:3">
      <c r="A1497" s="866" t="s">
        <v>1666</v>
      </c>
      <c r="B1497" s="866" t="s">
        <v>1379</v>
      </c>
      <c r="C1497" s="864" t="s">
        <v>896</v>
      </c>
    </row>
    <row r="1498" spans="1:3">
      <c r="A1498" s="866" t="s">
        <v>1666</v>
      </c>
      <c r="B1498" s="866" t="s">
        <v>1379</v>
      </c>
      <c r="C1498" s="864" t="s">
        <v>734</v>
      </c>
    </row>
    <row r="1499" spans="1:3">
      <c r="A1499" s="866" t="s">
        <v>1666</v>
      </c>
      <c r="B1499" s="866" t="s">
        <v>1379</v>
      </c>
      <c r="C1499" s="864" t="s">
        <v>734</v>
      </c>
    </row>
    <row r="1500" spans="1:3">
      <c r="A1500" s="877" t="s">
        <v>1666</v>
      </c>
      <c r="B1500" s="877" t="s">
        <v>1370</v>
      </c>
      <c r="C1500" s="864">
        <v>0</v>
      </c>
    </row>
    <row r="1501" spans="1:3">
      <c r="A1501" s="872" t="s">
        <v>1681</v>
      </c>
      <c r="B1501" s="872" t="s">
        <v>1363</v>
      </c>
      <c r="C1501" s="864">
        <v>0</v>
      </c>
    </row>
    <row r="1502" spans="1:3">
      <c r="A1502" s="875" t="s">
        <v>1230</v>
      </c>
      <c r="B1502" s="875" t="s">
        <v>1367</v>
      </c>
      <c r="C1502" s="864" t="s">
        <v>134</v>
      </c>
    </row>
    <row r="1503" spans="1:3">
      <c r="A1503" s="875" t="s">
        <v>1264</v>
      </c>
      <c r="B1503" s="875" t="s">
        <v>1367</v>
      </c>
      <c r="C1503" s="864" t="s">
        <v>134</v>
      </c>
    </row>
    <row r="1504" spans="1:3">
      <c r="A1504" s="864" t="s">
        <v>1274</v>
      </c>
      <c r="B1504" s="864" t="s">
        <v>818</v>
      </c>
      <c r="C1504" s="864">
        <v>0</v>
      </c>
    </row>
    <row r="1505" spans="1:3">
      <c r="A1505" s="868" t="s">
        <v>1161</v>
      </c>
      <c r="B1505" s="868" t="s">
        <v>1398</v>
      </c>
      <c r="C1505" s="864">
        <v>0</v>
      </c>
    </row>
    <row r="1506" spans="1:3">
      <c r="A1506" s="864" t="s">
        <v>1690</v>
      </c>
      <c r="B1506" s="864" t="e">
        <v>#N/A</v>
      </c>
      <c r="C1506" s="864">
        <v>0</v>
      </c>
    </row>
    <row r="1507" spans="1:3">
      <c r="A1507" s="868" t="s">
        <v>1162</v>
      </c>
      <c r="B1507" s="868" t="s">
        <v>1393</v>
      </c>
      <c r="C1507" s="864">
        <v>0</v>
      </c>
    </row>
    <row r="1508" spans="1:3">
      <c r="A1508" s="866" t="s">
        <v>1666</v>
      </c>
      <c r="B1508" s="866" t="s">
        <v>1379</v>
      </c>
      <c r="C1508" s="864" t="s">
        <v>734</v>
      </c>
    </row>
    <row r="1509" spans="1:3">
      <c r="A1509" s="866" t="s">
        <v>1666</v>
      </c>
      <c r="B1509" s="866" t="s">
        <v>1379</v>
      </c>
      <c r="C1509" s="864" t="s">
        <v>734</v>
      </c>
    </row>
    <row r="1510" spans="1:3">
      <c r="A1510" s="867" t="s">
        <v>1666</v>
      </c>
      <c r="B1510" s="867" t="s">
        <v>1361</v>
      </c>
      <c r="C1510" s="864">
        <v>0</v>
      </c>
    </row>
    <row r="1511" spans="1:3">
      <c r="A1511" s="877" t="s">
        <v>1666</v>
      </c>
      <c r="B1511" s="877" t="s">
        <v>1370</v>
      </c>
      <c r="C1511" s="864">
        <v>0</v>
      </c>
    </row>
    <row r="1512" spans="1:3">
      <c r="A1512" s="868" t="s">
        <v>1163</v>
      </c>
      <c r="B1512" s="868" t="s">
        <v>1393</v>
      </c>
      <c r="C1512" s="864">
        <v>0</v>
      </c>
    </row>
    <row r="1513" spans="1:3">
      <c r="A1513" s="875" t="s">
        <v>1265</v>
      </c>
      <c r="B1513" s="875" t="s">
        <v>1367</v>
      </c>
      <c r="C1513" s="864" t="s">
        <v>134</v>
      </c>
    </row>
    <row r="1514" spans="1:3">
      <c r="A1514" s="880" t="s">
        <v>1154</v>
      </c>
      <c r="B1514" s="880" t="s">
        <v>1391</v>
      </c>
      <c r="C1514" s="864">
        <v>0</v>
      </c>
    </row>
    <row r="1515" spans="1:3">
      <c r="A1515" s="866" t="s">
        <v>1666</v>
      </c>
      <c r="B1515" s="866" t="s">
        <v>1379</v>
      </c>
      <c r="C1515" s="864" t="s">
        <v>734</v>
      </c>
    </row>
    <row r="1516" spans="1:3">
      <c r="A1516" s="894" t="s">
        <v>1330</v>
      </c>
      <c r="B1516" s="894" t="s">
        <v>1418</v>
      </c>
      <c r="C1516" s="864">
        <v>0</v>
      </c>
    </row>
    <row r="1517" spans="1:3">
      <c r="A1517" s="877" t="s">
        <v>1666</v>
      </c>
      <c r="B1517" s="877" t="s">
        <v>1370</v>
      </c>
      <c r="C1517" s="864">
        <v>0</v>
      </c>
    </row>
    <row r="1518" spans="1:3">
      <c r="A1518" s="872" t="s">
        <v>1258</v>
      </c>
      <c r="B1518" s="872" t="s">
        <v>1362</v>
      </c>
      <c r="C1518" s="864">
        <v>0</v>
      </c>
    </row>
    <row r="1519" spans="1:3">
      <c r="A1519" s="877" t="s">
        <v>1666</v>
      </c>
      <c r="B1519" s="877" t="s">
        <v>1370</v>
      </c>
      <c r="C1519" s="864">
        <v>0</v>
      </c>
    </row>
    <row r="1520" spans="1:3" ht="15" customHeight="1">
      <c r="A1520" s="865" t="s">
        <v>1259</v>
      </c>
      <c r="B1520" s="865" t="s">
        <v>1369</v>
      </c>
      <c r="C1520" s="865"/>
    </row>
    <row r="1521" spans="1:3">
      <c r="A1521" s="880" t="s">
        <v>1155</v>
      </c>
      <c r="B1521" s="880" t="s">
        <v>1391</v>
      </c>
      <c r="C1521" s="864">
        <v>0</v>
      </c>
    </row>
    <row r="1522" spans="1:3">
      <c r="A1522" s="866" t="s">
        <v>1666</v>
      </c>
      <c r="B1522" s="866" t="s">
        <v>1379</v>
      </c>
      <c r="C1522" s="864" t="s">
        <v>734</v>
      </c>
    </row>
    <row r="1523" spans="1:3">
      <c r="A1523" s="866" t="s">
        <v>1666</v>
      </c>
      <c r="B1523" s="866" t="s">
        <v>1379</v>
      </c>
      <c r="C1523" s="864" t="s">
        <v>896</v>
      </c>
    </row>
    <row r="1524" spans="1:3">
      <c r="A1524" s="877" t="s">
        <v>1666</v>
      </c>
      <c r="B1524" s="877" t="s">
        <v>1370</v>
      </c>
      <c r="C1524" s="864">
        <v>0</v>
      </c>
    </row>
    <row r="1525" spans="1:3">
      <c r="A1525" s="866" t="s">
        <v>1666</v>
      </c>
      <c r="B1525" s="866" t="s">
        <v>1379</v>
      </c>
      <c r="C1525" s="864" t="s">
        <v>896</v>
      </c>
    </row>
    <row r="1526" spans="1:3">
      <c r="A1526" s="877" t="s">
        <v>1666</v>
      </c>
      <c r="B1526" s="877" t="s">
        <v>1370</v>
      </c>
      <c r="C1526" s="864">
        <v>0</v>
      </c>
    </row>
    <row r="1527" spans="1:3">
      <c r="A1527" s="875" t="s">
        <v>1248</v>
      </c>
      <c r="B1527" s="875" t="s">
        <v>1367</v>
      </c>
      <c r="C1527" s="864">
        <v>0</v>
      </c>
    </row>
    <row r="1528" spans="1:3">
      <c r="A1528" s="864" t="s">
        <v>1275</v>
      </c>
      <c r="B1528" s="864" t="s">
        <v>818</v>
      </c>
      <c r="C1528" s="864">
        <v>0</v>
      </c>
    </row>
    <row r="1529" spans="1:3">
      <c r="A1529" s="877" t="s">
        <v>1666</v>
      </c>
      <c r="B1529" s="877" t="s">
        <v>1370</v>
      </c>
      <c r="C1529" s="864">
        <v>0</v>
      </c>
    </row>
    <row r="1530" spans="1:3">
      <c r="A1530" s="866" t="s">
        <v>1666</v>
      </c>
      <c r="B1530" s="866" t="s">
        <v>1379</v>
      </c>
      <c r="C1530" s="864" t="s">
        <v>734</v>
      </c>
    </row>
    <row r="1531" spans="1:3">
      <c r="A1531" s="864" t="s">
        <v>1276</v>
      </c>
      <c r="B1531" s="864" t="s">
        <v>818</v>
      </c>
      <c r="C1531" s="864">
        <v>0</v>
      </c>
    </row>
    <row r="1532" spans="1:3">
      <c r="A1532" s="868" t="s">
        <v>1175</v>
      </c>
      <c r="B1532" s="868" t="s">
        <v>1411</v>
      </c>
      <c r="C1532" s="864">
        <v>0</v>
      </c>
    </row>
    <row r="1533" spans="1:3">
      <c r="A1533" s="868" t="s">
        <v>1159</v>
      </c>
      <c r="B1533" s="868" t="s">
        <v>1463</v>
      </c>
      <c r="C1533" s="864">
        <v>0</v>
      </c>
    </row>
    <row r="1534" spans="1:3">
      <c r="A1534" s="868" t="s">
        <v>1164</v>
      </c>
      <c r="B1534" s="868" t="s">
        <v>1393</v>
      </c>
      <c r="C1534" s="864">
        <v>0</v>
      </c>
    </row>
    <row r="1535" spans="1:3">
      <c r="A1535" s="868" t="s">
        <v>1176</v>
      </c>
      <c r="B1535" s="868" t="s">
        <v>1417</v>
      </c>
      <c r="C1535" s="864">
        <v>0</v>
      </c>
    </row>
    <row r="1536" spans="1:3">
      <c r="A1536" s="866" t="s">
        <v>1666</v>
      </c>
      <c r="B1536" s="866" t="s">
        <v>1379</v>
      </c>
      <c r="C1536" s="864" t="s">
        <v>734</v>
      </c>
    </row>
    <row r="1537" spans="1:3">
      <c r="A1537" s="868" t="s">
        <v>1160</v>
      </c>
      <c r="B1537" s="868" t="s">
        <v>1417</v>
      </c>
      <c r="C1537" s="864">
        <v>0</v>
      </c>
    </row>
    <row r="1538" spans="1:3">
      <c r="A1538" s="866" t="s">
        <v>1666</v>
      </c>
      <c r="B1538" s="866" t="s">
        <v>1379</v>
      </c>
      <c r="C1538" s="864" t="s">
        <v>734</v>
      </c>
    </row>
    <row r="1539" spans="1:3">
      <c r="A1539" s="868" t="s">
        <v>1205</v>
      </c>
      <c r="B1539" s="868" t="s">
        <v>1399</v>
      </c>
      <c r="C1539" s="864">
        <v>0</v>
      </c>
    </row>
    <row r="1540" spans="1:3">
      <c r="A1540" s="880" t="s">
        <v>1156</v>
      </c>
      <c r="B1540" s="880" t="s">
        <v>1391</v>
      </c>
      <c r="C1540" s="864">
        <v>0</v>
      </c>
    </row>
    <row r="1541" spans="1:3">
      <c r="A1541" s="864" t="s">
        <v>1340</v>
      </c>
      <c r="B1541" s="864" t="e">
        <v>#N/A</v>
      </c>
      <c r="C1541" s="864">
        <v>0</v>
      </c>
    </row>
    <row r="1542" spans="1:3">
      <c r="A1542" s="866" t="s">
        <v>1666</v>
      </c>
      <c r="B1542" s="866" t="s">
        <v>1379</v>
      </c>
      <c r="C1542" s="864" t="s">
        <v>734</v>
      </c>
    </row>
    <row r="1543" spans="1:3">
      <c r="A1543" s="868" t="s">
        <v>1165</v>
      </c>
      <c r="B1543" s="868" t="s">
        <v>1393</v>
      </c>
      <c r="C1543" s="864">
        <v>0</v>
      </c>
    </row>
    <row r="1544" spans="1:3">
      <c r="A1544" s="866" t="s">
        <v>1666</v>
      </c>
      <c r="B1544" s="866" t="s">
        <v>1379</v>
      </c>
      <c r="C1544" s="864" t="s">
        <v>734</v>
      </c>
    </row>
    <row r="1545" spans="1:3">
      <c r="A1545" s="870" t="s">
        <v>1221</v>
      </c>
      <c r="B1545" s="870" t="s">
        <v>1357</v>
      </c>
      <c r="C1545" s="864">
        <v>0</v>
      </c>
    </row>
    <row r="1546" spans="1:3">
      <c r="A1546" s="875" t="s">
        <v>1231</v>
      </c>
      <c r="B1546" s="875" t="s">
        <v>1367</v>
      </c>
      <c r="C1546" s="864" t="s">
        <v>134</v>
      </c>
    </row>
    <row r="1547" spans="1:3">
      <c r="A1547" s="866" t="s">
        <v>1666</v>
      </c>
      <c r="B1547" s="866" t="s">
        <v>1379</v>
      </c>
      <c r="C1547" s="864" t="s">
        <v>734</v>
      </c>
    </row>
    <row r="1548" spans="1:3">
      <c r="A1548" s="866" t="s">
        <v>1666</v>
      </c>
      <c r="B1548" s="866" t="s">
        <v>1379</v>
      </c>
      <c r="C1548" s="864" t="s">
        <v>734</v>
      </c>
    </row>
    <row r="1549" spans="1:3">
      <c r="A1549" s="877" t="s">
        <v>1666</v>
      </c>
      <c r="B1549" s="877" t="s">
        <v>1370</v>
      </c>
      <c r="C1549" s="864">
        <v>0</v>
      </c>
    </row>
    <row r="1550" spans="1:3">
      <c r="A1550" s="875" t="s">
        <v>1232</v>
      </c>
      <c r="B1550" s="875" t="s">
        <v>1367</v>
      </c>
      <c r="C1550" s="864" t="s">
        <v>134</v>
      </c>
    </row>
    <row r="1551" spans="1:3">
      <c r="A1551" s="868" t="s">
        <v>1219</v>
      </c>
      <c r="B1551" s="868" t="s">
        <v>1390</v>
      </c>
      <c r="C1551" s="864">
        <v>0</v>
      </c>
    </row>
    <row r="1552" spans="1:3">
      <c r="A1552" s="877" t="s">
        <v>1666</v>
      </c>
      <c r="B1552" s="877" t="s">
        <v>1370</v>
      </c>
      <c r="C1552" s="864">
        <v>0</v>
      </c>
    </row>
    <row r="1553" spans="1:3">
      <c r="A1553" s="866" t="s">
        <v>1666</v>
      </c>
      <c r="B1553" s="866" t="s">
        <v>1379</v>
      </c>
      <c r="C1553" s="864" t="s">
        <v>734</v>
      </c>
    </row>
    <row r="1554" spans="1:3">
      <c r="A1554" s="866" t="s">
        <v>1666</v>
      </c>
      <c r="B1554" s="866" t="s">
        <v>1379</v>
      </c>
      <c r="C1554" s="864" t="s">
        <v>734</v>
      </c>
    </row>
    <row r="1555" spans="1:3">
      <c r="A1555" s="877" t="s">
        <v>1666</v>
      </c>
      <c r="B1555" s="877" t="s">
        <v>1370</v>
      </c>
      <c r="C1555" s="864">
        <v>0</v>
      </c>
    </row>
    <row r="1556" spans="1:3">
      <c r="A1556" s="874" t="s">
        <v>1666</v>
      </c>
      <c r="B1556" s="874" t="s">
        <v>1382</v>
      </c>
      <c r="C1556" s="864">
        <v>0</v>
      </c>
    </row>
    <row r="1557" spans="1:3">
      <c r="A1557" s="866" t="s">
        <v>1666</v>
      </c>
      <c r="B1557" s="866" t="s">
        <v>1379</v>
      </c>
      <c r="C1557" s="864" t="s">
        <v>734</v>
      </c>
    </row>
    <row r="1558" spans="1:3">
      <c r="A1558" s="870" t="s">
        <v>1222</v>
      </c>
      <c r="B1558" s="870" t="s">
        <v>1357</v>
      </c>
      <c r="C1558" s="864">
        <v>0</v>
      </c>
    </row>
    <row r="1559" spans="1:3">
      <c r="A1559" s="866" t="s">
        <v>1666</v>
      </c>
      <c r="B1559" s="866" t="s">
        <v>1379</v>
      </c>
      <c r="C1559" s="864" t="s">
        <v>734</v>
      </c>
    </row>
    <row r="1560" spans="1:3">
      <c r="A1560" s="868" t="s">
        <v>1177</v>
      </c>
      <c r="B1560" s="868" t="s">
        <v>1405</v>
      </c>
      <c r="C1560" s="864">
        <v>0</v>
      </c>
    </row>
    <row r="1561" spans="1:3">
      <c r="A1561" s="877" t="s">
        <v>1666</v>
      </c>
      <c r="B1561" s="877" t="s">
        <v>1370</v>
      </c>
      <c r="C1561" s="864">
        <v>0</v>
      </c>
    </row>
    <row r="1562" spans="1:3">
      <c r="A1562" s="866" t="s">
        <v>1666</v>
      </c>
      <c r="B1562" s="866" t="s">
        <v>1379</v>
      </c>
      <c r="C1562" s="864" t="s">
        <v>734</v>
      </c>
    </row>
    <row r="1563" spans="1:3">
      <c r="A1563" s="881" t="s">
        <v>1150</v>
      </c>
      <c r="B1563" s="881" t="s">
        <v>1384</v>
      </c>
      <c r="C1563" s="864">
        <v>0</v>
      </c>
    </row>
    <row r="1564" spans="1:3">
      <c r="A1564" s="880" t="s">
        <v>1157</v>
      </c>
      <c r="B1564" s="880" t="s">
        <v>1391</v>
      </c>
      <c r="C1564" s="864">
        <v>0</v>
      </c>
    </row>
    <row r="1565" spans="1:3">
      <c r="A1565" s="881" t="s">
        <v>1151</v>
      </c>
      <c r="B1565" s="881" t="s">
        <v>1384</v>
      </c>
      <c r="C1565" s="864">
        <v>0</v>
      </c>
    </row>
    <row r="1566" spans="1:3">
      <c r="A1566" s="866" t="s">
        <v>1666</v>
      </c>
      <c r="B1566" s="866" t="s">
        <v>1379</v>
      </c>
      <c r="C1566" s="864" t="s">
        <v>734</v>
      </c>
    </row>
    <row r="1567" spans="1:3">
      <c r="A1567" s="867" t="s">
        <v>1666</v>
      </c>
      <c r="B1567" s="867" t="s">
        <v>1361</v>
      </c>
      <c r="C1567" s="864">
        <v>0</v>
      </c>
    </row>
    <row r="1568" spans="1:3">
      <c r="A1568" s="877" t="s">
        <v>1666</v>
      </c>
      <c r="B1568" s="877" t="s">
        <v>1370</v>
      </c>
      <c r="C1568" s="864">
        <v>0</v>
      </c>
    </row>
    <row r="1569" spans="1:3">
      <c r="A1569" s="866" t="s">
        <v>1666</v>
      </c>
      <c r="B1569" s="866" t="s">
        <v>1379</v>
      </c>
      <c r="C1569" s="864" t="s">
        <v>734</v>
      </c>
    </row>
    <row r="1570" spans="1:3">
      <c r="A1570" s="866" t="s">
        <v>1666</v>
      </c>
      <c r="B1570" s="866" t="s">
        <v>1379</v>
      </c>
      <c r="C1570" s="864" t="s">
        <v>734</v>
      </c>
    </row>
    <row r="1571" spans="1:3">
      <c r="A1571" s="868" t="s">
        <v>1178</v>
      </c>
      <c r="B1571" s="868" t="s">
        <v>1414</v>
      </c>
      <c r="C1571" s="864">
        <v>0</v>
      </c>
    </row>
    <row r="1572" spans="1:3">
      <c r="A1572" s="868" t="s">
        <v>1212</v>
      </c>
      <c r="B1572" s="868" t="s">
        <v>1414</v>
      </c>
      <c r="C1572" s="864">
        <v>0</v>
      </c>
    </row>
    <row r="1573" spans="1:3">
      <c r="A1573" s="881" t="s">
        <v>1152</v>
      </c>
      <c r="B1573" s="881" t="s">
        <v>1384</v>
      </c>
      <c r="C1573" s="864">
        <v>0</v>
      </c>
    </row>
    <row r="1574" spans="1:3">
      <c r="A1574" s="866" t="s">
        <v>1666</v>
      </c>
      <c r="B1574" s="866" t="s">
        <v>1379</v>
      </c>
      <c r="C1574" s="864" t="s">
        <v>734</v>
      </c>
    </row>
    <row r="1575" spans="1:3">
      <c r="A1575" s="868" t="s">
        <v>1166</v>
      </c>
      <c r="B1575" s="868" t="s">
        <v>1393</v>
      </c>
      <c r="C1575" s="864">
        <v>0</v>
      </c>
    </row>
    <row r="1576" spans="1:3">
      <c r="A1576" s="866" t="s">
        <v>1666</v>
      </c>
      <c r="B1576" s="866" t="s">
        <v>1379</v>
      </c>
      <c r="C1576" s="864" t="s">
        <v>734</v>
      </c>
    </row>
    <row r="1577" spans="1:3">
      <c r="A1577" s="866" t="s">
        <v>1666</v>
      </c>
      <c r="B1577" s="866" t="s">
        <v>1379</v>
      </c>
      <c r="C1577" s="864" t="s">
        <v>734</v>
      </c>
    </row>
    <row r="1578" spans="1:3">
      <c r="A1578" s="885" t="s">
        <v>1179</v>
      </c>
      <c r="B1578" s="885" t="s">
        <v>1413</v>
      </c>
      <c r="C1578" s="864">
        <v>0</v>
      </c>
    </row>
    <row r="1579" spans="1:3">
      <c r="A1579" s="866" t="s">
        <v>1666</v>
      </c>
      <c r="B1579" s="866" t="s">
        <v>1379</v>
      </c>
      <c r="C1579" s="864" t="s">
        <v>734</v>
      </c>
    </row>
    <row r="1580" spans="1:3">
      <c r="A1580" s="867" t="s">
        <v>1666</v>
      </c>
      <c r="B1580" s="867" t="s">
        <v>1361</v>
      </c>
      <c r="C1580" s="864">
        <v>0</v>
      </c>
    </row>
    <row r="1581" spans="1:3">
      <c r="A1581" s="877" t="s">
        <v>1666</v>
      </c>
      <c r="B1581" s="877" t="s">
        <v>1370</v>
      </c>
      <c r="C1581" s="864">
        <v>0</v>
      </c>
    </row>
    <row r="1582" spans="1:3">
      <c r="A1582" s="877" t="s">
        <v>1666</v>
      </c>
      <c r="B1582" s="877" t="s">
        <v>1370</v>
      </c>
      <c r="C1582" s="864">
        <v>0</v>
      </c>
    </row>
    <row r="1583" spans="1:3">
      <c r="A1583" s="866" t="s">
        <v>1666</v>
      </c>
      <c r="B1583" s="866" t="s">
        <v>1379</v>
      </c>
      <c r="C1583" s="864" t="s">
        <v>734</v>
      </c>
    </row>
    <row r="1584" spans="1:3">
      <c r="A1584" s="866" t="s">
        <v>1666</v>
      </c>
      <c r="B1584" s="866" t="s">
        <v>1379</v>
      </c>
      <c r="C1584" s="864" t="s">
        <v>734</v>
      </c>
    </row>
    <row r="1585" spans="1:3">
      <c r="A1585" s="864" t="s">
        <v>1277</v>
      </c>
      <c r="B1585" s="864" t="s">
        <v>818</v>
      </c>
      <c r="C1585" s="864">
        <v>0</v>
      </c>
    </row>
    <row r="1586" spans="1:3">
      <c r="A1586" s="864" t="s">
        <v>1278</v>
      </c>
      <c r="B1586" s="864" t="s">
        <v>818</v>
      </c>
      <c r="C1586" s="864">
        <v>0</v>
      </c>
    </row>
    <row r="1587" spans="1:3">
      <c r="A1587" s="867" t="s">
        <v>1666</v>
      </c>
      <c r="B1587" s="867" t="s">
        <v>1361</v>
      </c>
      <c r="C1587" s="864">
        <v>0</v>
      </c>
    </row>
    <row r="1588" spans="1:3">
      <c r="A1588" s="866" t="s">
        <v>1666</v>
      </c>
      <c r="B1588" s="866" t="s">
        <v>1379</v>
      </c>
      <c r="C1588" s="864" t="s">
        <v>734</v>
      </c>
    </row>
    <row r="1589" spans="1:3">
      <c r="A1589" s="874" t="s">
        <v>1666</v>
      </c>
      <c r="B1589" s="874" t="s">
        <v>1382</v>
      </c>
      <c r="C1589" s="864">
        <v>0</v>
      </c>
    </row>
    <row r="1590" spans="1:3">
      <c r="A1590" s="867" t="s">
        <v>1666</v>
      </c>
      <c r="B1590" s="867" t="s">
        <v>1361</v>
      </c>
      <c r="C1590" s="864">
        <v>0</v>
      </c>
    </row>
    <row r="1591" spans="1:3">
      <c r="A1591" s="874" t="s">
        <v>1666</v>
      </c>
      <c r="B1591" s="874" t="s">
        <v>1382</v>
      </c>
      <c r="C1591" s="864">
        <v>0</v>
      </c>
    </row>
    <row r="1592" spans="1:3">
      <c r="A1592" s="867" t="s">
        <v>1666</v>
      </c>
      <c r="B1592" s="867" t="s">
        <v>1361</v>
      </c>
      <c r="C1592" s="864">
        <v>0</v>
      </c>
    </row>
    <row r="1593" spans="1:3">
      <c r="A1593" s="868" t="s">
        <v>1206</v>
      </c>
      <c r="B1593" s="868" t="s">
        <v>1402</v>
      </c>
      <c r="C1593" s="864">
        <v>0</v>
      </c>
    </row>
    <row r="1594" spans="1:3">
      <c r="A1594" s="866" t="s">
        <v>1666</v>
      </c>
      <c r="B1594" s="866" t="s">
        <v>1379</v>
      </c>
      <c r="C1594" s="864" t="s">
        <v>734</v>
      </c>
    </row>
    <row r="1595" spans="1:3">
      <c r="A1595" s="866" t="s">
        <v>1666</v>
      </c>
      <c r="B1595" s="866" t="s">
        <v>1379</v>
      </c>
      <c r="C1595" s="864" t="s">
        <v>734</v>
      </c>
    </row>
    <row r="1596" spans="1:3">
      <c r="A1596" s="877" t="s">
        <v>1666</v>
      </c>
      <c r="B1596" s="877" t="s">
        <v>1370</v>
      </c>
      <c r="C1596" s="864" t="s">
        <v>136</v>
      </c>
    </row>
    <row r="1597" spans="1:3">
      <c r="A1597" s="866" t="s">
        <v>1666</v>
      </c>
      <c r="B1597" s="866" t="s">
        <v>1379</v>
      </c>
      <c r="C1597" s="864" t="s">
        <v>734</v>
      </c>
    </row>
    <row r="1598" spans="1:3">
      <c r="A1598" s="864" t="s">
        <v>1256</v>
      </c>
      <c r="B1598" s="864" t="s">
        <v>1318</v>
      </c>
      <c r="C1598" s="864">
        <v>0</v>
      </c>
    </row>
    <row r="1599" spans="1:3">
      <c r="A1599" s="866" t="s">
        <v>1666</v>
      </c>
      <c r="B1599" s="866" t="s">
        <v>1379</v>
      </c>
      <c r="C1599" s="864" t="s">
        <v>734</v>
      </c>
    </row>
    <row r="1600" spans="1:3">
      <c r="A1600" s="868" t="s">
        <v>1167</v>
      </c>
      <c r="B1600" s="868" t="s">
        <v>1393</v>
      </c>
      <c r="C1600" s="864">
        <v>0</v>
      </c>
    </row>
    <row r="1601" spans="1:3">
      <c r="A1601" s="877" t="s">
        <v>1666</v>
      </c>
      <c r="B1601" s="877" t="s">
        <v>1370</v>
      </c>
      <c r="C1601" s="864">
        <v>0</v>
      </c>
    </row>
    <row r="1602" spans="1:3">
      <c r="A1602" s="867" t="s">
        <v>1666</v>
      </c>
      <c r="B1602" s="867" t="s">
        <v>1361</v>
      </c>
      <c r="C1602" s="864">
        <v>0</v>
      </c>
    </row>
    <row r="1603" spans="1:3">
      <c r="A1603" s="866" t="s">
        <v>1666</v>
      </c>
      <c r="B1603" s="866" t="s">
        <v>1379</v>
      </c>
      <c r="C1603" s="864" t="s">
        <v>734</v>
      </c>
    </row>
    <row r="1604" spans="1:3">
      <c r="A1604" s="866" t="s">
        <v>1666</v>
      </c>
      <c r="B1604" s="866" t="s">
        <v>1379</v>
      </c>
      <c r="C1604" s="864" t="s">
        <v>734</v>
      </c>
    </row>
    <row r="1605" spans="1:3" ht="15" customHeight="1">
      <c r="A1605" s="865" t="s">
        <v>1260</v>
      </c>
      <c r="B1605" s="865" t="s">
        <v>1369</v>
      </c>
      <c r="C1605" s="865"/>
    </row>
    <row r="1606" spans="1:3">
      <c r="A1606" s="866" t="s">
        <v>1666</v>
      </c>
      <c r="B1606" s="866" t="s">
        <v>1379</v>
      </c>
      <c r="C1606" s="864" t="s">
        <v>734</v>
      </c>
    </row>
    <row r="1607" spans="1:3">
      <c r="A1607" s="866" t="s">
        <v>1666</v>
      </c>
      <c r="B1607" s="866" t="s">
        <v>1379</v>
      </c>
      <c r="C1607" s="864" t="s">
        <v>734</v>
      </c>
    </row>
    <row r="1608" spans="1:3">
      <c r="A1608" s="877" t="s">
        <v>1666</v>
      </c>
      <c r="B1608" s="877" t="s">
        <v>1370</v>
      </c>
      <c r="C1608" s="864" t="s">
        <v>136</v>
      </c>
    </row>
    <row r="1609" spans="1:3">
      <c r="A1609" s="868" t="s">
        <v>1213</v>
      </c>
      <c r="B1609" s="868" t="s">
        <v>1390</v>
      </c>
      <c r="C1609" s="864">
        <v>0</v>
      </c>
    </row>
    <row r="1610" spans="1:3">
      <c r="A1610" s="866" t="s">
        <v>1666</v>
      </c>
      <c r="B1610" s="866" t="s">
        <v>1379</v>
      </c>
      <c r="C1610" s="864" t="s">
        <v>734</v>
      </c>
    </row>
    <row r="1611" spans="1:3">
      <c r="A1611" s="894" t="s">
        <v>1285</v>
      </c>
      <c r="B1611" s="894" t="s">
        <v>1418</v>
      </c>
      <c r="C1611" s="864">
        <v>0</v>
      </c>
    </row>
    <row r="1612" spans="1:3">
      <c r="A1612" s="868" t="s">
        <v>1180</v>
      </c>
      <c r="B1612" s="868" t="s">
        <v>1406</v>
      </c>
      <c r="C1612" s="864">
        <v>0</v>
      </c>
    </row>
    <row r="1613" spans="1:3">
      <c r="A1613" s="868" t="s">
        <v>1214</v>
      </c>
      <c r="B1613" s="868" t="s">
        <v>1390</v>
      </c>
      <c r="C1613" s="864">
        <v>0</v>
      </c>
    </row>
    <row r="1614" spans="1:3">
      <c r="A1614" s="874" t="s">
        <v>1666</v>
      </c>
      <c r="B1614" s="874" t="s">
        <v>1382</v>
      </c>
      <c r="C1614" s="864">
        <v>0</v>
      </c>
    </row>
    <row r="1615" spans="1:3">
      <c r="A1615" s="885" t="s">
        <v>1181</v>
      </c>
      <c r="B1615" s="885" t="s">
        <v>1397</v>
      </c>
      <c r="C1615" s="864">
        <v>0</v>
      </c>
    </row>
    <row r="1616" spans="1:3">
      <c r="A1616" s="868" t="s">
        <v>1182</v>
      </c>
      <c r="B1616" s="868" t="s">
        <v>1412</v>
      </c>
      <c r="C1616" s="864">
        <v>0</v>
      </c>
    </row>
    <row r="1617" spans="1:3">
      <c r="A1617" s="866" t="s">
        <v>1666</v>
      </c>
      <c r="B1617" s="866" t="s">
        <v>1379</v>
      </c>
      <c r="C1617" s="864" t="s">
        <v>734</v>
      </c>
    </row>
    <row r="1618" spans="1:3">
      <c r="A1618" s="866" t="s">
        <v>1666</v>
      </c>
      <c r="B1618" s="866" t="s">
        <v>1379</v>
      </c>
      <c r="C1618" s="864" t="s">
        <v>734</v>
      </c>
    </row>
    <row r="1619" spans="1:3">
      <c r="A1619" s="867" t="s">
        <v>1666</v>
      </c>
      <c r="B1619" s="867" t="s">
        <v>1361</v>
      </c>
      <c r="C1619" s="864">
        <v>0</v>
      </c>
    </row>
    <row r="1620" spans="1:3">
      <c r="A1620" s="867" t="s">
        <v>1666</v>
      </c>
      <c r="B1620" s="867" t="s">
        <v>1361</v>
      </c>
      <c r="C1620" s="864">
        <v>0</v>
      </c>
    </row>
    <row r="1621" spans="1:3">
      <c r="A1621" s="867" t="s">
        <v>1666</v>
      </c>
      <c r="B1621" s="867" t="s">
        <v>1361</v>
      </c>
      <c r="C1621" s="864">
        <v>0</v>
      </c>
    </row>
    <row r="1622" spans="1:3">
      <c r="A1622" s="867" t="s">
        <v>1666</v>
      </c>
      <c r="B1622" s="867" t="s">
        <v>1361</v>
      </c>
      <c r="C1622" s="864">
        <v>0</v>
      </c>
    </row>
    <row r="1623" spans="1:3">
      <c r="A1623" s="867" t="s">
        <v>1666</v>
      </c>
      <c r="B1623" s="867" t="s">
        <v>1361</v>
      </c>
      <c r="C1623" s="864">
        <v>0</v>
      </c>
    </row>
    <row r="1624" spans="1:3">
      <c r="A1624" s="867" t="s">
        <v>1666</v>
      </c>
      <c r="B1624" s="867" t="s">
        <v>1361</v>
      </c>
      <c r="C1624" s="864">
        <v>0</v>
      </c>
    </row>
    <row r="1625" spans="1:3">
      <c r="A1625" s="867" t="s">
        <v>1666</v>
      </c>
      <c r="B1625" s="867" t="s">
        <v>1361</v>
      </c>
      <c r="C1625" s="864">
        <v>0</v>
      </c>
    </row>
    <row r="1626" spans="1:3">
      <c r="A1626" s="867" t="s">
        <v>1666</v>
      </c>
      <c r="B1626" s="867" t="s">
        <v>1361</v>
      </c>
      <c r="C1626" s="864">
        <v>0</v>
      </c>
    </row>
    <row r="1627" spans="1:3">
      <c r="A1627" s="867" t="s">
        <v>1666</v>
      </c>
      <c r="B1627" s="867" t="s">
        <v>1361</v>
      </c>
      <c r="C1627" s="864">
        <v>0</v>
      </c>
    </row>
    <row r="1628" spans="1:3">
      <c r="A1628" s="867" t="s">
        <v>1666</v>
      </c>
      <c r="B1628" s="867" t="s">
        <v>1361</v>
      </c>
      <c r="C1628" s="864">
        <v>0</v>
      </c>
    </row>
    <row r="1629" spans="1:3">
      <c r="A1629" s="866" t="s">
        <v>1666</v>
      </c>
      <c r="B1629" s="866" t="s">
        <v>1379</v>
      </c>
      <c r="C1629" s="864" t="s">
        <v>734</v>
      </c>
    </row>
    <row r="1630" spans="1:3">
      <c r="A1630" s="875" t="s">
        <v>1233</v>
      </c>
      <c r="B1630" s="875" t="s">
        <v>1367</v>
      </c>
      <c r="C1630" s="864" t="s">
        <v>134</v>
      </c>
    </row>
    <row r="1631" spans="1:3">
      <c r="A1631" s="867" t="s">
        <v>1666</v>
      </c>
      <c r="B1631" s="867" t="s">
        <v>1361</v>
      </c>
      <c r="C1631" s="864">
        <v>0</v>
      </c>
    </row>
    <row r="1632" spans="1:3">
      <c r="A1632" s="874" t="s">
        <v>1666</v>
      </c>
      <c r="B1632" s="874" t="s">
        <v>1382</v>
      </c>
      <c r="C1632" s="864">
        <v>0</v>
      </c>
    </row>
    <row r="1633" spans="1:3">
      <c r="A1633" s="874" t="s">
        <v>1666</v>
      </c>
      <c r="B1633" s="874" t="s">
        <v>1382</v>
      </c>
      <c r="C1633" s="864">
        <v>0</v>
      </c>
    </row>
    <row r="1634" spans="1:3">
      <c r="A1634" s="867" t="s">
        <v>1666</v>
      </c>
      <c r="B1634" s="867" t="s">
        <v>1361</v>
      </c>
      <c r="C1634" s="864">
        <v>0</v>
      </c>
    </row>
    <row r="1635" spans="1:3">
      <c r="A1635" s="877" t="s">
        <v>1666</v>
      </c>
      <c r="B1635" s="877" t="s">
        <v>1370</v>
      </c>
      <c r="C1635" s="864">
        <v>0</v>
      </c>
    </row>
    <row r="1636" spans="1:3">
      <c r="A1636" s="877" t="s">
        <v>1666</v>
      </c>
      <c r="B1636" s="877" t="s">
        <v>1370</v>
      </c>
      <c r="C1636" s="864">
        <v>0</v>
      </c>
    </row>
    <row r="1637" spans="1:3">
      <c r="A1637" s="866" t="s">
        <v>1666</v>
      </c>
      <c r="B1637" s="866" t="s">
        <v>1379</v>
      </c>
      <c r="C1637" s="864" t="s">
        <v>734</v>
      </c>
    </row>
    <row r="1638" spans="1:3">
      <c r="A1638" s="868" t="s">
        <v>1328</v>
      </c>
      <c r="B1638" s="868" t="s">
        <v>1402</v>
      </c>
      <c r="C1638" s="864">
        <v>0</v>
      </c>
    </row>
    <row r="1639" spans="1:3">
      <c r="A1639" s="866" t="s">
        <v>1666</v>
      </c>
      <c r="B1639" s="866" t="s">
        <v>1379</v>
      </c>
      <c r="C1639" s="864" t="s">
        <v>734</v>
      </c>
    </row>
    <row r="1640" spans="1:3">
      <c r="A1640" s="866" t="s">
        <v>1666</v>
      </c>
      <c r="B1640" s="866" t="s">
        <v>1379</v>
      </c>
      <c r="C1640" s="864" t="s">
        <v>734</v>
      </c>
    </row>
    <row r="1641" spans="1:3">
      <c r="A1641" s="866" t="s">
        <v>1666</v>
      </c>
      <c r="B1641" s="866" t="s">
        <v>1379</v>
      </c>
      <c r="C1641" s="864" t="s">
        <v>734</v>
      </c>
    </row>
    <row r="1642" spans="1:3">
      <c r="A1642" s="875" t="s">
        <v>1234</v>
      </c>
      <c r="B1642" s="875" t="s">
        <v>1367</v>
      </c>
      <c r="C1642" s="864" t="s">
        <v>134</v>
      </c>
    </row>
    <row r="1643" spans="1:3">
      <c r="A1643" s="866" t="s">
        <v>1666</v>
      </c>
      <c r="B1643" s="866" t="s">
        <v>1379</v>
      </c>
      <c r="C1643" s="864" t="s">
        <v>734</v>
      </c>
    </row>
    <row r="1644" spans="1:3">
      <c r="A1644" s="874" t="s">
        <v>1666</v>
      </c>
      <c r="B1644" s="874" t="s">
        <v>1382</v>
      </c>
      <c r="C1644" s="864">
        <v>0</v>
      </c>
    </row>
    <row r="1645" spans="1:3">
      <c r="A1645" s="866" t="s">
        <v>1666</v>
      </c>
      <c r="B1645" s="866" t="s">
        <v>1379</v>
      </c>
      <c r="C1645" s="864" t="s">
        <v>734</v>
      </c>
    </row>
    <row r="1646" spans="1:3">
      <c r="A1646" s="877" t="s">
        <v>1666</v>
      </c>
      <c r="B1646" s="877" t="s">
        <v>1370</v>
      </c>
      <c r="C1646" s="864">
        <v>0</v>
      </c>
    </row>
    <row r="1647" spans="1:3">
      <c r="A1647" s="866" t="s">
        <v>1666</v>
      </c>
      <c r="B1647" s="866" t="s">
        <v>1379</v>
      </c>
      <c r="C1647" s="864" t="s">
        <v>734</v>
      </c>
    </row>
    <row r="1648" spans="1:3">
      <c r="A1648" s="866" t="s">
        <v>1666</v>
      </c>
      <c r="B1648" s="866" t="s">
        <v>1379</v>
      </c>
      <c r="C1648" s="864" t="s">
        <v>734</v>
      </c>
    </row>
    <row r="1649" spans="1:3">
      <c r="A1649" s="866" t="s">
        <v>1666</v>
      </c>
      <c r="B1649" s="866" t="s">
        <v>1379</v>
      </c>
      <c r="C1649" s="864" t="s">
        <v>734</v>
      </c>
    </row>
    <row r="1650" spans="1:3">
      <c r="A1650" s="868" t="s">
        <v>1183</v>
      </c>
      <c r="B1650" s="868" t="s">
        <v>1402</v>
      </c>
      <c r="C1650" s="864">
        <v>0</v>
      </c>
    </row>
    <row r="1651" spans="1:3">
      <c r="A1651" s="866" t="s">
        <v>1666</v>
      </c>
      <c r="B1651" s="866" t="s">
        <v>1379</v>
      </c>
      <c r="C1651" s="864" t="s">
        <v>734</v>
      </c>
    </row>
    <row r="1652" spans="1:3">
      <c r="A1652" s="868" t="s">
        <v>1184</v>
      </c>
      <c r="B1652" s="868" t="s">
        <v>1417</v>
      </c>
      <c r="C1652" s="864">
        <v>0</v>
      </c>
    </row>
    <row r="1653" spans="1:3">
      <c r="A1653" s="885" t="s">
        <v>1185</v>
      </c>
      <c r="B1653" s="885" t="s">
        <v>1413</v>
      </c>
      <c r="C1653" s="864">
        <v>0</v>
      </c>
    </row>
    <row r="1654" spans="1:3">
      <c r="A1654" s="885" t="s">
        <v>1186</v>
      </c>
      <c r="B1654" s="885" t="s">
        <v>1413</v>
      </c>
      <c r="C1654" s="864">
        <v>0</v>
      </c>
    </row>
    <row r="1655" spans="1:3">
      <c r="A1655" s="866" t="s">
        <v>1666</v>
      </c>
      <c r="B1655" s="866" t="s">
        <v>1379</v>
      </c>
      <c r="C1655" s="864" t="s">
        <v>734</v>
      </c>
    </row>
    <row r="1656" spans="1:3">
      <c r="A1656" s="867" t="s">
        <v>1666</v>
      </c>
      <c r="B1656" s="867" t="s">
        <v>1361</v>
      </c>
      <c r="C1656" s="864">
        <v>0</v>
      </c>
    </row>
    <row r="1657" spans="1:3">
      <c r="A1657" s="866" t="s">
        <v>1666</v>
      </c>
      <c r="B1657" s="866" t="s">
        <v>1379</v>
      </c>
      <c r="C1657" s="864" t="s">
        <v>896</v>
      </c>
    </row>
    <row r="1658" spans="1:3">
      <c r="A1658" s="866" t="s">
        <v>1666</v>
      </c>
      <c r="B1658" s="866" t="s">
        <v>1379</v>
      </c>
      <c r="C1658" s="864" t="s">
        <v>734</v>
      </c>
    </row>
    <row r="1659" spans="1:3">
      <c r="A1659" s="866" t="s">
        <v>1666</v>
      </c>
      <c r="B1659" s="866" t="s">
        <v>1379</v>
      </c>
      <c r="C1659" s="864" t="s">
        <v>734</v>
      </c>
    </row>
    <row r="1660" spans="1:3">
      <c r="A1660" s="866" t="s">
        <v>1666</v>
      </c>
      <c r="B1660" s="866" t="s">
        <v>1379</v>
      </c>
      <c r="C1660" s="864" t="s">
        <v>734</v>
      </c>
    </row>
    <row r="1661" spans="1:3">
      <c r="A1661" s="866" t="s">
        <v>1666</v>
      </c>
      <c r="B1661" s="866" t="s">
        <v>1379</v>
      </c>
      <c r="C1661" s="864" t="s">
        <v>896</v>
      </c>
    </row>
    <row r="1662" spans="1:3">
      <c r="A1662" s="867" t="s">
        <v>1666</v>
      </c>
      <c r="B1662" s="867" t="s">
        <v>1361</v>
      </c>
      <c r="C1662" s="864">
        <v>0</v>
      </c>
    </row>
    <row r="1663" spans="1:3">
      <c r="A1663" s="866" t="s">
        <v>1666</v>
      </c>
      <c r="B1663" s="866" t="s">
        <v>1379</v>
      </c>
      <c r="C1663" s="864" t="s">
        <v>734</v>
      </c>
    </row>
    <row r="1664" spans="1:3">
      <c r="A1664" s="866" t="s">
        <v>1666</v>
      </c>
      <c r="B1664" s="866" t="s">
        <v>1379</v>
      </c>
      <c r="C1664" s="864" t="s">
        <v>734</v>
      </c>
    </row>
    <row r="1665" spans="1:3">
      <c r="A1665" s="866" t="s">
        <v>1666</v>
      </c>
      <c r="B1665" s="866" t="s">
        <v>1379</v>
      </c>
      <c r="C1665" s="864" t="s">
        <v>896</v>
      </c>
    </row>
    <row r="1666" spans="1:3">
      <c r="A1666" s="864" t="s">
        <v>1341</v>
      </c>
      <c r="B1666" s="864" t="e">
        <v>#N/A</v>
      </c>
      <c r="C1666" s="864">
        <v>0</v>
      </c>
    </row>
    <row r="1667" spans="1:3">
      <c r="A1667" s="875" t="s">
        <v>1266</v>
      </c>
      <c r="B1667" s="875" t="s">
        <v>1367</v>
      </c>
      <c r="C1667" s="864" t="s">
        <v>134</v>
      </c>
    </row>
    <row r="1668" spans="1:3">
      <c r="A1668" s="875" t="s">
        <v>1249</v>
      </c>
      <c r="B1668" s="875" t="s">
        <v>1367</v>
      </c>
      <c r="C1668" s="864">
        <v>0</v>
      </c>
    </row>
    <row r="1669" spans="1:3">
      <c r="A1669" s="874" t="s">
        <v>1666</v>
      </c>
      <c r="B1669" s="874" t="s">
        <v>1382</v>
      </c>
      <c r="C1669" s="864">
        <v>0</v>
      </c>
    </row>
    <row r="1670" spans="1:3">
      <c r="A1670" s="877" t="s">
        <v>1666</v>
      </c>
      <c r="B1670" s="877" t="s">
        <v>1370</v>
      </c>
      <c r="C1670" s="864">
        <v>0</v>
      </c>
    </row>
    <row r="1671" spans="1:3">
      <c r="A1671" s="868" t="s">
        <v>1187</v>
      </c>
      <c r="B1671" s="868" t="s">
        <v>1396</v>
      </c>
      <c r="C1671" s="864">
        <v>0</v>
      </c>
    </row>
    <row r="1672" spans="1:3">
      <c r="A1672" s="866" t="s">
        <v>1666</v>
      </c>
      <c r="B1672" s="866" t="s">
        <v>1379</v>
      </c>
      <c r="C1672" s="864" t="s">
        <v>734</v>
      </c>
    </row>
    <row r="1673" spans="1:3">
      <c r="A1673" s="866" t="s">
        <v>1666</v>
      </c>
      <c r="B1673" s="866" t="s">
        <v>1379</v>
      </c>
      <c r="C1673" s="864" t="s">
        <v>734</v>
      </c>
    </row>
    <row r="1674" spans="1:3">
      <c r="A1674" s="877" t="s">
        <v>1666</v>
      </c>
      <c r="B1674" s="877" t="s">
        <v>1370</v>
      </c>
      <c r="C1674" s="864">
        <v>0</v>
      </c>
    </row>
    <row r="1675" spans="1:3">
      <c r="A1675" s="866" t="s">
        <v>1666</v>
      </c>
      <c r="B1675" s="866" t="s">
        <v>1379</v>
      </c>
      <c r="C1675" s="864" t="s">
        <v>734</v>
      </c>
    </row>
    <row r="1676" spans="1:3">
      <c r="A1676" s="866" t="s">
        <v>1666</v>
      </c>
      <c r="B1676" s="866" t="s">
        <v>1379</v>
      </c>
      <c r="C1676" s="864" t="s">
        <v>734</v>
      </c>
    </row>
    <row r="1677" spans="1:3">
      <c r="A1677" s="866" t="s">
        <v>1666</v>
      </c>
      <c r="B1677" s="866" t="s">
        <v>1379</v>
      </c>
      <c r="C1677" s="864" t="s">
        <v>734</v>
      </c>
    </row>
    <row r="1678" spans="1:3">
      <c r="A1678" s="864" t="s">
        <v>1279</v>
      </c>
      <c r="B1678" s="864" t="s">
        <v>818</v>
      </c>
      <c r="C1678" s="864">
        <v>0</v>
      </c>
    </row>
    <row r="1679" spans="1:3">
      <c r="A1679" s="866" t="s">
        <v>1666</v>
      </c>
      <c r="B1679" s="866" t="s">
        <v>1379</v>
      </c>
      <c r="C1679" s="864" t="s">
        <v>734</v>
      </c>
    </row>
    <row r="1680" spans="1:3">
      <c r="A1680" s="866" t="s">
        <v>1666</v>
      </c>
      <c r="B1680" s="866" t="s">
        <v>1379</v>
      </c>
      <c r="C1680" s="864" t="s">
        <v>734</v>
      </c>
    </row>
    <row r="1681" spans="1:3">
      <c r="A1681" s="867" t="s">
        <v>1666</v>
      </c>
      <c r="B1681" s="867" t="s">
        <v>1361</v>
      </c>
      <c r="C1681" s="864">
        <v>0</v>
      </c>
    </row>
    <row r="1682" spans="1:3">
      <c r="A1682" s="874" t="s">
        <v>1666</v>
      </c>
      <c r="B1682" s="874" t="s">
        <v>1382</v>
      </c>
      <c r="C1682" s="864">
        <v>0</v>
      </c>
    </row>
    <row r="1683" spans="1:3">
      <c r="A1683" s="866" t="s">
        <v>1666</v>
      </c>
      <c r="B1683" s="866" t="s">
        <v>1379</v>
      </c>
      <c r="C1683" s="864" t="s">
        <v>734</v>
      </c>
    </row>
    <row r="1684" spans="1:3">
      <c r="A1684" s="866" t="s">
        <v>1666</v>
      </c>
      <c r="B1684" s="866" t="s">
        <v>1379</v>
      </c>
      <c r="C1684" s="864" t="s">
        <v>734</v>
      </c>
    </row>
    <row r="1685" spans="1:3">
      <c r="A1685" s="877" t="s">
        <v>1666</v>
      </c>
      <c r="B1685" s="877" t="s">
        <v>1370</v>
      </c>
      <c r="C1685" s="864">
        <v>0</v>
      </c>
    </row>
    <row r="1686" spans="1:3">
      <c r="A1686" s="866" t="s">
        <v>1666</v>
      </c>
      <c r="B1686" s="866" t="s">
        <v>1379</v>
      </c>
      <c r="C1686" s="864" t="s">
        <v>734</v>
      </c>
    </row>
    <row r="1687" spans="1:3">
      <c r="A1687" s="875" t="s">
        <v>1224</v>
      </c>
      <c r="B1687" s="875" t="s">
        <v>1367</v>
      </c>
      <c r="C1687" s="864" t="s">
        <v>134</v>
      </c>
    </row>
    <row r="1688" spans="1:3">
      <c r="A1688" s="866" t="s">
        <v>1666</v>
      </c>
      <c r="B1688" s="866" t="s">
        <v>1379</v>
      </c>
      <c r="C1688" s="864" t="s">
        <v>896</v>
      </c>
    </row>
    <row r="1689" spans="1:3">
      <c r="A1689" s="866" t="s">
        <v>1666</v>
      </c>
      <c r="B1689" s="866" t="s">
        <v>1379</v>
      </c>
      <c r="C1689" s="864" t="s">
        <v>734</v>
      </c>
    </row>
    <row r="1690" spans="1:3">
      <c r="A1690" s="866" t="s">
        <v>1666</v>
      </c>
      <c r="B1690" s="866" t="s">
        <v>1379</v>
      </c>
      <c r="C1690" s="864" t="s">
        <v>734</v>
      </c>
    </row>
    <row r="1691" spans="1:3">
      <c r="A1691" s="866" t="s">
        <v>1666</v>
      </c>
      <c r="B1691" s="866" t="s">
        <v>1379</v>
      </c>
      <c r="C1691" s="864" t="s">
        <v>734</v>
      </c>
    </row>
    <row r="1692" spans="1:3">
      <c r="A1692" s="866" t="s">
        <v>1666</v>
      </c>
      <c r="B1692" s="866" t="s">
        <v>1379</v>
      </c>
      <c r="C1692" s="864" t="s">
        <v>734</v>
      </c>
    </row>
    <row r="1693" spans="1:3">
      <c r="A1693" s="875" t="s">
        <v>1235</v>
      </c>
      <c r="B1693" s="875" t="s">
        <v>1367</v>
      </c>
      <c r="C1693" s="864" t="s">
        <v>134</v>
      </c>
    </row>
    <row r="1694" spans="1:3">
      <c r="A1694" s="866" t="s">
        <v>1666</v>
      </c>
      <c r="B1694" s="866" t="s">
        <v>1379</v>
      </c>
      <c r="C1694" s="864" t="s">
        <v>896</v>
      </c>
    </row>
    <row r="1695" spans="1:3">
      <c r="A1695" s="875" t="s">
        <v>1223</v>
      </c>
      <c r="B1695" s="875" t="s">
        <v>1367</v>
      </c>
      <c r="C1695" s="864" t="s">
        <v>134</v>
      </c>
    </row>
    <row r="1696" spans="1:3">
      <c r="A1696" s="866" t="s">
        <v>1666</v>
      </c>
      <c r="B1696" s="866" t="s">
        <v>1379</v>
      </c>
      <c r="C1696" s="864" t="s">
        <v>734</v>
      </c>
    </row>
    <row r="1697" spans="1:3">
      <c r="A1697" s="877" t="s">
        <v>1666</v>
      </c>
      <c r="B1697" s="877" t="s">
        <v>1370</v>
      </c>
      <c r="C1697" s="864">
        <v>0</v>
      </c>
    </row>
    <row r="1698" spans="1:3">
      <c r="A1698" s="874" t="s">
        <v>1666</v>
      </c>
      <c r="B1698" s="874" t="s">
        <v>1382</v>
      </c>
      <c r="C1698" s="864">
        <v>0</v>
      </c>
    </row>
    <row r="1699" spans="1:3">
      <c r="A1699" s="866" t="s">
        <v>1666</v>
      </c>
      <c r="B1699" s="866" t="s">
        <v>1379</v>
      </c>
      <c r="C1699" s="864" t="s">
        <v>734</v>
      </c>
    </row>
    <row r="1700" spans="1:3">
      <c r="A1700" s="866" t="s">
        <v>1666</v>
      </c>
      <c r="B1700" s="866" t="s">
        <v>1379</v>
      </c>
      <c r="C1700" s="864" t="s">
        <v>734</v>
      </c>
    </row>
    <row r="1701" spans="1:3">
      <c r="A1701" s="868" t="s">
        <v>1188</v>
      </c>
      <c r="B1701" s="868" t="s">
        <v>1417</v>
      </c>
      <c r="C1701" s="864">
        <v>0</v>
      </c>
    </row>
    <row r="1702" spans="1:3">
      <c r="A1702" s="877" t="s">
        <v>1666</v>
      </c>
      <c r="B1702" s="877" t="s">
        <v>1370</v>
      </c>
      <c r="C1702" s="864">
        <v>0</v>
      </c>
    </row>
    <row r="1703" spans="1:3">
      <c r="A1703" s="866" t="s">
        <v>1666</v>
      </c>
      <c r="B1703" s="866" t="s">
        <v>1379</v>
      </c>
      <c r="C1703" s="864" t="s">
        <v>734</v>
      </c>
    </row>
    <row r="1704" spans="1:3">
      <c r="A1704" s="866" t="s">
        <v>1666</v>
      </c>
      <c r="B1704" s="866" t="s">
        <v>1379</v>
      </c>
      <c r="C1704" s="864" t="s">
        <v>734</v>
      </c>
    </row>
    <row r="1705" spans="1:3">
      <c r="A1705" s="866" t="s">
        <v>1666</v>
      </c>
      <c r="B1705" s="866" t="s">
        <v>1379</v>
      </c>
      <c r="C1705" s="864" t="s">
        <v>734</v>
      </c>
    </row>
    <row r="1706" spans="1:3">
      <c r="A1706" s="868" t="s">
        <v>1189</v>
      </c>
      <c r="B1706" s="868" t="s">
        <v>1417</v>
      </c>
      <c r="C1706" s="864">
        <v>0</v>
      </c>
    </row>
    <row r="1707" spans="1:3">
      <c r="A1707" s="868" t="s">
        <v>1168</v>
      </c>
      <c r="B1707" s="868" t="s">
        <v>1393</v>
      </c>
      <c r="C1707" s="864">
        <v>0</v>
      </c>
    </row>
    <row r="1708" spans="1:3">
      <c r="A1708" s="881" t="s">
        <v>1286</v>
      </c>
      <c r="B1708" s="881" t="s">
        <v>1384</v>
      </c>
      <c r="C1708" s="864">
        <v>0</v>
      </c>
    </row>
    <row r="1709" spans="1:3">
      <c r="A1709" s="868" t="s">
        <v>1207</v>
      </c>
      <c r="B1709" s="868" t="s">
        <v>1417</v>
      </c>
      <c r="C1709" s="864">
        <v>0</v>
      </c>
    </row>
    <row r="1710" spans="1:3">
      <c r="A1710" s="877" t="s">
        <v>1666</v>
      </c>
      <c r="B1710" s="877" t="s">
        <v>1370</v>
      </c>
      <c r="C1710" s="864">
        <v>0</v>
      </c>
    </row>
    <row r="1711" spans="1:3">
      <c r="A1711" s="875" t="s">
        <v>1267</v>
      </c>
      <c r="B1711" s="875" t="s">
        <v>1367</v>
      </c>
      <c r="C1711" s="864" t="s">
        <v>134</v>
      </c>
    </row>
    <row r="1712" spans="1:3">
      <c r="A1712" s="874" t="s">
        <v>1666</v>
      </c>
      <c r="B1712" s="874" t="s">
        <v>1382</v>
      </c>
      <c r="C1712" s="864">
        <v>0</v>
      </c>
    </row>
    <row r="1713" spans="1:3">
      <c r="A1713" s="874" t="s">
        <v>1666</v>
      </c>
      <c r="B1713" s="874" t="s">
        <v>1382</v>
      </c>
      <c r="C1713" s="864">
        <v>0</v>
      </c>
    </row>
    <row r="1714" spans="1:3">
      <c r="A1714" s="866" t="s">
        <v>1666</v>
      </c>
      <c r="B1714" s="866" t="s">
        <v>1379</v>
      </c>
      <c r="C1714" s="864" t="s">
        <v>734</v>
      </c>
    </row>
    <row r="1715" spans="1:3">
      <c r="A1715" s="866" t="s">
        <v>1666</v>
      </c>
      <c r="B1715" s="866" t="s">
        <v>1379</v>
      </c>
      <c r="C1715" s="864" t="s">
        <v>734</v>
      </c>
    </row>
    <row r="1716" spans="1:3">
      <c r="A1716" s="874" t="s">
        <v>1666</v>
      </c>
      <c r="B1716" s="874" t="s">
        <v>1382</v>
      </c>
      <c r="C1716" s="864">
        <v>0</v>
      </c>
    </row>
    <row r="1717" spans="1:3">
      <c r="A1717" s="866" t="s">
        <v>1666</v>
      </c>
      <c r="B1717" s="866" t="s">
        <v>1379</v>
      </c>
      <c r="C1717" s="864" t="s">
        <v>1317</v>
      </c>
    </row>
    <row r="1718" spans="1:3">
      <c r="A1718" s="866" t="s">
        <v>1666</v>
      </c>
      <c r="B1718" s="866" t="s">
        <v>1379</v>
      </c>
      <c r="C1718" s="864" t="s">
        <v>734</v>
      </c>
    </row>
    <row r="1719" spans="1:3">
      <c r="A1719" s="866" t="s">
        <v>1666</v>
      </c>
      <c r="B1719" s="866" t="s">
        <v>1379</v>
      </c>
      <c r="C1719" s="864" t="s">
        <v>734</v>
      </c>
    </row>
    <row r="1720" spans="1:3">
      <c r="A1720" s="877" t="s">
        <v>1666</v>
      </c>
      <c r="B1720" s="877" t="s">
        <v>1370</v>
      </c>
      <c r="C1720" s="864">
        <v>0</v>
      </c>
    </row>
    <row r="1721" spans="1:3">
      <c r="A1721" s="866" t="s">
        <v>1666</v>
      </c>
      <c r="B1721" s="866" t="s">
        <v>1379</v>
      </c>
      <c r="C1721" s="864" t="s">
        <v>734</v>
      </c>
    </row>
    <row r="1722" spans="1:3">
      <c r="A1722" s="867" t="s">
        <v>1666</v>
      </c>
      <c r="B1722" s="867" t="s">
        <v>1361</v>
      </c>
      <c r="C1722" s="864">
        <v>0</v>
      </c>
    </row>
    <row r="1723" spans="1:3">
      <c r="A1723" s="866" t="s">
        <v>1666</v>
      </c>
      <c r="B1723" s="866" t="s">
        <v>1379</v>
      </c>
      <c r="C1723" s="864" t="s">
        <v>734</v>
      </c>
    </row>
    <row r="1724" spans="1:3">
      <c r="A1724" s="877" t="s">
        <v>1666</v>
      </c>
      <c r="B1724" s="877" t="s">
        <v>1370</v>
      </c>
      <c r="C1724" s="864">
        <v>0</v>
      </c>
    </row>
    <row r="1725" spans="1:3">
      <c r="A1725" s="866" t="s">
        <v>1666</v>
      </c>
      <c r="B1725" s="866" t="s">
        <v>1379</v>
      </c>
      <c r="C1725" s="864" t="s">
        <v>734</v>
      </c>
    </row>
    <row r="1726" spans="1:3">
      <c r="A1726" s="877" t="s">
        <v>1666</v>
      </c>
      <c r="B1726" s="877" t="s">
        <v>1370</v>
      </c>
      <c r="C1726" s="864">
        <v>0</v>
      </c>
    </row>
    <row r="1727" spans="1:3">
      <c r="A1727" s="875" t="s">
        <v>1268</v>
      </c>
      <c r="B1727" s="875" t="s">
        <v>1367</v>
      </c>
      <c r="C1727" s="864" t="s">
        <v>134</v>
      </c>
    </row>
    <row r="1728" spans="1:3">
      <c r="A1728" s="866" t="s">
        <v>1666</v>
      </c>
      <c r="B1728" s="866" t="s">
        <v>1379</v>
      </c>
      <c r="C1728" s="864" t="s">
        <v>734</v>
      </c>
    </row>
    <row r="1729" spans="1:3">
      <c r="A1729" s="867" t="s">
        <v>1666</v>
      </c>
      <c r="B1729" s="867" t="s">
        <v>1361</v>
      </c>
      <c r="C1729" s="864">
        <v>0</v>
      </c>
    </row>
    <row r="1730" spans="1:3">
      <c r="A1730" s="866" t="s">
        <v>1666</v>
      </c>
      <c r="B1730" s="866" t="s">
        <v>1379</v>
      </c>
      <c r="C1730" s="864" t="s">
        <v>734</v>
      </c>
    </row>
    <row r="1731" spans="1:3">
      <c r="A1731" s="866" t="s">
        <v>1666</v>
      </c>
      <c r="B1731" s="866" t="s">
        <v>1379</v>
      </c>
      <c r="C1731" s="864" t="s">
        <v>734</v>
      </c>
    </row>
    <row r="1732" spans="1:3">
      <c r="A1732" s="866" t="s">
        <v>1666</v>
      </c>
      <c r="B1732" s="866" t="s">
        <v>1379</v>
      </c>
      <c r="C1732" s="864" t="s">
        <v>734</v>
      </c>
    </row>
    <row r="1733" spans="1:3">
      <c r="A1733" s="868" t="s">
        <v>1190</v>
      </c>
      <c r="B1733" s="868" t="s">
        <v>1417</v>
      </c>
      <c r="C1733" s="864">
        <v>0</v>
      </c>
    </row>
    <row r="1734" spans="1:3">
      <c r="A1734" s="868" t="s">
        <v>1191</v>
      </c>
      <c r="B1734" s="868" t="s">
        <v>1411</v>
      </c>
      <c r="C1734" s="864">
        <v>0</v>
      </c>
    </row>
    <row r="1735" spans="1:3">
      <c r="A1735" s="866" t="s">
        <v>1666</v>
      </c>
      <c r="B1735" s="866" t="s">
        <v>1379</v>
      </c>
      <c r="C1735" s="864" t="s">
        <v>734</v>
      </c>
    </row>
    <row r="1736" spans="1:3">
      <c r="A1736" s="866" t="s">
        <v>1666</v>
      </c>
      <c r="B1736" s="866" t="s">
        <v>1379</v>
      </c>
      <c r="C1736" s="864" t="s">
        <v>1317</v>
      </c>
    </row>
    <row r="1737" spans="1:3">
      <c r="A1737" s="866" t="s">
        <v>1666</v>
      </c>
      <c r="B1737" s="866" t="s">
        <v>1379</v>
      </c>
      <c r="C1737" s="864" t="s">
        <v>734</v>
      </c>
    </row>
    <row r="1738" spans="1:3">
      <c r="A1738" s="877" t="s">
        <v>1666</v>
      </c>
      <c r="B1738" s="877" t="s">
        <v>1370</v>
      </c>
      <c r="C1738" s="864">
        <v>0</v>
      </c>
    </row>
    <row r="1739" spans="1:3">
      <c r="A1739" s="866" t="s">
        <v>1666</v>
      </c>
      <c r="B1739" s="866" t="s">
        <v>1379</v>
      </c>
      <c r="C1739" s="864" t="s">
        <v>734</v>
      </c>
    </row>
    <row r="1740" spans="1:3">
      <c r="A1740" s="880" t="s">
        <v>1158</v>
      </c>
      <c r="B1740" s="880" t="s">
        <v>1391</v>
      </c>
      <c r="C1740" s="864">
        <v>0</v>
      </c>
    </row>
    <row r="1741" spans="1:3">
      <c r="A1741" s="877" t="s">
        <v>1666</v>
      </c>
      <c r="B1741" s="877" t="s">
        <v>1370</v>
      </c>
      <c r="C1741" s="864">
        <v>0</v>
      </c>
    </row>
    <row r="1742" spans="1:3">
      <c r="A1742" s="875" t="s">
        <v>1236</v>
      </c>
      <c r="B1742" s="875" t="s">
        <v>1367</v>
      </c>
      <c r="C1742" s="864" t="s">
        <v>134</v>
      </c>
    </row>
    <row r="1743" spans="1:3">
      <c r="A1743" s="866" t="s">
        <v>1666</v>
      </c>
      <c r="B1743" s="866" t="s">
        <v>1379</v>
      </c>
      <c r="C1743" s="864" t="s">
        <v>734</v>
      </c>
    </row>
    <row r="1744" spans="1:3">
      <c r="A1744" s="866" t="s">
        <v>1666</v>
      </c>
      <c r="B1744" s="866" t="s">
        <v>1379</v>
      </c>
      <c r="C1744" s="864" t="s">
        <v>734</v>
      </c>
    </row>
    <row r="1745" spans="1:3">
      <c r="A1745" s="866" t="s">
        <v>1666</v>
      </c>
      <c r="B1745" s="866" t="s">
        <v>1379</v>
      </c>
      <c r="C1745" s="864" t="s">
        <v>734</v>
      </c>
    </row>
    <row r="1746" spans="1:3">
      <c r="A1746" s="866" t="s">
        <v>1666</v>
      </c>
      <c r="B1746" s="866" t="s">
        <v>1379</v>
      </c>
      <c r="C1746" s="864" t="s">
        <v>734</v>
      </c>
    </row>
    <row r="1747" spans="1:3">
      <c r="A1747" s="867" t="s">
        <v>1666</v>
      </c>
      <c r="B1747" s="867" t="s">
        <v>1361</v>
      </c>
      <c r="C1747" s="864">
        <v>0</v>
      </c>
    </row>
    <row r="1748" spans="1:3">
      <c r="A1748" s="866" t="s">
        <v>1666</v>
      </c>
      <c r="B1748" s="866" t="s">
        <v>1379</v>
      </c>
      <c r="C1748" s="864" t="s">
        <v>734</v>
      </c>
    </row>
    <row r="1749" spans="1:3">
      <c r="A1749" s="875" t="s">
        <v>1250</v>
      </c>
      <c r="B1749" s="875" t="s">
        <v>1367</v>
      </c>
      <c r="C1749" s="864">
        <v>0</v>
      </c>
    </row>
    <row r="1750" spans="1:3">
      <c r="A1750" s="866" t="s">
        <v>1666</v>
      </c>
      <c r="B1750" s="866" t="s">
        <v>1379</v>
      </c>
      <c r="C1750" s="864" t="s">
        <v>896</v>
      </c>
    </row>
    <row r="1751" spans="1:3">
      <c r="A1751" s="866" t="s">
        <v>1666</v>
      </c>
      <c r="B1751" s="866" t="s">
        <v>1379</v>
      </c>
      <c r="C1751" s="864" t="s">
        <v>896</v>
      </c>
    </row>
    <row r="1752" spans="1:3">
      <c r="A1752" s="877" t="s">
        <v>1666</v>
      </c>
      <c r="B1752" s="877" t="s">
        <v>1370</v>
      </c>
      <c r="C1752" s="864">
        <v>0</v>
      </c>
    </row>
    <row r="1753" spans="1:3">
      <c r="A1753" s="875" t="s">
        <v>1269</v>
      </c>
      <c r="B1753" s="875" t="s">
        <v>1367</v>
      </c>
      <c r="C1753" s="864" t="s">
        <v>134</v>
      </c>
    </row>
    <row r="1754" spans="1:3">
      <c r="A1754" s="875" t="s">
        <v>1251</v>
      </c>
      <c r="B1754" s="875" t="s">
        <v>1367</v>
      </c>
      <c r="C1754" s="864" t="s">
        <v>134</v>
      </c>
    </row>
    <row r="1755" spans="1:3">
      <c r="A1755" s="877" t="s">
        <v>1666</v>
      </c>
      <c r="B1755" s="877" t="s">
        <v>1370</v>
      </c>
      <c r="C1755" s="864">
        <v>0</v>
      </c>
    </row>
    <row r="1756" spans="1:3">
      <c r="A1756" s="875" t="s">
        <v>1237</v>
      </c>
      <c r="B1756" s="875" t="s">
        <v>1367</v>
      </c>
      <c r="C1756" s="864" t="s">
        <v>134</v>
      </c>
    </row>
    <row r="1757" spans="1:3">
      <c r="A1757" s="866" t="s">
        <v>1666</v>
      </c>
      <c r="B1757" s="866" t="s">
        <v>1379</v>
      </c>
      <c r="C1757" s="864" t="s">
        <v>734</v>
      </c>
    </row>
    <row r="1758" spans="1:3">
      <c r="A1758" s="866" t="s">
        <v>1666</v>
      </c>
      <c r="B1758" s="866" t="s">
        <v>1379</v>
      </c>
      <c r="C1758" s="864" t="s">
        <v>734</v>
      </c>
    </row>
    <row r="1759" spans="1:3">
      <c r="A1759" s="866" t="s">
        <v>1666</v>
      </c>
      <c r="B1759" s="866" t="s">
        <v>1379</v>
      </c>
      <c r="C1759" s="864" t="s">
        <v>734</v>
      </c>
    </row>
    <row r="1760" spans="1:3">
      <c r="A1760" s="866" t="s">
        <v>1666</v>
      </c>
      <c r="B1760" s="866" t="s">
        <v>1379</v>
      </c>
      <c r="C1760" s="864" t="s">
        <v>734</v>
      </c>
    </row>
    <row r="1761" spans="1:3">
      <c r="A1761" s="868" t="s">
        <v>1192</v>
      </c>
      <c r="B1761" s="868" t="s">
        <v>1407</v>
      </c>
      <c r="C1761" s="864">
        <v>0</v>
      </c>
    </row>
    <row r="1762" spans="1:3">
      <c r="A1762" s="875" t="s">
        <v>1252</v>
      </c>
      <c r="B1762" s="875" t="s">
        <v>1367</v>
      </c>
      <c r="C1762" s="864">
        <v>0</v>
      </c>
    </row>
    <row r="1763" spans="1:3">
      <c r="A1763" s="868" t="s">
        <v>1218</v>
      </c>
      <c r="B1763" s="868" t="s">
        <v>1390</v>
      </c>
      <c r="C1763" s="864">
        <v>0</v>
      </c>
    </row>
    <row r="1764" spans="1:3">
      <c r="A1764" s="868" t="s">
        <v>1193</v>
      </c>
      <c r="B1764" s="868" t="s">
        <v>1409</v>
      </c>
      <c r="C1764" s="864">
        <v>0</v>
      </c>
    </row>
    <row r="1765" spans="1:3">
      <c r="A1765" s="866" t="s">
        <v>1666</v>
      </c>
      <c r="B1765" s="866" t="s">
        <v>1379</v>
      </c>
      <c r="C1765" s="864" t="s">
        <v>734</v>
      </c>
    </row>
    <row r="1766" spans="1:3">
      <c r="A1766" s="866" t="s">
        <v>1666</v>
      </c>
      <c r="B1766" s="866" t="s">
        <v>1379</v>
      </c>
      <c r="C1766" s="864" t="s">
        <v>734</v>
      </c>
    </row>
    <row r="1767" spans="1:3">
      <c r="A1767" s="866" t="s">
        <v>1666</v>
      </c>
      <c r="B1767" s="866" t="s">
        <v>1379</v>
      </c>
      <c r="C1767" s="864" t="s">
        <v>734</v>
      </c>
    </row>
    <row r="1768" spans="1:3">
      <c r="A1768" s="866" t="s">
        <v>1666</v>
      </c>
      <c r="B1768" s="866" t="s">
        <v>1379</v>
      </c>
      <c r="C1768" s="864" t="s">
        <v>734</v>
      </c>
    </row>
    <row r="1769" spans="1:3">
      <c r="A1769" s="866" t="s">
        <v>1666</v>
      </c>
      <c r="B1769" s="866" t="s">
        <v>1379</v>
      </c>
      <c r="C1769" s="864" t="s">
        <v>734</v>
      </c>
    </row>
    <row r="1770" spans="1:3">
      <c r="A1770" s="866" t="s">
        <v>1666</v>
      </c>
      <c r="B1770" s="866" t="s">
        <v>1379</v>
      </c>
      <c r="C1770" s="864" t="s">
        <v>734</v>
      </c>
    </row>
    <row r="1771" spans="1:3">
      <c r="A1771" s="868" t="s">
        <v>1215</v>
      </c>
      <c r="B1771" s="868" t="s">
        <v>1390</v>
      </c>
      <c r="C1771" s="864">
        <v>0</v>
      </c>
    </row>
    <row r="1772" spans="1:3">
      <c r="A1772" s="868" t="s">
        <v>1216</v>
      </c>
      <c r="B1772" s="868" t="s">
        <v>1390</v>
      </c>
      <c r="C1772" s="864">
        <v>0</v>
      </c>
    </row>
    <row r="1773" spans="1:3">
      <c r="A1773" s="866" t="s">
        <v>1666</v>
      </c>
      <c r="B1773" s="866" t="s">
        <v>1379</v>
      </c>
      <c r="C1773" s="864" t="s">
        <v>734</v>
      </c>
    </row>
    <row r="1774" spans="1:3">
      <c r="A1774" s="866" t="s">
        <v>1666</v>
      </c>
      <c r="B1774" s="866" t="s">
        <v>1379</v>
      </c>
      <c r="C1774" s="864" t="s">
        <v>734</v>
      </c>
    </row>
    <row r="1775" spans="1:3">
      <c r="A1775" s="875" t="s">
        <v>1238</v>
      </c>
      <c r="B1775" s="875" t="s">
        <v>1367</v>
      </c>
      <c r="C1775" s="864" t="s">
        <v>134</v>
      </c>
    </row>
    <row r="1776" spans="1:3">
      <c r="A1776" s="867" t="s">
        <v>1666</v>
      </c>
      <c r="B1776" s="867" t="s">
        <v>1361</v>
      </c>
      <c r="C1776" s="864">
        <v>0</v>
      </c>
    </row>
    <row r="1777" spans="1:3">
      <c r="A1777" s="867" t="s">
        <v>1666</v>
      </c>
      <c r="B1777" s="867" t="s">
        <v>1361</v>
      </c>
      <c r="C1777" s="864">
        <v>0</v>
      </c>
    </row>
    <row r="1778" spans="1:3">
      <c r="A1778" s="867" t="s">
        <v>1666</v>
      </c>
      <c r="B1778" s="867" t="s">
        <v>1361</v>
      </c>
      <c r="C1778" s="864">
        <v>0</v>
      </c>
    </row>
    <row r="1779" spans="1:3">
      <c r="A1779" s="866" t="s">
        <v>1666</v>
      </c>
      <c r="B1779" s="866" t="s">
        <v>1379</v>
      </c>
      <c r="C1779" s="864" t="s">
        <v>734</v>
      </c>
    </row>
    <row r="1780" spans="1:3">
      <c r="A1780" s="866" t="s">
        <v>1666</v>
      </c>
      <c r="B1780" s="866" t="s">
        <v>1379</v>
      </c>
      <c r="C1780" s="864" t="s">
        <v>734</v>
      </c>
    </row>
    <row r="1781" spans="1:3">
      <c r="A1781" s="866" t="s">
        <v>1666</v>
      </c>
      <c r="B1781" s="866" t="s">
        <v>1379</v>
      </c>
      <c r="C1781" s="864" t="s">
        <v>734</v>
      </c>
    </row>
    <row r="1782" spans="1:3">
      <c r="A1782" s="868" t="s">
        <v>1169</v>
      </c>
      <c r="B1782" s="868" t="s">
        <v>1393</v>
      </c>
      <c r="C1782" s="864">
        <v>0</v>
      </c>
    </row>
    <row r="1783" spans="1:3">
      <c r="A1783" s="866" t="s">
        <v>1666</v>
      </c>
      <c r="B1783" s="866" t="s">
        <v>1379</v>
      </c>
      <c r="C1783" s="864" t="s">
        <v>896</v>
      </c>
    </row>
    <row r="1784" spans="1:3">
      <c r="A1784" s="868" t="s">
        <v>1194</v>
      </c>
      <c r="B1784" s="868" t="s">
        <v>1414</v>
      </c>
      <c r="C1784" s="864">
        <v>0</v>
      </c>
    </row>
    <row r="1785" spans="1:3">
      <c r="A1785" s="866" t="s">
        <v>1666</v>
      </c>
      <c r="B1785" s="866" t="s">
        <v>1379</v>
      </c>
      <c r="C1785" s="864" t="s">
        <v>734</v>
      </c>
    </row>
    <row r="1786" spans="1:3">
      <c r="A1786" s="867" t="s">
        <v>1666</v>
      </c>
      <c r="B1786" s="867" t="s">
        <v>1361</v>
      </c>
      <c r="C1786" s="864">
        <v>0</v>
      </c>
    </row>
    <row r="1787" spans="1:3">
      <c r="A1787" s="867" t="s">
        <v>1666</v>
      </c>
      <c r="B1787" s="867" t="s">
        <v>1361</v>
      </c>
      <c r="C1787" s="864">
        <v>0</v>
      </c>
    </row>
    <row r="1788" spans="1:3">
      <c r="A1788" s="866" t="s">
        <v>1666</v>
      </c>
      <c r="B1788" s="866" t="s">
        <v>1379</v>
      </c>
      <c r="C1788" s="864" t="s">
        <v>734</v>
      </c>
    </row>
    <row r="1789" spans="1:3">
      <c r="A1789" s="866" t="s">
        <v>1666</v>
      </c>
      <c r="B1789" s="866" t="s">
        <v>1379</v>
      </c>
      <c r="C1789" s="864" t="s">
        <v>734</v>
      </c>
    </row>
    <row r="1790" spans="1:3">
      <c r="A1790" s="866" t="s">
        <v>1666</v>
      </c>
      <c r="B1790" s="866" t="s">
        <v>1379</v>
      </c>
      <c r="C1790" s="864" t="s">
        <v>896</v>
      </c>
    </row>
    <row r="1791" spans="1:3">
      <c r="A1791" s="866" t="s">
        <v>1666</v>
      </c>
      <c r="B1791" s="866" t="s">
        <v>1379</v>
      </c>
      <c r="C1791" s="864" t="s">
        <v>896</v>
      </c>
    </row>
    <row r="1792" spans="1:3">
      <c r="A1792" s="866" t="s">
        <v>1666</v>
      </c>
      <c r="B1792" s="866" t="s">
        <v>1379</v>
      </c>
      <c r="C1792" s="864" t="s">
        <v>734</v>
      </c>
    </row>
    <row r="1793" spans="1:3">
      <c r="A1793" s="866" t="s">
        <v>1666</v>
      </c>
      <c r="B1793" s="866" t="s">
        <v>1379</v>
      </c>
      <c r="C1793" s="864" t="s">
        <v>734</v>
      </c>
    </row>
    <row r="1794" spans="1:3">
      <c r="A1794" s="866" t="s">
        <v>1666</v>
      </c>
      <c r="B1794" s="866" t="s">
        <v>1379</v>
      </c>
      <c r="C1794" s="864" t="s">
        <v>734</v>
      </c>
    </row>
    <row r="1795" spans="1:3">
      <c r="A1795" s="874" t="s">
        <v>1666</v>
      </c>
      <c r="B1795" s="874" t="s">
        <v>1382</v>
      </c>
      <c r="C1795" s="864">
        <v>0</v>
      </c>
    </row>
    <row r="1796" spans="1:3">
      <c r="A1796" s="866" t="s">
        <v>1666</v>
      </c>
      <c r="B1796" s="866" t="s">
        <v>1379</v>
      </c>
      <c r="C1796" s="864" t="s">
        <v>734</v>
      </c>
    </row>
    <row r="1797" spans="1:3" ht="15" customHeight="1">
      <c r="A1797" s="865" t="s">
        <v>1254</v>
      </c>
      <c r="B1797" s="865" t="s">
        <v>1369</v>
      </c>
      <c r="C1797" s="865"/>
    </row>
    <row r="1798" spans="1:3">
      <c r="A1798" s="868" t="s">
        <v>1195</v>
      </c>
      <c r="B1798" s="868" t="s">
        <v>1417</v>
      </c>
      <c r="C1798" s="864">
        <v>0</v>
      </c>
    </row>
    <row r="1799" spans="1:3">
      <c r="A1799" s="894" t="s">
        <v>1287</v>
      </c>
      <c r="B1799" s="894" t="s">
        <v>1418</v>
      </c>
      <c r="C1799" s="864">
        <v>0</v>
      </c>
    </row>
    <row r="1800" spans="1:3">
      <c r="A1800" s="866" t="s">
        <v>1666</v>
      </c>
      <c r="B1800" s="866" t="s">
        <v>1379</v>
      </c>
      <c r="C1800" s="864" t="s">
        <v>734</v>
      </c>
    </row>
    <row r="1801" spans="1:3" ht="15" customHeight="1">
      <c r="A1801" s="865" t="s">
        <v>1261</v>
      </c>
      <c r="B1801" s="865" t="s">
        <v>1369</v>
      </c>
      <c r="C1801" s="865"/>
    </row>
    <row r="1802" spans="1:3">
      <c r="A1802" s="866" t="s">
        <v>1666</v>
      </c>
      <c r="B1802" s="866" t="s">
        <v>1379</v>
      </c>
      <c r="C1802" s="864" t="s">
        <v>734</v>
      </c>
    </row>
    <row r="1803" spans="1:3">
      <c r="A1803" s="875" t="s">
        <v>1239</v>
      </c>
      <c r="B1803" s="875" t="s">
        <v>1367</v>
      </c>
      <c r="C1803" s="864" t="s">
        <v>134</v>
      </c>
    </row>
    <row r="1804" spans="1:3">
      <c r="A1804" s="877" t="s">
        <v>1666</v>
      </c>
      <c r="B1804" s="877" t="s">
        <v>1370</v>
      </c>
      <c r="C1804" s="864">
        <v>0</v>
      </c>
    </row>
    <row r="1805" spans="1:3">
      <c r="A1805" s="875" t="s">
        <v>1240</v>
      </c>
      <c r="B1805" s="875" t="s">
        <v>1367</v>
      </c>
      <c r="C1805" s="864" t="s">
        <v>134</v>
      </c>
    </row>
    <row r="1806" spans="1:3">
      <c r="A1806" s="875" t="s">
        <v>1241</v>
      </c>
      <c r="B1806" s="875" t="s">
        <v>1367</v>
      </c>
      <c r="C1806" s="864" t="s">
        <v>134</v>
      </c>
    </row>
    <row r="1807" spans="1:3">
      <c r="A1807" s="875" t="s">
        <v>1225</v>
      </c>
      <c r="B1807" s="875" t="s">
        <v>1367</v>
      </c>
      <c r="C1807" s="864" t="s">
        <v>134</v>
      </c>
    </row>
    <row r="1808" spans="1:3">
      <c r="A1808" s="875" t="s">
        <v>1242</v>
      </c>
      <c r="B1808" s="875" t="s">
        <v>1367</v>
      </c>
      <c r="C1808" s="864" t="s">
        <v>134</v>
      </c>
    </row>
    <row r="1809" spans="1:3">
      <c r="A1809" s="868" t="s">
        <v>1170</v>
      </c>
      <c r="B1809" s="868" t="s">
        <v>1393</v>
      </c>
      <c r="C1809" s="864">
        <v>0</v>
      </c>
    </row>
    <row r="1810" spans="1:3">
      <c r="A1810" s="877" t="s">
        <v>1666</v>
      </c>
      <c r="B1810" s="877" t="s">
        <v>1370</v>
      </c>
      <c r="C1810" s="864">
        <v>0</v>
      </c>
    </row>
    <row r="1811" spans="1:3">
      <c r="A1811" s="866" t="s">
        <v>1666</v>
      </c>
      <c r="B1811" s="866" t="s">
        <v>1379</v>
      </c>
      <c r="C1811" s="864" t="s">
        <v>734</v>
      </c>
    </row>
    <row r="1812" spans="1:3">
      <c r="A1812" s="866" t="s">
        <v>1666</v>
      </c>
      <c r="B1812" s="866" t="s">
        <v>1379</v>
      </c>
      <c r="C1812" s="864" t="s">
        <v>734</v>
      </c>
    </row>
    <row r="1813" spans="1:3">
      <c r="A1813" s="866" t="s">
        <v>1666</v>
      </c>
      <c r="B1813" s="866" t="s">
        <v>1379</v>
      </c>
      <c r="C1813" s="864" t="s">
        <v>734</v>
      </c>
    </row>
    <row r="1814" spans="1:3">
      <c r="A1814" s="866" t="s">
        <v>1666</v>
      </c>
      <c r="B1814" s="866" t="s">
        <v>1379</v>
      </c>
      <c r="C1814" s="864" t="s">
        <v>734</v>
      </c>
    </row>
    <row r="1815" spans="1:3">
      <c r="A1815" s="866" t="s">
        <v>1666</v>
      </c>
      <c r="B1815" s="866" t="s">
        <v>1379</v>
      </c>
      <c r="C1815" s="864" t="s">
        <v>734</v>
      </c>
    </row>
    <row r="1816" spans="1:3">
      <c r="A1816" s="866" t="s">
        <v>1666</v>
      </c>
      <c r="B1816" s="866" t="s">
        <v>1379</v>
      </c>
      <c r="C1816" s="864" t="s">
        <v>734</v>
      </c>
    </row>
    <row r="1817" spans="1:3">
      <c r="A1817" s="866" t="s">
        <v>1666</v>
      </c>
      <c r="B1817" s="866" t="s">
        <v>1379</v>
      </c>
      <c r="C1817" s="864" t="s">
        <v>734</v>
      </c>
    </row>
    <row r="1818" spans="1:3">
      <c r="A1818" s="866" t="s">
        <v>1666</v>
      </c>
      <c r="B1818" s="866" t="s">
        <v>1379</v>
      </c>
      <c r="C1818" s="864" t="s">
        <v>896</v>
      </c>
    </row>
    <row r="1819" spans="1:3">
      <c r="A1819" s="866" t="s">
        <v>1666</v>
      </c>
      <c r="B1819" s="866" t="s">
        <v>1379</v>
      </c>
      <c r="C1819" s="864" t="s">
        <v>734</v>
      </c>
    </row>
    <row r="1820" spans="1:3">
      <c r="A1820" s="866" t="s">
        <v>1666</v>
      </c>
      <c r="B1820" s="866" t="s">
        <v>1379</v>
      </c>
      <c r="C1820" s="864" t="s">
        <v>734</v>
      </c>
    </row>
    <row r="1821" spans="1:3">
      <c r="A1821" s="866" t="s">
        <v>1666</v>
      </c>
      <c r="B1821" s="866" t="s">
        <v>1379</v>
      </c>
      <c r="C1821" s="864" t="s">
        <v>734</v>
      </c>
    </row>
    <row r="1822" spans="1:3">
      <c r="A1822" s="866" t="s">
        <v>1666</v>
      </c>
      <c r="B1822" s="866" t="s">
        <v>1379</v>
      </c>
      <c r="C1822" s="864" t="s">
        <v>734</v>
      </c>
    </row>
    <row r="1823" spans="1:3">
      <c r="A1823" s="866" t="s">
        <v>1666</v>
      </c>
      <c r="B1823" s="866" t="s">
        <v>1379</v>
      </c>
      <c r="C1823" s="864" t="s">
        <v>734</v>
      </c>
    </row>
    <row r="1824" spans="1:3">
      <c r="A1824" s="877" t="s">
        <v>1666</v>
      </c>
      <c r="B1824" s="877" t="s">
        <v>1370</v>
      </c>
      <c r="C1824" s="864">
        <v>0</v>
      </c>
    </row>
    <row r="1825" spans="1:3">
      <c r="A1825" s="866" t="s">
        <v>1666</v>
      </c>
      <c r="B1825" s="866" t="s">
        <v>1379</v>
      </c>
      <c r="C1825" s="864" t="s">
        <v>734</v>
      </c>
    </row>
    <row r="1826" spans="1:3">
      <c r="A1826" s="866" t="s">
        <v>1666</v>
      </c>
      <c r="B1826" s="866" t="s">
        <v>1379</v>
      </c>
      <c r="C1826" s="864" t="s">
        <v>734</v>
      </c>
    </row>
    <row r="1827" spans="1:3">
      <c r="A1827" s="866" t="s">
        <v>1666</v>
      </c>
      <c r="B1827" s="866" t="s">
        <v>1379</v>
      </c>
      <c r="C1827" s="864" t="s">
        <v>734</v>
      </c>
    </row>
    <row r="1828" spans="1:3">
      <c r="A1828" s="864" t="s">
        <v>1280</v>
      </c>
      <c r="B1828" s="864" t="s">
        <v>818</v>
      </c>
      <c r="C1828" s="864">
        <v>0</v>
      </c>
    </row>
    <row r="1829" spans="1:3">
      <c r="A1829" s="864" t="s">
        <v>1281</v>
      </c>
      <c r="B1829" s="864" t="s">
        <v>818</v>
      </c>
      <c r="C1829" s="864">
        <v>0</v>
      </c>
    </row>
    <row r="1830" spans="1:3">
      <c r="A1830" s="866" t="s">
        <v>1666</v>
      </c>
      <c r="B1830" s="866" t="s">
        <v>1379</v>
      </c>
      <c r="C1830" s="864" t="s">
        <v>734</v>
      </c>
    </row>
    <row r="1831" spans="1:3">
      <c r="A1831" s="875" t="s">
        <v>1243</v>
      </c>
      <c r="B1831" s="875" t="s">
        <v>1367</v>
      </c>
      <c r="C1831" s="864" t="s">
        <v>134</v>
      </c>
    </row>
    <row r="1832" spans="1:3">
      <c r="A1832" s="875" t="s">
        <v>1244</v>
      </c>
      <c r="B1832" s="875" t="s">
        <v>1367</v>
      </c>
      <c r="C1832" s="864" t="s">
        <v>134</v>
      </c>
    </row>
    <row r="1833" spans="1:3">
      <c r="A1833" s="868" t="s">
        <v>1171</v>
      </c>
      <c r="B1833" s="868" t="s">
        <v>1393</v>
      </c>
      <c r="C1833" s="864">
        <v>0</v>
      </c>
    </row>
    <row r="1834" spans="1:3">
      <c r="A1834" s="866" t="s">
        <v>1666</v>
      </c>
      <c r="B1834" s="866" t="s">
        <v>1379</v>
      </c>
      <c r="C1834" s="864" t="s">
        <v>734</v>
      </c>
    </row>
    <row r="1835" spans="1:3">
      <c r="A1835" s="877" t="s">
        <v>1666</v>
      </c>
      <c r="B1835" s="877" t="s">
        <v>1370</v>
      </c>
      <c r="C1835" s="864">
        <v>0</v>
      </c>
    </row>
    <row r="1836" spans="1:3">
      <c r="A1836" s="866" t="s">
        <v>1666</v>
      </c>
      <c r="B1836" s="866" t="s">
        <v>1379</v>
      </c>
      <c r="C1836" s="864" t="s">
        <v>734</v>
      </c>
    </row>
    <row r="1837" spans="1:3">
      <c r="A1837" s="866" t="s">
        <v>1666</v>
      </c>
      <c r="B1837" s="866" t="s">
        <v>1379</v>
      </c>
      <c r="C1837" s="864" t="s">
        <v>734</v>
      </c>
    </row>
    <row r="1838" spans="1:3">
      <c r="A1838" s="868" t="s">
        <v>1196</v>
      </c>
      <c r="B1838" s="868" t="s">
        <v>1396</v>
      </c>
      <c r="C1838" s="864">
        <v>0</v>
      </c>
    </row>
    <row r="1839" spans="1:3">
      <c r="A1839" s="868" t="s">
        <v>1197</v>
      </c>
      <c r="B1839" s="868" t="s">
        <v>1408</v>
      </c>
      <c r="C1839" s="864">
        <v>0</v>
      </c>
    </row>
    <row r="1840" spans="1:3">
      <c r="A1840" s="866" t="s">
        <v>1666</v>
      </c>
      <c r="B1840" s="866" t="s">
        <v>1379</v>
      </c>
      <c r="C1840" s="864" t="s">
        <v>734</v>
      </c>
    </row>
    <row r="1841" spans="1:3">
      <c r="A1841" s="864" t="s">
        <v>1282</v>
      </c>
      <c r="B1841" s="864" t="s">
        <v>818</v>
      </c>
      <c r="C1841" s="864">
        <v>0</v>
      </c>
    </row>
    <row r="1842" spans="1:3">
      <c r="A1842" s="866" t="s">
        <v>1666</v>
      </c>
      <c r="B1842" s="866" t="s">
        <v>1379</v>
      </c>
      <c r="C1842" s="864" t="s">
        <v>734</v>
      </c>
    </row>
    <row r="1843" spans="1:3">
      <c r="A1843" s="866" t="s">
        <v>1666</v>
      </c>
      <c r="B1843" s="866" t="s">
        <v>1379</v>
      </c>
      <c r="C1843" s="864" t="s">
        <v>734</v>
      </c>
    </row>
    <row r="1844" spans="1:3">
      <c r="A1844" s="877" t="s">
        <v>1666</v>
      </c>
      <c r="B1844" s="877" t="s">
        <v>1370</v>
      </c>
      <c r="C1844" s="864">
        <v>0</v>
      </c>
    </row>
    <row r="1845" spans="1:3">
      <c r="A1845" s="866" t="s">
        <v>1666</v>
      </c>
      <c r="B1845" s="866" t="s">
        <v>1379</v>
      </c>
      <c r="C1845" s="864" t="s">
        <v>734</v>
      </c>
    </row>
    <row r="1846" spans="1:3">
      <c r="A1846" s="866" t="s">
        <v>1666</v>
      </c>
      <c r="B1846" s="866" t="s">
        <v>1379</v>
      </c>
      <c r="C1846" s="864" t="s">
        <v>734</v>
      </c>
    </row>
    <row r="1847" spans="1:3">
      <c r="A1847" s="866" t="s">
        <v>1666</v>
      </c>
      <c r="B1847" s="866" t="s">
        <v>1379</v>
      </c>
      <c r="C1847" s="864" t="s">
        <v>734</v>
      </c>
    </row>
    <row r="1848" spans="1:3">
      <c r="A1848" s="866" t="s">
        <v>1666</v>
      </c>
      <c r="B1848" s="866" t="s">
        <v>1379</v>
      </c>
      <c r="C1848" s="864" t="s">
        <v>734</v>
      </c>
    </row>
    <row r="1849" spans="1:3">
      <c r="A1849" s="866" t="s">
        <v>1666</v>
      </c>
      <c r="B1849" s="866" t="s">
        <v>1379</v>
      </c>
      <c r="C1849" s="864" t="s">
        <v>734</v>
      </c>
    </row>
    <row r="1850" spans="1:3">
      <c r="A1850" s="866" t="s">
        <v>1666</v>
      </c>
      <c r="B1850" s="866" t="s">
        <v>1379</v>
      </c>
      <c r="C1850" s="864" t="s">
        <v>734</v>
      </c>
    </row>
    <row r="1851" spans="1:3">
      <c r="A1851" s="864" t="s">
        <v>1257</v>
      </c>
      <c r="B1851" s="864" t="s">
        <v>1318</v>
      </c>
      <c r="C1851" s="864">
        <v>0</v>
      </c>
    </row>
    <row r="1852" spans="1:3">
      <c r="A1852" s="875" t="s">
        <v>1245</v>
      </c>
      <c r="B1852" s="875" t="s">
        <v>1367</v>
      </c>
      <c r="C1852" s="864" t="s">
        <v>134</v>
      </c>
    </row>
    <row r="1853" spans="1:3">
      <c r="A1853" s="866" t="s">
        <v>1666</v>
      </c>
      <c r="B1853" s="866" t="s">
        <v>1379</v>
      </c>
      <c r="C1853" s="864" t="s">
        <v>734</v>
      </c>
    </row>
    <row r="1854" spans="1:3">
      <c r="A1854" s="866" t="s">
        <v>1666</v>
      </c>
      <c r="B1854" s="866" t="s">
        <v>1379</v>
      </c>
      <c r="C1854" s="864" t="s">
        <v>734</v>
      </c>
    </row>
    <row r="1855" spans="1:3">
      <c r="A1855" s="866" t="s">
        <v>1666</v>
      </c>
      <c r="B1855" s="866" t="s">
        <v>1379</v>
      </c>
      <c r="C1855" s="864" t="s">
        <v>734</v>
      </c>
    </row>
    <row r="1856" spans="1:3">
      <c r="A1856" s="866" t="s">
        <v>1666</v>
      </c>
      <c r="B1856" s="866" t="s">
        <v>1379</v>
      </c>
      <c r="C1856" s="864" t="s">
        <v>734</v>
      </c>
    </row>
    <row r="1857" spans="1:3" ht="15" customHeight="1">
      <c r="A1857" s="865" t="s">
        <v>1262</v>
      </c>
      <c r="B1857" s="865" t="s">
        <v>1369</v>
      </c>
      <c r="C1857" s="865"/>
    </row>
    <row r="1858" spans="1:3" ht="15" customHeight="1">
      <c r="A1858" s="865" t="s">
        <v>1331</v>
      </c>
      <c r="B1858" s="865" t="s">
        <v>1383</v>
      </c>
      <c r="C1858" s="865"/>
    </row>
    <row r="1859" spans="1:3">
      <c r="A1859" s="878" t="s">
        <v>1332</v>
      </c>
      <c r="B1859" s="878" t="s">
        <v>1383</v>
      </c>
      <c r="C1859" s="864">
        <v>0</v>
      </c>
    </row>
    <row r="1860" spans="1:3">
      <c r="A1860" s="876" t="s">
        <v>1253</v>
      </c>
      <c r="B1860" s="876" t="s">
        <v>1358</v>
      </c>
      <c r="C1860" s="876"/>
    </row>
    <row r="1861" spans="1:3" ht="15" customHeight="1">
      <c r="A1861" s="865" t="s">
        <v>1333</v>
      </c>
      <c r="B1861" s="865" t="s">
        <v>1383</v>
      </c>
      <c r="C1861" s="865"/>
    </row>
    <row r="1862" spans="1:3">
      <c r="A1862" s="877" t="s">
        <v>1666</v>
      </c>
      <c r="B1862" s="877" t="s">
        <v>1370</v>
      </c>
      <c r="C1862" s="864">
        <v>0</v>
      </c>
    </row>
    <row r="1863" spans="1:3">
      <c r="A1863" s="894" t="s">
        <v>1217</v>
      </c>
      <c r="B1863" s="894" t="s">
        <v>1418</v>
      </c>
      <c r="C1863" s="864">
        <v>0</v>
      </c>
    </row>
    <row r="1864" spans="1:3">
      <c r="A1864" s="868" t="s">
        <v>1208</v>
      </c>
      <c r="B1864" s="868" t="s">
        <v>1411</v>
      </c>
      <c r="C1864" s="864">
        <v>0</v>
      </c>
    </row>
    <row r="1865" spans="1:3">
      <c r="A1865" s="866" t="s">
        <v>1666</v>
      </c>
      <c r="B1865" s="866" t="s">
        <v>1379</v>
      </c>
      <c r="C1865" s="864" t="s">
        <v>734</v>
      </c>
    </row>
    <row r="1866" spans="1:3">
      <c r="A1866" s="866" t="s">
        <v>1666</v>
      </c>
      <c r="B1866" s="866" t="s">
        <v>1379</v>
      </c>
      <c r="C1866" s="864" t="s">
        <v>734</v>
      </c>
    </row>
    <row r="1867" spans="1:3">
      <c r="A1867" s="868" t="s">
        <v>1198</v>
      </c>
      <c r="B1867" s="868" t="s">
        <v>1412</v>
      </c>
      <c r="C1867" s="864">
        <v>0</v>
      </c>
    </row>
    <row r="1868" spans="1:3">
      <c r="A1868" s="868" t="s">
        <v>1209</v>
      </c>
      <c r="B1868" s="868" t="s">
        <v>1417</v>
      </c>
      <c r="C1868" s="864">
        <v>0</v>
      </c>
    </row>
    <row r="1869" spans="1:3">
      <c r="A1869" s="866" t="s">
        <v>1666</v>
      </c>
      <c r="B1869" s="866" t="s">
        <v>1379</v>
      </c>
      <c r="C1869" s="864" t="s">
        <v>734</v>
      </c>
    </row>
    <row r="1870" spans="1:3">
      <c r="A1870" s="866" t="s">
        <v>1666</v>
      </c>
      <c r="B1870" s="866" t="s">
        <v>1379</v>
      </c>
      <c r="C1870" s="864" t="s">
        <v>734</v>
      </c>
    </row>
    <row r="1871" spans="1:3">
      <c r="A1871" s="866" t="s">
        <v>1666</v>
      </c>
      <c r="B1871" s="866" t="s">
        <v>1379</v>
      </c>
      <c r="C1871" s="864" t="s">
        <v>734</v>
      </c>
    </row>
    <row r="1872" spans="1:3">
      <c r="A1872" s="868" t="s">
        <v>1210</v>
      </c>
      <c r="B1872" s="868" t="s">
        <v>1399</v>
      </c>
      <c r="C1872" s="864">
        <v>0</v>
      </c>
    </row>
    <row r="1873" spans="1:3">
      <c r="A1873" s="868" t="s">
        <v>1211</v>
      </c>
      <c r="B1873" s="868" t="s">
        <v>1399</v>
      </c>
      <c r="C1873" s="864">
        <v>0</v>
      </c>
    </row>
    <row r="1874" spans="1:3">
      <c r="A1874" s="881" t="s">
        <v>1288</v>
      </c>
      <c r="B1874" s="881" t="s">
        <v>1384</v>
      </c>
      <c r="C1874" s="864">
        <v>0</v>
      </c>
    </row>
    <row r="1875" spans="1:3">
      <c r="A1875" s="885" t="s">
        <v>1199</v>
      </c>
      <c r="B1875" s="885" t="s">
        <v>1413</v>
      </c>
      <c r="C1875" s="864">
        <v>0</v>
      </c>
    </row>
    <row r="1876" spans="1:3">
      <c r="A1876" s="885" t="s">
        <v>1200</v>
      </c>
      <c r="B1876" s="885" t="s">
        <v>1413</v>
      </c>
      <c r="C1876" s="864">
        <v>0</v>
      </c>
    </row>
    <row r="1877" spans="1:3">
      <c r="A1877" s="866" t="s">
        <v>1666</v>
      </c>
      <c r="B1877" s="866" t="s">
        <v>1379</v>
      </c>
      <c r="C1877" s="864" t="s">
        <v>734</v>
      </c>
    </row>
    <row r="1878" spans="1:3">
      <c r="A1878" s="867" t="s">
        <v>1666</v>
      </c>
      <c r="B1878" s="867" t="s">
        <v>1361</v>
      </c>
      <c r="C1878" s="864">
        <v>0</v>
      </c>
    </row>
    <row r="1879" spans="1:3">
      <c r="A1879" s="864" t="s">
        <v>1334</v>
      </c>
      <c r="B1879" s="864" t="s">
        <v>818</v>
      </c>
      <c r="C1879" s="864">
        <v>0</v>
      </c>
    </row>
    <row r="1880" spans="1:3">
      <c r="A1880" s="867" t="s">
        <v>1666</v>
      </c>
      <c r="B1880" s="867" t="s">
        <v>1361</v>
      </c>
      <c r="C1880" s="864">
        <v>0</v>
      </c>
    </row>
    <row r="1881" spans="1:3">
      <c r="A1881" s="866" t="s">
        <v>1666</v>
      </c>
      <c r="B1881" s="866" t="s">
        <v>1379</v>
      </c>
      <c r="C1881" s="864" t="s">
        <v>734</v>
      </c>
    </row>
    <row r="1882" spans="1:3">
      <c r="A1882" s="877" t="s">
        <v>1666</v>
      </c>
      <c r="B1882" s="877" t="s">
        <v>1370</v>
      </c>
      <c r="C1882" s="864">
        <v>0</v>
      </c>
    </row>
    <row r="1883" spans="1:3">
      <c r="A1883" s="866" t="s">
        <v>1666</v>
      </c>
      <c r="B1883" s="866" t="s">
        <v>1379</v>
      </c>
      <c r="C1883" s="864" t="s">
        <v>734</v>
      </c>
    </row>
    <row r="1884" spans="1:3">
      <c r="A1884" s="866" t="s">
        <v>1666</v>
      </c>
      <c r="B1884" s="866" t="s">
        <v>1379</v>
      </c>
      <c r="C1884" s="864" t="s">
        <v>734</v>
      </c>
    </row>
    <row r="1885" spans="1:3">
      <c r="A1885" s="866" t="s">
        <v>1666</v>
      </c>
      <c r="B1885" s="866" t="s">
        <v>1379</v>
      </c>
      <c r="C1885" s="864" t="s">
        <v>734</v>
      </c>
    </row>
    <row r="1886" spans="1:3">
      <c r="A1886" s="866" t="s">
        <v>1666</v>
      </c>
      <c r="B1886" s="866" t="s">
        <v>1379</v>
      </c>
      <c r="C1886" s="864" t="s">
        <v>734</v>
      </c>
    </row>
    <row r="1887" spans="1:3">
      <c r="A1887" s="866" t="s">
        <v>1666</v>
      </c>
      <c r="B1887" s="866" t="s">
        <v>1379</v>
      </c>
      <c r="C1887" s="864" t="s">
        <v>734</v>
      </c>
    </row>
    <row r="1888" spans="1:3">
      <c r="A1888" s="881" t="s">
        <v>1153</v>
      </c>
      <c r="B1888" s="881" t="s">
        <v>1384</v>
      </c>
      <c r="C1888" s="864">
        <v>0</v>
      </c>
    </row>
    <row r="1889" spans="1:3">
      <c r="A1889" s="866" t="s">
        <v>1666</v>
      </c>
      <c r="B1889" s="866" t="s">
        <v>1379</v>
      </c>
      <c r="C1889" s="864" t="s">
        <v>734</v>
      </c>
    </row>
    <row r="1890" spans="1:3">
      <c r="A1890" s="866" t="s">
        <v>1666</v>
      </c>
      <c r="B1890" s="866" t="s">
        <v>1379</v>
      </c>
      <c r="C1890" s="864" t="s">
        <v>734</v>
      </c>
    </row>
    <row r="1891" spans="1:3">
      <c r="A1891" s="868" t="s">
        <v>1172</v>
      </c>
      <c r="B1891" s="868" t="s">
        <v>1393</v>
      </c>
      <c r="C1891" s="864">
        <v>0</v>
      </c>
    </row>
    <row r="1892" spans="1:3">
      <c r="A1892" s="866" t="s">
        <v>1666</v>
      </c>
      <c r="B1892" s="866" t="s">
        <v>1379</v>
      </c>
      <c r="C1892" s="864" t="s">
        <v>734</v>
      </c>
    </row>
    <row r="1893" spans="1:3">
      <c r="A1893" s="866" t="s">
        <v>1666</v>
      </c>
      <c r="B1893" s="866" t="s">
        <v>1379</v>
      </c>
      <c r="C1893" s="864" t="s">
        <v>734</v>
      </c>
    </row>
    <row r="1894" spans="1:3">
      <c r="A1894" s="866" t="s">
        <v>1666</v>
      </c>
      <c r="B1894" s="866" t="s">
        <v>1379</v>
      </c>
      <c r="C1894" s="864" t="s">
        <v>734</v>
      </c>
    </row>
    <row r="1895" spans="1:3">
      <c r="A1895" s="875" t="s">
        <v>1246</v>
      </c>
      <c r="B1895" s="875" t="s">
        <v>1367</v>
      </c>
      <c r="C1895" s="864" t="s">
        <v>134</v>
      </c>
    </row>
    <row r="1896" spans="1:3">
      <c r="A1896" s="885" t="s">
        <v>1201</v>
      </c>
      <c r="B1896" s="885" t="s">
        <v>1413</v>
      </c>
      <c r="C1896" s="864">
        <v>0</v>
      </c>
    </row>
    <row r="1897" spans="1:3">
      <c r="A1897" s="864" t="s">
        <v>1283</v>
      </c>
      <c r="B1897" s="864" t="s">
        <v>818</v>
      </c>
      <c r="C1897" s="864">
        <v>0</v>
      </c>
    </row>
    <row r="1898" spans="1:3">
      <c r="A1898" s="866" t="s">
        <v>1666</v>
      </c>
      <c r="B1898" s="866" t="s">
        <v>1379</v>
      </c>
      <c r="C1898" s="864" t="s">
        <v>896</v>
      </c>
    </row>
    <row r="1899" spans="1:3">
      <c r="A1899" s="875" t="s">
        <v>1270</v>
      </c>
      <c r="B1899" s="875" t="s">
        <v>1367</v>
      </c>
      <c r="C1899" s="864" t="s">
        <v>134</v>
      </c>
    </row>
    <row r="1900" spans="1:3">
      <c r="A1900" s="866" t="s">
        <v>1666</v>
      </c>
      <c r="B1900" s="866" t="s">
        <v>1379</v>
      </c>
      <c r="C1900" s="864" t="s">
        <v>896</v>
      </c>
    </row>
    <row r="1901" spans="1:3">
      <c r="A1901" s="875" t="s">
        <v>1271</v>
      </c>
      <c r="B1901" s="875" t="s">
        <v>1367</v>
      </c>
      <c r="C1901" s="864" t="s">
        <v>134</v>
      </c>
    </row>
    <row r="1902" spans="1:3">
      <c r="A1902" s="877" t="s">
        <v>1666</v>
      </c>
      <c r="B1902" s="877" t="s">
        <v>1370</v>
      </c>
      <c r="C1902" s="864">
        <v>0</v>
      </c>
    </row>
    <row r="1903" spans="1:3">
      <c r="A1903" s="866" t="s">
        <v>1666</v>
      </c>
      <c r="B1903" s="866" t="s">
        <v>1379</v>
      </c>
      <c r="C1903" s="864" t="s">
        <v>734</v>
      </c>
    </row>
    <row r="1904" spans="1:3">
      <c r="A1904" s="866" t="s">
        <v>1666</v>
      </c>
      <c r="B1904" s="866" t="s">
        <v>1379</v>
      </c>
      <c r="C1904" s="864" t="s">
        <v>896</v>
      </c>
    </row>
    <row r="1905" spans="1:9">
      <c r="A1905" s="866" t="s">
        <v>1666</v>
      </c>
      <c r="B1905" s="866" t="s">
        <v>1379</v>
      </c>
      <c r="C1905" s="864" t="s">
        <v>734</v>
      </c>
    </row>
    <row r="1906" spans="1:9">
      <c r="A1906" s="875" t="s">
        <v>1226</v>
      </c>
      <c r="B1906" s="875" t="s">
        <v>1367</v>
      </c>
      <c r="C1906" s="864" t="s">
        <v>134</v>
      </c>
    </row>
    <row r="1907" spans="1:9">
      <c r="A1907" s="875" t="s">
        <v>1247</v>
      </c>
      <c r="B1907" s="875" t="s">
        <v>1367</v>
      </c>
      <c r="C1907" s="864" t="s">
        <v>134</v>
      </c>
    </row>
    <row r="1908" spans="1:9">
      <c r="A1908" s="877" t="s">
        <v>1666</v>
      </c>
      <c r="B1908" s="877" t="s">
        <v>1370</v>
      </c>
      <c r="C1908" s="864">
        <v>0</v>
      </c>
    </row>
    <row r="1909" spans="1:9">
      <c r="A1909" s="866" t="s">
        <v>1666</v>
      </c>
      <c r="B1909" s="866" t="s">
        <v>1379</v>
      </c>
      <c r="C1909" s="864" t="s">
        <v>734</v>
      </c>
    </row>
    <row r="1910" spans="1:9">
      <c r="A1910" s="866" t="s">
        <v>1666</v>
      </c>
      <c r="B1910" s="866" t="s">
        <v>1379</v>
      </c>
      <c r="C1910" s="864" t="s">
        <v>734</v>
      </c>
    </row>
    <row r="1911" spans="1:9">
      <c r="A1911" s="866" t="s">
        <v>1666</v>
      </c>
      <c r="B1911" s="866" t="s">
        <v>1379</v>
      </c>
      <c r="C1911" s="864" t="s">
        <v>734</v>
      </c>
    </row>
    <row r="1912" spans="1:9">
      <c r="A1912" s="868" t="s">
        <v>1202</v>
      </c>
      <c r="B1912" s="868" t="s">
        <v>1402</v>
      </c>
      <c r="C1912" s="864">
        <v>0</v>
      </c>
    </row>
    <row r="1913" spans="1:9">
      <c r="A1913" s="868" t="s">
        <v>1203</v>
      </c>
      <c r="B1913" s="868" t="s">
        <v>1396</v>
      </c>
      <c r="C1913" s="864">
        <v>0</v>
      </c>
    </row>
    <row r="1914" spans="1:9">
      <c r="A1914" s="864" t="s">
        <v>1284</v>
      </c>
      <c r="B1914" s="864" t="s">
        <v>818</v>
      </c>
      <c r="C1914" s="864">
        <v>0</v>
      </c>
    </row>
    <row r="1915" spans="1:9">
      <c r="A1915" s="877" t="s">
        <v>1666</v>
      </c>
      <c r="B1915" s="877" t="s">
        <v>1370</v>
      </c>
      <c r="C1915" s="864">
        <v>0</v>
      </c>
    </row>
    <row r="1916" spans="1:9">
      <c r="A1916" s="866" t="s">
        <v>1666</v>
      </c>
      <c r="B1916" s="866" t="s">
        <v>1379</v>
      </c>
      <c r="C1916" s="864" t="s">
        <v>734</v>
      </c>
    </row>
    <row r="1917" spans="1:9">
      <c r="A1917" s="864" t="s">
        <v>1204</v>
      </c>
      <c r="B1917" s="864" t="s">
        <v>1465</v>
      </c>
      <c r="C1917" s="864">
        <v>0</v>
      </c>
    </row>
    <row r="1918" spans="1:9" s="284" customFormat="1">
      <c r="A1918" s="866" t="s">
        <v>1666</v>
      </c>
      <c r="B1918" s="866" t="s">
        <v>1379</v>
      </c>
      <c r="C1918" s="873"/>
      <c r="E1918" s="651"/>
      <c r="F1918" s="651"/>
      <c r="G1918" s="651"/>
      <c r="H1918" s="651"/>
      <c r="I1918" s="651"/>
    </row>
    <row r="1919" spans="1:9">
      <c r="A1919" s="867" t="s">
        <v>1666</v>
      </c>
      <c r="B1919" s="867" t="s">
        <v>1361</v>
      </c>
      <c r="C1919" s="864">
        <v>0</v>
      </c>
    </row>
    <row r="1920" spans="1:9">
      <c r="A1920" s="877" t="s">
        <v>1666</v>
      </c>
      <c r="B1920" s="877" t="s">
        <v>1370</v>
      </c>
      <c r="C1920" s="864" t="s">
        <v>1317</v>
      </c>
    </row>
    <row r="1921" spans="1:9" ht="15.75" thickBot="1">
      <c r="A1921" s="877" t="s">
        <v>1666</v>
      </c>
      <c r="B1921" s="877" t="s">
        <v>1370</v>
      </c>
      <c r="C1921" s="864" t="s">
        <v>1317</v>
      </c>
    </row>
    <row r="1922" spans="1:9" ht="15.75" thickTop="1">
      <c r="A1922" s="864" t="s">
        <v>569</v>
      </c>
      <c r="B1922" s="864" t="s">
        <v>1357</v>
      </c>
      <c r="C1922" s="873"/>
      <c r="E1922" s="862"/>
    </row>
    <row r="1923" spans="1:9" s="284" customFormat="1">
      <c r="A1923" s="864" t="s">
        <v>530</v>
      </c>
      <c r="B1923" s="864" t="s">
        <v>1353</v>
      </c>
      <c r="C1923" s="873"/>
      <c r="E1923" s="863"/>
      <c r="F1923" s="651"/>
      <c r="G1923" s="651"/>
      <c r="H1923" s="651"/>
      <c r="I1923" s="651"/>
    </row>
    <row r="1924" spans="1:9" s="284" customFormat="1">
      <c r="A1924" s="866" t="s">
        <v>1666</v>
      </c>
      <c r="B1924" s="866" t="s">
        <v>1379</v>
      </c>
      <c r="C1924" s="873"/>
      <c r="E1924" s="863"/>
      <c r="F1924" s="651"/>
      <c r="G1924" s="651"/>
      <c r="H1924" s="651"/>
      <c r="I1924" s="651"/>
    </row>
    <row r="1925" spans="1:9" s="284" customFormat="1">
      <c r="A1925" s="878" t="s">
        <v>1350</v>
      </c>
      <c r="B1925" s="878" t="s">
        <v>1383</v>
      </c>
      <c r="C1925" s="873"/>
      <c r="E1925" s="863"/>
      <c r="F1925" s="651"/>
      <c r="G1925" s="651"/>
      <c r="H1925" s="651"/>
      <c r="I1925" s="651"/>
    </row>
    <row r="1926" spans="1:9">
      <c r="A1926" s="864" t="s">
        <v>571</v>
      </c>
      <c r="B1926" s="864" t="s">
        <v>1357</v>
      </c>
      <c r="C1926" s="873"/>
    </row>
    <row r="1927" spans="1:9" s="284" customFormat="1">
      <c r="A1927" s="866" t="s">
        <v>1666</v>
      </c>
      <c r="B1927" s="866" t="s">
        <v>1379</v>
      </c>
      <c r="C1927" s="873"/>
      <c r="E1927" s="651"/>
      <c r="F1927" s="651"/>
      <c r="G1927" s="651"/>
      <c r="H1927" s="651"/>
      <c r="I1927" s="651"/>
    </row>
    <row r="1928" spans="1:9" s="284" customFormat="1">
      <c r="A1928" s="877" t="s">
        <v>1666</v>
      </c>
      <c r="B1928" s="877" t="s">
        <v>1370</v>
      </c>
      <c r="C1928" s="895" t="s">
        <v>136</v>
      </c>
      <c r="E1928" s="651"/>
      <c r="F1928" s="651"/>
      <c r="G1928" s="651"/>
      <c r="H1928" s="651"/>
      <c r="I1928" s="651"/>
    </row>
    <row r="1929" spans="1:9">
      <c r="A1929" s="868" t="s">
        <v>1349</v>
      </c>
      <c r="B1929" s="868" t="s">
        <v>1393</v>
      </c>
      <c r="C1929" s="873"/>
    </row>
    <row r="1930" spans="1:9">
      <c r="A1930" s="864" t="s">
        <v>1458</v>
      </c>
      <c r="B1930" s="864" t="s">
        <v>1459</v>
      </c>
      <c r="C1930" s="873"/>
    </row>
    <row r="1931" spans="1:9">
      <c r="A1931" s="864" t="s">
        <v>1666</v>
      </c>
      <c r="B1931" s="864" t="s">
        <v>1429</v>
      </c>
      <c r="C1931" s="873"/>
    </row>
    <row r="1932" spans="1:9">
      <c r="A1932" s="866" t="s">
        <v>1666</v>
      </c>
      <c r="B1932" s="866" t="s">
        <v>1379</v>
      </c>
      <c r="C1932" s="873"/>
    </row>
  </sheetData>
  <mergeCells count="1">
    <mergeCell ref="E388:F388"/>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120"/>
  <sheetViews>
    <sheetView showGridLines="0" view="pageBreakPreview" zoomScaleSheetLayoutView="100" workbookViewId="0">
      <selection activeCell="A19" sqref="A19"/>
    </sheetView>
  </sheetViews>
  <sheetFormatPr defaultColWidth="9.28515625" defaultRowHeight="12.75"/>
  <cols>
    <col min="1" max="1" width="2.28515625" style="268" customWidth="1"/>
    <col min="2" max="2" width="45.42578125" style="101" customWidth="1"/>
    <col min="3" max="3" width="6.7109375" style="101" customWidth="1"/>
    <col min="4" max="4" width="19.28515625" style="101" customWidth="1"/>
    <col min="5" max="5" width="2.28515625" style="101" hidden="1" customWidth="1"/>
    <col min="6" max="6" width="13.28515625" style="101" bestFit="1" customWidth="1"/>
    <col min="7" max="7" width="11.7109375" style="101" customWidth="1"/>
    <col min="8" max="8" width="14.5703125" style="101" customWidth="1"/>
    <col min="9" max="9" width="11.5703125" style="101" bestFit="1" customWidth="1"/>
    <col min="10" max="10" width="11" style="101" bestFit="1" customWidth="1"/>
    <col min="11" max="16384" width="9.28515625" style="101"/>
  </cols>
  <sheetData>
    <row r="1" spans="1:8">
      <c r="B1" s="60" t="s">
        <v>1692</v>
      </c>
      <c r="C1" s="60"/>
      <c r="D1" s="60"/>
      <c r="E1" s="60"/>
      <c r="F1" s="60"/>
    </row>
    <row r="2" spans="1:8">
      <c r="B2" s="94" t="s">
        <v>1300</v>
      </c>
      <c r="C2" s="93"/>
      <c r="D2" s="89"/>
      <c r="E2" s="89"/>
      <c r="F2" s="89"/>
    </row>
    <row r="3" spans="1:8" ht="14.25" customHeight="1">
      <c r="B3" s="41"/>
      <c r="C3" s="41"/>
      <c r="D3" s="93"/>
      <c r="E3" s="93"/>
      <c r="F3" s="3" t="s">
        <v>22</v>
      </c>
    </row>
    <row r="4" spans="1:8" ht="14.25" customHeight="1">
      <c r="A4" s="906"/>
      <c r="B4" s="904" t="s">
        <v>24</v>
      </c>
      <c r="C4" s="336" t="s">
        <v>832</v>
      </c>
      <c r="D4" s="337" t="s">
        <v>3</v>
      </c>
      <c r="E4" s="337"/>
      <c r="F4" s="337" t="s">
        <v>3</v>
      </c>
    </row>
    <row r="5" spans="1:8">
      <c r="A5" s="907"/>
      <c r="B5" s="905"/>
      <c r="C5" s="338" t="s">
        <v>245</v>
      </c>
      <c r="D5" s="339" t="s">
        <v>1299</v>
      </c>
      <c r="E5" s="339"/>
      <c r="F5" s="339" t="s">
        <v>890</v>
      </c>
    </row>
    <row r="6" spans="1:8">
      <c r="A6" s="340"/>
      <c r="B6" s="332"/>
      <c r="C6" s="332"/>
      <c r="D6" s="332"/>
      <c r="E6" s="332"/>
      <c r="F6" s="332"/>
    </row>
    <row r="7" spans="1:8">
      <c r="A7" s="341" t="s">
        <v>150</v>
      </c>
      <c r="B7" s="342" t="s">
        <v>831</v>
      </c>
      <c r="C7" s="332"/>
      <c r="D7" s="332"/>
      <c r="E7" s="332"/>
      <c r="F7" s="332"/>
    </row>
    <row r="8" spans="1:8">
      <c r="A8" s="340"/>
      <c r="B8" s="342"/>
      <c r="C8" s="332"/>
      <c r="D8" s="332"/>
      <c r="E8" s="332"/>
      <c r="F8" s="332"/>
    </row>
    <row r="9" spans="1:8">
      <c r="A9" s="340">
        <v>1</v>
      </c>
      <c r="B9" s="342" t="s">
        <v>1479</v>
      </c>
      <c r="C9" s="332"/>
      <c r="D9" s="332"/>
      <c r="E9" s="332"/>
      <c r="F9" s="332"/>
    </row>
    <row r="10" spans="1:8">
      <c r="A10" s="340"/>
      <c r="B10" s="343" t="s">
        <v>830</v>
      </c>
      <c r="C10" s="344">
        <f>'BS1'!A4</f>
        <v>3</v>
      </c>
      <c r="D10" s="57">
        <f>'BS1'!D29</f>
        <v>2661900</v>
      </c>
      <c r="E10" s="57"/>
      <c r="F10" s="57">
        <f>'BS1'!F29</f>
        <v>2541350</v>
      </c>
    </row>
    <row r="11" spans="1:8">
      <c r="A11" s="340"/>
      <c r="B11" s="343" t="s">
        <v>829</v>
      </c>
      <c r="C11" s="344">
        <f>'BS2'!A7</f>
        <v>4</v>
      </c>
      <c r="D11" s="345">
        <f>'BS2'!D19</f>
        <v>32174137.720000029</v>
      </c>
      <c r="E11" s="57"/>
      <c r="F11" s="345">
        <f>'BS2'!F19</f>
        <v>9854715</v>
      </c>
      <c r="H11" s="269"/>
    </row>
    <row r="12" spans="1:8">
      <c r="A12" s="340"/>
      <c r="B12" s="332"/>
      <c r="C12" s="344"/>
      <c r="D12" s="346">
        <f>SUM(D10:D11)</f>
        <v>34836037.720000029</v>
      </c>
      <c r="E12" s="346"/>
      <c r="F12" s="346">
        <f>SUM(F10:F11)</f>
        <v>12396065</v>
      </c>
    </row>
    <row r="13" spans="1:8">
      <c r="A13" s="340">
        <v>2</v>
      </c>
      <c r="B13" s="347" t="s">
        <v>828</v>
      </c>
      <c r="C13" s="344"/>
      <c r="D13" s="332"/>
      <c r="E13" s="332"/>
      <c r="F13" s="332"/>
    </row>
    <row r="14" spans="1:8">
      <c r="A14" s="340"/>
      <c r="B14" s="343" t="s">
        <v>827</v>
      </c>
      <c r="C14" s="344">
        <f>'BS2'!A21</f>
        <v>5</v>
      </c>
      <c r="D14" s="57">
        <f>'BS2'!D26</f>
        <v>49980274</v>
      </c>
      <c r="E14" s="57"/>
      <c r="F14" s="57">
        <f>'BS2'!F26</f>
        <v>901221</v>
      </c>
      <c r="G14" s="269"/>
      <c r="H14" s="269"/>
    </row>
    <row r="15" spans="1:8">
      <c r="A15" s="340"/>
      <c r="B15" s="348" t="s">
        <v>826</v>
      </c>
      <c r="C15" s="344">
        <f>'BS2'!A31</f>
        <v>6</v>
      </c>
      <c r="D15" s="345">
        <f>'BS2'!D34</f>
        <v>2963726</v>
      </c>
      <c r="E15" s="57"/>
      <c r="F15" s="345">
        <f>'BS2'!F34</f>
        <v>3084503</v>
      </c>
      <c r="G15" s="223"/>
      <c r="H15" s="269"/>
    </row>
    <row r="16" spans="1:8">
      <c r="A16" s="340"/>
      <c r="B16" s="332"/>
      <c r="C16" s="344"/>
      <c r="D16" s="346">
        <f>SUM(D14:D15)</f>
        <v>52944000</v>
      </c>
      <c r="E16" s="346"/>
      <c r="F16" s="346">
        <f>SUM(F14:F15)</f>
        <v>3985724</v>
      </c>
    </row>
    <row r="17" spans="1:9">
      <c r="A17" s="340">
        <v>3</v>
      </c>
      <c r="B17" s="342" t="s">
        <v>825</v>
      </c>
      <c r="C17" s="344"/>
      <c r="D17" s="332"/>
      <c r="E17" s="332"/>
      <c r="F17" s="332"/>
    </row>
    <row r="18" spans="1:9">
      <c r="A18" s="340"/>
      <c r="B18" s="343" t="s">
        <v>824</v>
      </c>
      <c r="C18" s="344">
        <f>'BS2'!A42</f>
        <v>7</v>
      </c>
      <c r="D18" s="57">
        <f>'BS2'!D52</f>
        <v>75741659</v>
      </c>
      <c r="E18" s="57"/>
      <c r="F18" s="57">
        <f>'BS2'!F52</f>
        <v>124624143</v>
      </c>
    </row>
    <row r="19" spans="1:9">
      <c r="A19" s="340"/>
      <c r="B19" s="348" t="s">
        <v>823</v>
      </c>
      <c r="C19" s="344">
        <f>'BS2'!A61</f>
        <v>8</v>
      </c>
      <c r="D19" s="57"/>
      <c r="E19" s="57"/>
      <c r="F19" s="57"/>
    </row>
    <row r="20" spans="1:9" ht="25.5">
      <c r="A20" s="340"/>
      <c r="B20" s="349" t="s">
        <v>1481</v>
      </c>
      <c r="C20" s="344"/>
      <c r="D20" s="57">
        <f>'BS2'!D64</f>
        <v>11890585</v>
      </c>
      <c r="E20" s="57"/>
      <c r="F20" s="57">
        <f>'BS2'!F64</f>
        <v>130666</v>
      </c>
      <c r="G20" s="269"/>
    </row>
    <row r="21" spans="1:9" ht="25.5">
      <c r="A21" s="340"/>
      <c r="B21" s="350" t="s">
        <v>1480</v>
      </c>
      <c r="C21" s="344"/>
      <c r="D21" s="57">
        <f>'BS2'!D65</f>
        <v>166204079</v>
      </c>
      <c r="E21" s="57"/>
      <c r="F21" s="57">
        <f>'BS2'!F65</f>
        <v>143674382</v>
      </c>
      <c r="G21" s="269"/>
      <c r="H21" s="269"/>
    </row>
    <row r="22" spans="1:9">
      <c r="A22" s="340"/>
      <c r="B22" s="348" t="s">
        <v>822</v>
      </c>
      <c r="C22" s="344">
        <f>'BS2'!A70</f>
        <v>9</v>
      </c>
      <c r="D22" s="686">
        <f>'BS2'!D80</f>
        <v>34453224</v>
      </c>
      <c r="E22" s="345"/>
      <c r="F22" s="345">
        <f>'BS2'!F80</f>
        <v>39926770</v>
      </c>
      <c r="H22" s="269"/>
    </row>
    <row r="23" spans="1:9" hidden="1">
      <c r="A23" s="340"/>
      <c r="B23" s="343" t="s">
        <v>821</v>
      </c>
      <c r="C23" s="344"/>
      <c r="D23" s="345">
        <f>'BS2'!D88</f>
        <v>0</v>
      </c>
      <c r="E23" s="57"/>
      <c r="F23" s="345">
        <f>'BS2'!F88</f>
        <v>0</v>
      </c>
      <c r="H23" s="269"/>
    </row>
    <row r="24" spans="1:9">
      <c r="A24" s="340"/>
      <c r="B24" s="332"/>
      <c r="C24" s="344"/>
      <c r="D24" s="346">
        <f>ROUNDUP(SUM(D18:D23),0)</f>
        <v>288289547</v>
      </c>
      <c r="E24" s="346"/>
      <c r="F24" s="346">
        <f>ROUNDUP(SUM(F18:F23),0)</f>
        <v>308355961</v>
      </c>
    </row>
    <row r="25" spans="1:9">
      <c r="A25" s="340"/>
      <c r="B25" s="332"/>
      <c r="C25" s="344"/>
      <c r="D25" s="346"/>
      <c r="E25" s="346"/>
      <c r="F25" s="346"/>
    </row>
    <row r="26" spans="1:9" ht="13.5" thickBot="1">
      <c r="A26" s="340"/>
      <c r="B26" s="351" t="s">
        <v>17</v>
      </c>
      <c r="C26" s="344"/>
      <c r="D26" s="352">
        <f>ROUNDUP(D12+D16+D24,0)-1</f>
        <v>376069584</v>
      </c>
      <c r="E26" s="346"/>
      <c r="F26" s="352">
        <f>ROUNDUP(F12+F16+F24,0)</f>
        <v>324737750</v>
      </c>
    </row>
    <row r="27" spans="1:9" ht="13.5" thickTop="1">
      <c r="A27" s="340"/>
      <c r="B27" s="332" t="s">
        <v>46</v>
      </c>
      <c r="C27" s="344"/>
      <c r="D27" s="57"/>
      <c r="E27" s="332"/>
      <c r="F27" s="332"/>
    </row>
    <row r="28" spans="1:9">
      <c r="A28" s="341" t="s">
        <v>159</v>
      </c>
      <c r="B28" s="342" t="s">
        <v>820</v>
      </c>
      <c r="C28" s="344"/>
      <c r="D28" s="332"/>
      <c r="E28" s="332"/>
      <c r="F28" s="332"/>
    </row>
    <row r="29" spans="1:9">
      <c r="A29" s="340"/>
      <c r="B29" s="342"/>
      <c r="C29" s="344"/>
      <c r="D29" s="332"/>
      <c r="E29" s="332"/>
      <c r="F29" s="332"/>
    </row>
    <row r="30" spans="1:9">
      <c r="A30" s="340">
        <v>1</v>
      </c>
      <c r="B30" s="342" t="s">
        <v>819</v>
      </c>
      <c r="C30" s="344"/>
      <c r="D30" s="332"/>
      <c r="E30" s="332"/>
      <c r="F30" s="332"/>
    </row>
    <row r="31" spans="1:9" ht="12.75" customHeight="1">
      <c r="A31" s="340"/>
      <c r="B31" s="343" t="s">
        <v>1051</v>
      </c>
      <c r="C31" s="344">
        <v>10.1</v>
      </c>
      <c r="D31" s="353">
        <f>'FA 18-19'!K25</f>
        <v>8674012.484327795</v>
      </c>
      <c r="E31" s="332"/>
      <c r="F31" s="57">
        <f>13678725</f>
        <v>13678725</v>
      </c>
      <c r="G31" s="269"/>
      <c r="H31" s="269"/>
      <c r="I31" s="354"/>
    </row>
    <row r="32" spans="1:9" ht="12.75" customHeight="1">
      <c r="A32" s="340"/>
      <c r="B32" s="355" t="s">
        <v>1050</v>
      </c>
      <c r="C32" s="344">
        <v>10.199999999999999</v>
      </c>
      <c r="D32" s="353">
        <f>'FA 18-19'!K37</f>
        <v>2721296</v>
      </c>
      <c r="E32" s="57"/>
      <c r="F32" s="57">
        <v>3163933</v>
      </c>
      <c r="H32" s="269"/>
      <c r="I32" s="354"/>
    </row>
    <row r="33" spans="1:10" hidden="1">
      <c r="A33" s="340"/>
      <c r="B33" s="356" t="s">
        <v>816</v>
      </c>
      <c r="C33" s="344"/>
      <c r="D33" s="57">
        <v>0</v>
      </c>
      <c r="E33" s="57"/>
      <c r="F33" s="57"/>
    </row>
    <row r="34" spans="1:10">
      <c r="A34" s="340"/>
      <c r="B34" s="343" t="s">
        <v>1048</v>
      </c>
      <c r="C34" s="344">
        <f>'BS3'!A7</f>
        <v>11</v>
      </c>
      <c r="D34" s="57">
        <f>'BS3'!D24</f>
        <v>5020025</v>
      </c>
      <c r="E34" s="57"/>
      <c r="F34" s="57">
        <f>'BS3'!F24</f>
        <v>5025025</v>
      </c>
      <c r="H34" s="269"/>
    </row>
    <row r="35" spans="1:10">
      <c r="A35" s="340"/>
      <c r="B35" s="343" t="s">
        <v>1049</v>
      </c>
      <c r="C35" s="344">
        <f>'BS3'!A26</f>
        <v>12</v>
      </c>
      <c r="D35" s="57">
        <f>'BS3'!D38</f>
        <v>0</v>
      </c>
      <c r="E35" s="57"/>
      <c r="F35" s="641" t="s">
        <v>1335</v>
      </c>
      <c r="H35" s="269"/>
    </row>
    <row r="36" spans="1:10">
      <c r="A36" s="340"/>
      <c r="B36" s="343" t="s">
        <v>1477</v>
      </c>
      <c r="C36" s="344">
        <f>'BS3'!A42</f>
        <v>13</v>
      </c>
      <c r="D36" s="57">
        <f>'BS3'!D49</f>
        <v>8139882</v>
      </c>
      <c r="E36" s="57"/>
      <c r="F36" s="57">
        <f>'BS3'!F49</f>
        <v>7393183</v>
      </c>
    </row>
    <row r="37" spans="1:10">
      <c r="A37" s="340"/>
      <c r="B37" s="343" t="s">
        <v>1478</v>
      </c>
      <c r="C37" s="344">
        <f>'BS3'!A51</f>
        <v>14</v>
      </c>
      <c r="D37" s="345">
        <f>'BS3'!D55</f>
        <v>2923124</v>
      </c>
      <c r="E37" s="57"/>
      <c r="F37" s="345">
        <f>'BS3'!F55</f>
        <v>0</v>
      </c>
    </row>
    <row r="38" spans="1:10">
      <c r="A38" s="340"/>
      <c r="B38" s="332"/>
      <c r="C38" s="344"/>
      <c r="D38" s="357">
        <f>SUM(D31:D37)</f>
        <v>27478339.484327793</v>
      </c>
      <c r="E38" s="357"/>
      <c r="F38" s="357">
        <f>SUM(F31:F37)</f>
        <v>29260866</v>
      </c>
    </row>
    <row r="39" spans="1:10">
      <c r="A39" s="340">
        <v>2</v>
      </c>
      <c r="B39" s="347" t="s">
        <v>815</v>
      </c>
      <c r="C39" s="344"/>
      <c r="D39" s="332"/>
      <c r="E39" s="332"/>
      <c r="F39" s="332"/>
    </row>
    <row r="40" spans="1:10">
      <c r="A40" s="340"/>
      <c r="B40" s="343" t="s">
        <v>814</v>
      </c>
      <c r="C40" s="344">
        <f>'BS3'!A57</f>
        <v>15</v>
      </c>
      <c r="D40" s="57">
        <f>'BS3'!D63</f>
        <v>152071236</v>
      </c>
      <c r="E40" s="57"/>
      <c r="F40" s="57">
        <f>'BS3'!F63</f>
        <v>159798442</v>
      </c>
      <c r="H40" s="269"/>
    </row>
    <row r="41" spans="1:10">
      <c r="A41" s="340"/>
      <c r="B41" s="343" t="s">
        <v>813</v>
      </c>
      <c r="C41" s="344">
        <f>'BS3'!A73</f>
        <v>16</v>
      </c>
      <c r="D41" s="57">
        <f>'BS3'!D86</f>
        <v>114901907</v>
      </c>
      <c r="E41" s="57"/>
      <c r="F41" s="57">
        <f>'BS3'!F86</f>
        <v>45502494</v>
      </c>
      <c r="G41" s="314"/>
      <c r="H41" s="269"/>
    </row>
    <row r="42" spans="1:10">
      <c r="A42" s="340"/>
      <c r="B42" s="343" t="s">
        <v>1510</v>
      </c>
      <c r="C42" s="344">
        <f>'BS3'!A88</f>
        <v>17</v>
      </c>
      <c r="D42" s="57">
        <f>'BS3'!D102</f>
        <v>38805536</v>
      </c>
      <c r="E42" s="57"/>
      <c r="F42" s="57">
        <f>'BS3'!F102</f>
        <v>53466130</v>
      </c>
      <c r="H42" s="269"/>
      <c r="I42" s="269">
        <f>+D26-D47</f>
        <v>0</v>
      </c>
      <c r="J42" s="269">
        <f>+E26-E47</f>
        <v>0</v>
      </c>
    </row>
    <row r="43" spans="1:10">
      <c r="A43" s="340"/>
      <c r="B43" s="343" t="s">
        <v>812</v>
      </c>
      <c r="C43" s="344">
        <f>'BS3'!A115</f>
        <v>18</v>
      </c>
      <c r="D43" s="57">
        <f>'BS3'!D124</f>
        <v>42717677</v>
      </c>
      <c r="E43" s="57"/>
      <c r="F43" s="57">
        <f>'BS3'!F124</f>
        <v>36643938</v>
      </c>
      <c r="H43" s="269"/>
      <c r="I43" s="269"/>
    </row>
    <row r="44" spans="1:10">
      <c r="A44" s="340"/>
      <c r="B44" s="343" t="s">
        <v>811</v>
      </c>
      <c r="C44" s="344">
        <f>'BS3'!A128</f>
        <v>19</v>
      </c>
      <c r="D44" s="57">
        <f>'BS3'!D131</f>
        <v>94891</v>
      </c>
      <c r="E44" s="57"/>
      <c r="F44" s="57">
        <f>'BS3'!F131</f>
        <v>65880</v>
      </c>
      <c r="H44" s="269"/>
    </row>
    <row r="45" spans="1:10">
      <c r="A45" s="340"/>
      <c r="B45" s="332"/>
      <c r="C45" s="344"/>
      <c r="D45" s="358">
        <f>ROUNDUP(SUM(D40:D44),0)-2</f>
        <v>348591245</v>
      </c>
      <c r="E45" s="346"/>
      <c r="F45" s="358">
        <f>ROUNDUP(SUM(F40:F44),0)</f>
        <v>295476884</v>
      </c>
    </row>
    <row r="46" spans="1:10">
      <c r="A46" s="340"/>
      <c r="B46" s="332"/>
      <c r="C46" s="344"/>
      <c r="D46" s="346"/>
      <c r="E46" s="346"/>
      <c r="F46" s="346"/>
      <c r="H46" s="269"/>
      <c r="I46" s="269"/>
      <c r="J46" s="269"/>
    </row>
    <row r="47" spans="1:10" ht="13.5" thickBot="1">
      <c r="A47" s="340"/>
      <c r="B47" s="351" t="s">
        <v>17</v>
      </c>
      <c r="C47" s="332"/>
      <c r="D47" s="352">
        <f>ROUNDDOWN(D45+D38,0)</f>
        <v>376069584</v>
      </c>
      <c r="E47" s="346"/>
      <c r="F47" s="352">
        <f>ROUNDDOWN(F45+F38,0)</f>
        <v>324737750</v>
      </c>
      <c r="H47" s="92"/>
      <c r="I47" s="269"/>
      <c r="J47" s="269"/>
    </row>
    <row r="48" spans="1:10" ht="13.5" thickTop="1">
      <c r="A48" s="359"/>
      <c r="B48" s="360"/>
      <c r="C48" s="360"/>
      <c r="D48" s="361"/>
      <c r="E48" s="361"/>
      <c r="F48" s="361"/>
      <c r="I48" s="269"/>
    </row>
    <row r="49" spans="2:10">
      <c r="B49" s="268" t="s">
        <v>1571</v>
      </c>
      <c r="C49" s="50"/>
      <c r="D49" s="45"/>
      <c r="E49" s="45"/>
      <c r="F49" s="45"/>
      <c r="G49" s="281"/>
      <c r="H49" s="52"/>
      <c r="J49" s="52"/>
    </row>
    <row r="50" spans="2:10">
      <c r="B50" s="41" t="s">
        <v>1072</v>
      </c>
      <c r="C50" s="91"/>
      <c r="D50" s="90"/>
      <c r="E50" s="90"/>
      <c r="F50" s="90"/>
      <c r="G50" s="269"/>
      <c r="H50" s="269"/>
    </row>
    <row r="51" spans="2:10">
      <c r="B51" s="61"/>
      <c r="C51" s="61"/>
      <c r="D51" s="89">
        <f>D49-D50</f>
        <v>0</v>
      </c>
      <c r="E51" s="89"/>
      <c r="F51" s="89"/>
      <c r="G51" s="269"/>
      <c r="H51" s="52"/>
    </row>
    <row r="52" spans="2:10">
      <c r="B52" s="58" t="s">
        <v>810</v>
      </c>
      <c r="C52" s="58"/>
      <c r="D52" s="58"/>
      <c r="E52" s="58"/>
      <c r="F52" s="58"/>
      <c r="G52" s="269"/>
    </row>
    <row r="53" spans="2:10" ht="14.25" customHeight="1">
      <c r="B53" s="58" t="s">
        <v>1630</v>
      </c>
      <c r="C53" s="87" t="s">
        <v>809</v>
      </c>
      <c r="D53" s="86"/>
      <c r="E53" s="86"/>
      <c r="F53" s="86"/>
    </row>
    <row r="54" spans="2:10">
      <c r="B54" s="58" t="s">
        <v>808</v>
      </c>
      <c r="C54" s="86"/>
      <c r="D54" s="86"/>
      <c r="E54" s="86"/>
      <c r="F54" s="86"/>
    </row>
    <row r="55" spans="2:10">
      <c r="B55" s="58"/>
      <c r="C55" s="58"/>
      <c r="D55" s="58"/>
      <c r="E55" s="58"/>
      <c r="F55" s="58"/>
    </row>
    <row r="56" spans="2:10">
      <c r="B56" s="58"/>
      <c r="C56" s="58"/>
      <c r="D56" s="58"/>
      <c r="E56" s="58"/>
      <c r="F56" s="58"/>
    </row>
    <row r="57" spans="2:10">
      <c r="B57" s="58"/>
      <c r="C57" s="58"/>
      <c r="D57" s="58"/>
      <c r="F57" s="58"/>
    </row>
    <row r="58" spans="2:10">
      <c r="B58" s="58" t="s">
        <v>807</v>
      </c>
      <c r="C58" s="58" t="s">
        <v>302</v>
      </c>
      <c r="D58" s="58"/>
      <c r="F58" s="58" t="s">
        <v>302</v>
      </c>
    </row>
    <row r="59" spans="2:10">
      <c r="B59" s="58"/>
      <c r="C59" s="58" t="s">
        <v>1632</v>
      </c>
      <c r="D59" s="58"/>
      <c r="F59" s="58" t="s">
        <v>1632</v>
      </c>
    </row>
    <row r="60" spans="2:10">
      <c r="B60" s="58"/>
      <c r="C60" s="58"/>
      <c r="D60" s="58"/>
      <c r="E60" s="58"/>
      <c r="F60" s="58"/>
    </row>
    <row r="61" spans="2:10">
      <c r="B61" s="58" t="s">
        <v>1631</v>
      </c>
      <c r="C61" s="58" t="s">
        <v>1631</v>
      </c>
      <c r="D61" s="58"/>
      <c r="E61" s="58"/>
      <c r="F61" s="58"/>
    </row>
    <row r="62" spans="2:10">
      <c r="B62" s="58" t="s">
        <v>1482</v>
      </c>
      <c r="C62" s="58" t="str">
        <f>B62</f>
        <v xml:space="preserve">Date: </v>
      </c>
      <c r="D62" s="334"/>
      <c r="E62" s="58"/>
      <c r="F62" s="334"/>
    </row>
    <row r="63" spans="2:10" hidden="1">
      <c r="C63" s="61"/>
      <c r="D63" s="83">
        <f>D26-D47</f>
        <v>0</v>
      </c>
      <c r="E63" s="61"/>
      <c r="F63" s="83">
        <f>F26-F47</f>
        <v>0</v>
      </c>
    </row>
    <row r="120" spans="2:6" ht="81" customHeight="1">
      <c r="B120" s="24"/>
      <c r="C120" s="24"/>
      <c r="D120" s="24"/>
      <c r="E120" s="24"/>
      <c r="F120" s="24"/>
    </row>
  </sheetData>
  <mergeCells count="2">
    <mergeCell ref="B4:B5"/>
    <mergeCell ref="A4:A5"/>
  </mergeCells>
  <conditionalFormatting sqref="C2">
    <cfRule type="cellIs" dxfId="9" priority="4" stopIfTrue="1" operator="notEqual">
      <formula>0</formula>
    </cfRule>
  </conditionalFormatting>
  <conditionalFormatting sqref="F2">
    <cfRule type="cellIs" dxfId="8" priority="3" stopIfTrue="1" operator="notEqual">
      <formula>0</formula>
    </cfRule>
  </conditionalFormatting>
  <conditionalFormatting sqref="D3:E3">
    <cfRule type="cellIs" dxfId="7" priority="2" stopIfTrue="1" operator="notEqual">
      <formula>0</formula>
    </cfRule>
  </conditionalFormatting>
  <conditionalFormatting sqref="D2:E2">
    <cfRule type="cellIs" dxfId="6" priority="1" stopIfTrue="1" operator="notEqual">
      <formula>0</formula>
    </cfRule>
  </conditionalFormatting>
  <hyperlinks>
    <hyperlink ref="B10" location="'Note-1'!A1" display="(a) Share Capital"/>
    <hyperlink ref="B11" location="'Note-2'!A1" display="(b) Reserves and Surplus"/>
    <hyperlink ref="B14" location="'Note-4'!A1" display="(a) Long-term borrowings"/>
    <hyperlink ref="B18" location="'Note-4'!A1" display="(a) Long-term borrowings"/>
    <hyperlink ref="B23" location="'Note-4'!A1" display="(a) Long-term borrowings"/>
    <hyperlink ref="B31" location="'Note-7'!A1" display="(a) Fixed assets"/>
    <hyperlink ref="B35" location="'Note-5'!A1" display="(c) Deferred tax assets (net)"/>
    <hyperlink ref="B36" location="'Note-9'!A1" display="(d) Long term loans and advances"/>
    <hyperlink ref="B37" location="'Note-9'!A1" display="(d) Long term loans and advances"/>
    <hyperlink ref="B40" location="'Note-11'!A1" display="(b) Inventories"/>
    <hyperlink ref="B41" location="'Note-12'!A1" display="(c) Trade receivables"/>
    <hyperlink ref="B42" location="'Note-13'!A1" display="(d) Cash and cash equivalents"/>
    <hyperlink ref="B43" location="'Note-14'!A1" display="(e) Short-term loans and advances"/>
  </hyperlinks>
  <pageMargins left="0.70866141732283472" right="0.70866141732283472" top="0.74803149606299213" bottom="0.7480314960629921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312"/>
  <sheetViews>
    <sheetView workbookViewId="0"/>
  </sheetViews>
  <sheetFormatPr defaultColWidth="8.85546875" defaultRowHeight="15"/>
  <cols>
    <col min="1" max="1" width="34.85546875" style="128" bestFit="1" customWidth="1"/>
    <col min="2" max="2" width="13.28515625" style="128" bestFit="1" customWidth="1"/>
    <col min="3" max="3" width="28.42578125" style="128" customWidth="1"/>
    <col min="4" max="4" width="12.42578125" style="128" bestFit="1" customWidth="1"/>
    <col min="5" max="6" width="8.85546875" style="128"/>
    <col min="7" max="7" width="10.5703125" style="128" bestFit="1" customWidth="1"/>
    <col min="8" max="16384" width="8.85546875" style="128"/>
  </cols>
  <sheetData>
    <row r="1" spans="1:4">
      <c r="A1" s="117" t="s">
        <v>1073</v>
      </c>
    </row>
    <row r="3" spans="1:4">
      <c r="A3" s="122" t="s">
        <v>24</v>
      </c>
      <c r="B3" s="123" t="s">
        <v>735</v>
      </c>
      <c r="C3" s="122" t="s">
        <v>24</v>
      </c>
      <c r="D3" s="124" t="s">
        <v>736</v>
      </c>
    </row>
    <row r="4" spans="1:4">
      <c r="A4" s="121" t="s">
        <v>904</v>
      </c>
      <c r="B4" s="119"/>
      <c r="C4" s="118"/>
      <c r="D4" s="120"/>
    </row>
    <row r="5" spans="1:4">
      <c r="A5" s="118" t="s">
        <v>922</v>
      </c>
      <c r="B5" s="116">
        <v>16697671</v>
      </c>
      <c r="C5" s="118" t="s">
        <v>923</v>
      </c>
      <c r="D5" s="120"/>
    </row>
    <row r="6" spans="1:4">
      <c r="A6" s="118" t="s">
        <v>924</v>
      </c>
      <c r="B6" s="119"/>
      <c r="C6" s="118"/>
      <c r="D6" s="120"/>
    </row>
    <row r="7" spans="1:4">
      <c r="A7" s="118"/>
      <c r="B7" s="119"/>
      <c r="C7" s="118"/>
      <c r="D7" s="120"/>
    </row>
    <row r="8" spans="1:4">
      <c r="A8" s="118" t="s">
        <v>933</v>
      </c>
      <c r="B8" s="119">
        <f>D9-B5</f>
        <v>17045267.269999996</v>
      </c>
      <c r="C8" s="121" t="s">
        <v>805</v>
      </c>
      <c r="D8" s="120"/>
    </row>
    <row r="9" spans="1:4">
      <c r="A9" s="118"/>
      <c r="B9" s="119"/>
      <c r="C9" s="118" t="s">
        <v>922</v>
      </c>
      <c r="D9" s="120">
        <v>33742938.269999996</v>
      </c>
    </row>
    <row r="10" spans="1:4">
      <c r="A10" s="118"/>
      <c r="B10" s="119"/>
      <c r="C10" s="118" t="s">
        <v>924</v>
      </c>
      <c r="D10" s="120"/>
    </row>
    <row r="11" spans="1:4">
      <c r="A11" s="118"/>
      <c r="B11" s="119"/>
      <c r="C11" s="118"/>
      <c r="D11" s="120"/>
    </row>
    <row r="12" spans="1:4">
      <c r="A12" s="118"/>
      <c r="B12" s="123">
        <f>SUM(B5:B10)</f>
        <v>33742938.269999996</v>
      </c>
      <c r="C12" s="118"/>
      <c r="D12" s="123">
        <f>SUM(D5:D10)</f>
        <v>33742938.269999996</v>
      </c>
    </row>
    <row r="13" spans="1:4">
      <c r="A13" s="118"/>
      <c r="B13" s="119"/>
      <c r="C13" s="118"/>
      <c r="D13" s="120"/>
    </row>
    <row r="16" spans="1:4">
      <c r="A16" s="117" t="s">
        <v>1074</v>
      </c>
    </row>
    <row r="18" spans="1:4">
      <c r="A18" s="122" t="s">
        <v>24</v>
      </c>
      <c r="B18" s="123" t="s">
        <v>735</v>
      </c>
      <c r="C18" s="122" t="s">
        <v>24</v>
      </c>
      <c r="D18" s="124" t="s">
        <v>736</v>
      </c>
    </row>
    <row r="19" spans="1:4">
      <c r="A19" s="121" t="s">
        <v>904</v>
      </c>
      <c r="B19" s="119"/>
      <c r="C19" s="118"/>
      <c r="D19" s="120"/>
    </row>
    <row r="20" spans="1:4">
      <c r="A20" s="118" t="s">
        <v>922</v>
      </c>
      <c r="B20" s="116"/>
      <c r="C20" s="118" t="s">
        <v>923</v>
      </c>
      <c r="D20" s="120"/>
    </row>
    <row r="21" spans="1:4">
      <c r="A21" s="118" t="s">
        <v>924</v>
      </c>
      <c r="B21" s="119">
        <v>6240358</v>
      </c>
      <c r="C21" s="118"/>
      <c r="D21" s="120"/>
    </row>
    <row r="22" spans="1:4">
      <c r="A22" s="118"/>
      <c r="B22" s="119"/>
      <c r="C22" s="118"/>
      <c r="D22" s="120"/>
    </row>
    <row r="23" spans="1:4">
      <c r="A23" s="118" t="s">
        <v>933</v>
      </c>
      <c r="B23" s="119">
        <f>D27-B20-B21</f>
        <v>254256.91999999993</v>
      </c>
      <c r="C23" s="121" t="s">
        <v>805</v>
      </c>
      <c r="D23" s="120"/>
    </row>
    <row r="24" spans="1:4">
      <c r="A24" s="118"/>
      <c r="B24" s="119"/>
      <c r="C24" s="118" t="s">
        <v>924</v>
      </c>
      <c r="D24" s="119">
        <v>6494614.9199999999</v>
      </c>
    </row>
    <row r="25" spans="1:4">
      <c r="A25" s="118"/>
      <c r="B25" s="119"/>
      <c r="C25" s="118"/>
      <c r="D25" s="120"/>
    </row>
    <row r="26" spans="1:4">
      <c r="A26" s="118"/>
      <c r="B26" s="119"/>
      <c r="C26" s="118"/>
      <c r="D26" s="120"/>
    </row>
    <row r="27" spans="1:4">
      <c r="A27" s="118"/>
      <c r="B27" s="123">
        <f>SUM(B20:B25)</f>
        <v>6494614.9199999999</v>
      </c>
      <c r="C27" s="118"/>
      <c r="D27" s="123">
        <f>SUM(D20:D25)</f>
        <v>6494614.9199999999</v>
      </c>
    </row>
    <row r="28" spans="1:4">
      <c r="A28" s="118"/>
      <c r="B28" s="119"/>
      <c r="C28" s="118"/>
      <c r="D28" s="120"/>
    </row>
    <row r="31" spans="1:4">
      <c r="A31" s="117" t="s">
        <v>916</v>
      </c>
    </row>
    <row r="33" spans="1:4">
      <c r="A33" s="122" t="s">
        <v>24</v>
      </c>
      <c r="B33" s="123" t="s">
        <v>735</v>
      </c>
      <c r="C33" s="122" t="s">
        <v>24</v>
      </c>
      <c r="D33" s="124" t="s">
        <v>736</v>
      </c>
    </row>
    <row r="34" spans="1:4">
      <c r="A34" s="118" t="s">
        <v>904</v>
      </c>
      <c r="B34" s="119">
        <v>85480617</v>
      </c>
      <c r="C34" s="118" t="s">
        <v>915</v>
      </c>
      <c r="D34" s="119"/>
    </row>
    <row r="35" spans="1:4">
      <c r="A35" s="118"/>
      <c r="B35" s="119"/>
      <c r="C35" s="118" t="s">
        <v>917</v>
      </c>
      <c r="D35" s="120"/>
    </row>
    <row r="36" spans="1:4">
      <c r="A36" s="118"/>
      <c r="B36" s="119"/>
      <c r="C36" s="118" t="s">
        <v>918</v>
      </c>
      <c r="D36" s="120">
        <v>4817573.05</v>
      </c>
    </row>
    <row r="37" spans="1:4">
      <c r="A37" s="118" t="s">
        <v>919</v>
      </c>
      <c r="B37" s="119"/>
      <c r="C37" s="118" t="s">
        <v>920</v>
      </c>
      <c r="D37" s="120">
        <v>1646901.67</v>
      </c>
    </row>
    <row r="38" spans="1:4">
      <c r="A38" s="118"/>
      <c r="B38" s="119"/>
      <c r="C38" s="118"/>
      <c r="D38" s="120"/>
    </row>
    <row r="39" spans="1:4">
      <c r="A39" s="118"/>
      <c r="B39" s="119"/>
      <c r="C39" s="118"/>
      <c r="D39" s="120"/>
    </row>
    <row r="40" spans="1:4">
      <c r="A40" s="118"/>
      <c r="B40" s="119"/>
      <c r="C40" s="118" t="s">
        <v>805</v>
      </c>
      <c r="D40" s="119">
        <v>45502494.38000001</v>
      </c>
    </row>
    <row r="41" spans="1:4">
      <c r="A41" s="118"/>
      <c r="B41" s="119"/>
      <c r="C41" s="118" t="s">
        <v>935</v>
      </c>
      <c r="D41" s="120">
        <f>B42-SUM(D34:D40)</f>
        <v>33513647.899999991</v>
      </c>
    </row>
    <row r="42" spans="1:4">
      <c r="A42" s="118"/>
      <c r="B42" s="123">
        <f>SUM(B34:B41)</f>
        <v>85480617</v>
      </c>
      <c r="C42" s="118"/>
      <c r="D42" s="123">
        <f>SUM(D34:D41)</f>
        <v>85480617</v>
      </c>
    </row>
    <row r="43" spans="1:4">
      <c r="A43" s="118"/>
      <c r="B43" s="119"/>
      <c r="C43" s="118"/>
      <c r="D43" s="120"/>
    </row>
    <row r="46" spans="1:4">
      <c r="A46" s="117" t="s">
        <v>925</v>
      </c>
    </row>
    <row r="48" spans="1:4">
      <c r="A48" s="122" t="s">
        <v>24</v>
      </c>
      <c r="B48" s="123" t="s">
        <v>735</v>
      </c>
      <c r="C48" s="122" t="s">
        <v>24</v>
      </c>
      <c r="D48" s="124" t="s">
        <v>736</v>
      </c>
    </row>
    <row r="49" spans="1:5">
      <c r="A49" s="118" t="s">
        <v>904</v>
      </c>
      <c r="B49" s="119">
        <v>187586775</v>
      </c>
      <c r="C49" s="118"/>
      <c r="D49" s="120"/>
    </row>
    <row r="50" spans="1:5">
      <c r="A50" s="118"/>
      <c r="B50" s="119"/>
      <c r="C50" s="118" t="s">
        <v>934</v>
      </c>
      <c r="D50" s="120">
        <f>B54-D52</f>
        <v>27788333</v>
      </c>
    </row>
    <row r="51" spans="1:5">
      <c r="A51" s="118"/>
      <c r="B51" s="119"/>
      <c r="C51" s="118"/>
      <c r="D51" s="120"/>
    </row>
    <row r="52" spans="1:5">
      <c r="A52" s="118"/>
      <c r="B52" s="119"/>
      <c r="C52" s="118" t="s">
        <v>805</v>
      </c>
      <c r="D52" s="120">
        <v>159798442</v>
      </c>
    </row>
    <row r="53" spans="1:5">
      <c r="A53" s="118"/>
      <c r="B53" s="119"/>
      <c r="C53" s="118"/>
      <c r="D53" s="120"/>
    </row>
    <row r="54" spans="1:5">
      <c r="A54" s="118"/>
      <c r="B54" s="123">
        <f>SUM(B49:B53)</f>
        <v>187586775</v>
      </c>
      <c r="C54" s="118"/>
      <c r="D54" s="123">
        <f>SUM(D49:D53)</f>
        <v>187586775</v>
      </c>
    </row>
    <row r="55" spans="1:5">
      <c r="A55" s="118"/>
      <c r="B55" s="119"/>
      <c r="C55" s="118"/>
      <c r="D55" s="120"/>
    </row>
    <row r="56" spans="1:5" ht="12.75" customHeight="1"/>
    <row r="57" spans="1:5" ht="12.75" customHeight="1">
      <c r="A57" s="128" t="s">
        <v>1075</v>
      </c>
    </row>
    <row r="58" spans="1:5" ht="12.75" customHeight="1">
      <c r="A58" s="122" t="s">
        <v>24</v>
      </c>
      <c r="B58" s="123" t="s">
        <v>735</v>
      </c>
      <c r="C58" s="122" t="s">
        <v>24</v>
      </c>
      <c r="D58" s="124" t="s">
        <v>736</v>
      </c>
    </row>
    <row r="59" spans="1:5" ht="12.75" customHeight="1">
      <c r="A59" s="118" t="s">
        <v>904</v>
      </c>
      <c r="B59" s="119">
        <v>2026779</v>
      </c>
      <c r="C59" s="118"/>
      <c r="D59" s="120"/>
    </row>
    <row r="60" spans="1:5" ht="12.75" customHeight="1">
      <c r="A60" s="118"/>
      <c r="B60" s="119"/>
      <c r="C60" s="118" t="s">
        <v>1076</v>
      </c>
      <c r="D60" s="120">
        <f>B64-D62</f>
        <v>2026779</v>
      </c>
      <c r="E60" s="128" t="s">
        <v>1077</v>
      </c>
    </row>
    <row r="61" spans="1:5" ht="12.75" customHeight="1">
      <c r="A61" s="118"/>
      <c r="B61" s="119"/>
      <c r="C61" s="118"/>
      <c r="D61" s="120"/>
    </row>
    <row r="62" spans="1:5" ht="12.75" customHeight="1">
      <c r="A62" s="118"/>
      <c r="B62" s="119"/>
      <c r="C62" s="118" t="s">
        <v>805</v>
      </c>
      <c r="D62" s="120">
        <v>0</v>
      </c>
    </row>
    <row r="63" spans="1:5" ht="12.75" customHeight="1">
      <c r="A63" s="118"/>
      <c r="B63" s="119"/>
      <c r="C63" s="118"/>
      <c r="D63" s="120"/>
    </row>
    <row r="64" spans="1:5" ht="12.75" customHeight="1">
      <c r="A64" s="118"/>
      <c r="B64" s="123">
        <f>SUM(B59:B63)</f>
        <v>2026779</v>
      </c>
      <c r="C64" s="118"/>
      <c r="D64" s="123">
        <f>SUM(D59:D63)</f>
        <v>2026779</v>
      </c>
    </row>
    <row r="65" spans="1:4" ht="12.75" customHeight="1">
      <c r="A65" s="118"/>
      <c r="B65" s="119"/>
      <c r="C65" s="118"/>
      <c r="D65" s="120"/>
    </row>
    <row r="66" spans="1:4" ht="12.75" customHeight="1"/>
    <row r="67" spans="1:4" ht="12.75" customHeight="1"/>
    <row r="68" spans="1:4" ht="12.75" customHeight="1"/>
    <row r="69" spans="1:4" ht="12.75" customHeight="1"/>
    <row r="73" spans="1:4">
      <c r="A73" s="117" t="s">
        <v>909</v>
      </c>
    </row>
    <row r="75" spans="1:4">
      <c r="A75" s="122" t="s">
        <v>24</v>
      </c>
      <c r="B75" s="123" t="s">
        <v>735</v>
      </c>
      <c r="C75" s="122" t="s">
        <v>24</v>
      </c>
      <c r="D75" s="124" t="s">
        <v>736</v>
      </c>
    </row>
    <row r="76" spans="1:4">
      <c r="A76" s="118" t="s">
        <v>910</v>
      </c>
      <c r="B76" s="129">
        <v>164578</v>
      </c>
      <c r="C76" s="118" t="s">
        <v>904</v>
      </c>
      <c r="D76" s="120">
        <v>220445634</v>
      </c>
    </row>
    <row r="77" spans="1:4">
      <c r="A77" s="118" t="s">
        <v>319</v>
      </c>
      <c r="B77" s="119">
        <v>0</v>
      </c>
      <c r="C77" s="118"/>
      <c r="D77" s="120"/>
    </row>
    <row r="78" spans="1:4">
      <c r="A78" s="118" t="s">
        <v>930</v>
      </c>
      <c r="B78" s="119">
        <f>D82-B76-B80</f>
        <v>76476007.619999945</v>
      </c>
      <c r="C78" s="118"/>
      <c r="D78" s="120"/>
    </row>
    <row r="79" spans="1:4">
      <c r="A79" s="118"/>
      <c r="B79" s="119"/>
      <c r="C79" s="118"/>
      <c r="D79" s="120"/>
    </row>
    <row r="80" spans="1:4">
      <c r="A80" s="118" t="s">
        <v>805</v>
      </c>
      <c r="B80" s="120">
        <v>143805048.38000005</v>
      </c>
      <c r="C80" s="118"/>
      <c r="D80" s="120"/>
    </row>
    <row r="81" spans="1:4">
      <c r="A81" s="118"/>
      <c r="B81" s="119"/>
      <c r="C81" s="118"/>
      <c r="D81" s="120"/>
    </row>
    <row r="82" spans="1:4">
      <c r="A82" s="118"/>
      <c r="B82" s="123">
        <f>SUM(B76:B81)</f>
        <v>220445634</v>
      </c>
      <c r="C82" s="118"/>
      <c r="D82" s="123">
        <f>SUM(D76:D81)</f>
        <v>220445634</v>
      </c>
    </row>
    <row r="83" spans="1:4">
      <c r="A83" s="118"/>
      <c r="B83" s="119"/>
      <c r="C83" s="118"/>
      <c r="D83" s="120"/>
    </row>
    <row r="87" spans="1:4">
      <c r="A87" s="117" t="s">
        <v>911</v>
      </c>
    </row>
    <row r="89" spans="1:4">
      <c r="A89" s="122" t="s">
        <v>24</v>
      </c>
      <c r="B89" s="123" t="s">
        <v>735</v>
      </c>
      <c r="C89" s="122" t="s">
        <v>24</v>
      </c>
      <c r="D89" s="124" t="s">
        <v>736</v>
      </c>
    </row>
    <row r="90" spans="1:4">
      <c r="A90" s="118"/>
      <c r="B90" s="119"/>
      <c r="C90" s="118" t="s">
        <v>904</v>
      </c>
      <c r="D90" s="120">
        <v>23838280</v>
      </c>
    </row>
    <row r="91" spans="1:4">
      <c r="B91" s="119"/>
      <c r="C91" s="118"/>
      <c r="D91" s="120"/>
    </row>
    <row r="92" spans="1:4">
      <c r="A92" s="118"/>
      <c r="B92" s="119"/>
      <c r="C92" s="118" t="s">
        <v>931</v>
      </c>
      <c r="D92" s="120"/>
    </row>
    <row r="93" spans="1:4">
      <c r="A93" s="118"/>
      <c r="B93" s="119"/>
      <c r="C93" s="118"/>
      <c r="D93" s="120">
        <f>B94-D90</f>
        <v>16088489.989999995</v>
      </c>
    </row>
    <row r="94" spans="1:4">
      <c r="A94" s="118" t="s">
        <v>805</v>
      </c>
      <c r="B94" s="120">
        <v>39926769.989999995</v>
      </c>
      <c r="C94" s="118"/>
      <c r="D94" s="120"/>
    </row>
    <row r="95" spans="1:4">
      <c r="A95" s="118"/>
      <c r="B95" s="119"/>
      <c r="C95" s="118"/>
      <c r="D95" s="120"/>
    </row>
    <row r="96" spans="1:4">
      <c r="A96" s="118"/>
      <c r="B96" s="119">
        <f>SUM(B90:B95)</f>
        <v>39926769.989999995</v>
      </c>
      <c r="C96" s="118"/>
      <c r="D96" s="119">
        <f>SUM(D90:D95)</f>
        <v>39926769.989999995</v>
      </c>
    </row>
    <row r="97" spans="1:5">
      <c r="A97" s="118"/>
      <c r="B97" s="119"/>
      <c r="C97" s="118"/>
      <c r="D97" s="120"/>
    </row>
    <row r="100" spans="1:5">
      <c r="A100" s="117" t="s">
        <v>908</v>
      </c>
    </row>
    <row r="102" spans="1:5">
      <c r="A102" s="122" t="s">
        <v>24</v>
      </c>
      <c r="B102" s="123" t="s">
        <v>735</v>
      </c>
      <c r="C102" s="122" t="s">
        <v>24</v>
      </c>
      <c r="D102" s="124" t="s">
        <v>736</v>
      </c>
    </row>
    <row r="103" spans="1:5">
      <c r="A103" s="118"/>
      <c r="B103" s="119"/>
      <c r="C103" s="121" t="s">
        <v>904</v>
      </c>
      <c r="D103" s="120"/>
    </row>
    <row r="104" spans="1:5">
      <c r="A104" s="118"/>
      <c r="B104" s="119"/>
      <c r="C104" s="118"/>
      <c r="D104" s="120"/>
    </row>
    <row r="105" spans="1:5">
      <c r="A105" s="118"/>
      <c r="B105" s="119"/>
      <c r="C105" s="118" t="s">
        <v>906</v>
      </c>
      <c r="D105" s="120">
        <v>209657</v>
      </c>
      <c r="E105" s="128" t="s">
        <v>1078</v>
      </c>
    </row>
    <row r="106" spans="1:5" ht="20.25" customHeight="1">
      <c r="A106" s="118" t="s">
        <v>932</v>
      </c>
      <c r="B106" s="119">
        <f>D111-B109</f>
        <v>209657</v>
      </c>
      <c r="C106" s="118"/>
      <c r="D106" s="120"/>
    </row>
    <row r="107" spans="1:5">
      <c r="A107" s="121" t="s">
        <v>805</v>
      </c>
      <c r="B107" s="119"/>
      <c r="C107" s="118"/>
      <c r="D107" s="120"/>
    </row>
    <row r="108" spans="1:5">
      <c r="A108" s="118"/>
      <c r="B108" s="120"/>
      <c r="C108" s="118"/>
      <c r="D108" s="120"/>
    </row>
    <row r="109" spans="1:5">
      <c r="A109" s="118" t="s">
        <v>906</v>
      </c>
      <c r="B109" s="120">
        <v>0</v>
      </c>
      <c r="C109" s="118"/>
      <c r="D109" s="120"/>
    </row>
    <row r="110" spans="1:5">
      <c r="A110" s="118"/>
      <c r="B110" s="119"/>
      <c r="C110" s="118"/>
      <c r="D110" s="119"/>
    </row>
    <row r="111" spans="1:5">
      <c r="A111" s="118"/>
      <c r="B111" s="123">
        <f>SUM(B104:B110)</f>
        <v>209657</v>
      </c>
      <c r="C111" s="118"/>
      <c r="D111" s="123">
        <f>SUM(D104:D110)</f>
        <v>209657</v>
      </c>
    </row>
    <row r="112" spans="1:5">
      <c r="A112" s="118"/>
      <c r="B112" s="119"/>
      <c r="C112" s="118"/>
      <c r="D112" s="120"/>
    </row>
    <row r="115" spans="1:4">
      <c r="A115" s="122" t="s">
        <v>24</v>
      </c>
      <c r="B115" s="123" t="s">
        <v>735</v>
      </c>
      <c r="C115" s="122" t="s">
        <v>24</v>
      </c>
      <c r="D115" s="124" t="s">
        <v>736</v>
      </c>
    </row>
    <row r="116" spans="1:4">
      <c r="A116" s="118"/>
      <c r="B116" s="119"/>
      <c r="C116" s="121" t="s">
        <v>904</v>
      </c>
      <c r="D116" s="120"/>
    </row>
    <row r="117" spans="1:4">
      <c r="A117" s="118"/>
      <c r="B117" s="119"/>
      <c r="C117" s="118" t="s">
        <v>905</v>
      </c>
      <c r="D117" s="120">
        <v>2215945</v>
      </c>
    </row>
    <row r="118" spans="1:4">
      <c r="A118" s="118" t="s">
        <v>1079</v>
      </c>
      <c r="B118" s="120">
        <v>658901</v>
      </c>
      <c r="C118" s="118" t="s">
        <v>906</v>
      </c>
      <c r="D118" s="120">
        <v>0</v>
      </c>
    </row>
    <row r="119" spans="1:4">
      <c r="A119" s="118" t="s">
        <v>1080</v>
      </c>
      <c r="B119" s="119">
        <f>D124-B121-B122</f>
        <v>-658901</v>
      </c>
      <c r="C119" s="118" t="s">
        <v>1080</v>
      </c>
      <c r="D119" s="120">
        <f>B124-D117</f>
        <v>209657</v>
      </c>
    </row>
    <row r="120" spans="1:4">
      <c r="A120" s="121" t="s">
        <v>805</v>
      </c>
      <c r="B120" s="119"/>
    </row>
    <row r="121" spans="1:4">
      <c r="A121" s="118" t="s">
        <v>905</v>
      </c>
      <c r="B121" s="120">
        <v>3084503</v>
      </c>
      <c r="C121" s="118"/>
      <c r="D121" s="120"/>
    </row>
    <row r="122" spans="1:4">
      <c r="A122" s="118" t="s">
        <v>906</v>
      </c>
      <c r="B122" s="120">
        <v>0</v>
      </c>
      <c r="C122" s="118"/>
      <c r="D122" s="120"/>
    </row>
    <row r="123" spans="1:4">
      <c r="A123" s="118"/>
      <c r="B123" s="119"/>
      <c r="C123" s="118"/>
      <c r="D123" s="119"/>
    </row>
    <row r="124" spans="1:4">
      <c r="A124" s="118"/>
      <c r="B124" s="123">
        <f>B121-B118</f>
        <v>2425602</v>
      </c>
      <c r="C124" s="118"/>
      <c r="D124" s="123">
        <f>SUM(D117:D123)</f>
        <v>2425602</v>
      </c>
    </row>
    <row r="125" spans="1:4">
      <c r="A125" s="118"/>
      <c r="B125" s="119"/>
      <c r="C125" s="118"/>
      <c r="D125" s="120"/>
    </row>
    <row r="128" spans="1:4">
      <c r="A128" s="117" t="s">
        <v>921</v>
      </c>
    </row>
    <row r="130" spans="1:4">
      <c r="A130" s="122" t="s">
        <v>24</v>
      </c>
      <c r="B130" s="123" t="s">
        <v>735</v>
      </c>
      <c r="C130" s="122" t="s">
        <v>24</v>
      </c>
      <c r="D130" s="124" t="s">
        <v>736</v>
      </c>
    </row>
    <row r="131" spans="1:4">
      <c r="A131" s="121" t="s">
        <v>904</v>
      </c>
      <c r="B131" s="119"/>
      <c r="C131" s="118"/>
      <c r="D131" s="120"/>
    </row>
    <row r="132" spans="1:4">
      <c r="A132" s="118" t="s">
        <v>922</v>
      </c>
      <c r="B132" s="116">
        <v>16697671</v>
      </c>
      <c r="C132" s="118" t="s">
        <v>923</v>
      </c>
      <c r="D132" s="120"/>
    </row>
    <row r="133" spans="1:4">
      <c r="A133" s="118" t="s">
        <v>924</v>
      </c>
      <c r="B133" s="119">
        <v>6240358</v>
      </c>
      <c r="C133" s="118"/>
      <c r="D133" s="120"/>
    </row>
    <row r="134" spans="1:4">
      <c r="A134" s="118"/>
      <c r="B134" s="119"/>
      <c r="C134" s="118"/>
      <c r="D134" s="120"/>
    </row>
    <row r="135" spans="1:4">
      <c r="A135" s="118" t="s">
        <v>933</v>
      </c>
      <c r="B135" s="119">
        <f>D139-B132-B133</f>
        <v>21099092.099999994</v>
      </c>
      <c r="C135" s="121" t="s">
        <v>805</v>
      </c>
      <c r="D135" s="120"/>
    </row>
    <row r="136" spans="1:4">
      <c r="A136" s="118"/>
      <c r="B136" s="119"/>
      <c r="C136" s="118" t="s">
        <v>922</v>
      </c>
      <c r="D136" s="120">
        <v>33742938.269999996</v>
      </c>
    </row>
    <row r="137" spans="1:4">
      <c r="A137" s="118"/>
      <c r="B137" s="119"/>
      <c r="C137" s="118" t="s">
        <v>924</v>
      </c>
      <c r="D137" s="120">
        <v>10294182.83</v>
      </c>
    </row>
    <row r="138" spans="1:4">
      <c r="A138" s="118"/>
      <c r="B138" s="119"/>
      <c r="C138" s="118"/>
      <c r="D138" s="120"/>
    </row>
    <row r="139" spans="1:4">
      <c r="A139" s="118"/>
      <c r="B139" s="123">
        <f>SUM(B132:B137)</f>
        <v>44037121.099999994</v>
      </c>
      <c r="C139" s="118"/>
      <c r="D139" s="123">
        <f>SUM(D132:D137)</f>
        <v>44037121.099999994</v>
      </c>
    </row>
    <row r="140" spans="1:4">
      <c r="A140" s="118"/>
      <c r="B140" s="119"/>
      <c r="C140" s="118"/>
      <c r="D140" s="120"/>
    </row>
    <row r="143" spans="1:4">
      <c r="A143" s="128" t="s">
        <v>1081</v>
      </c>
    </row>
    <row r="144" spans="1:4">
      <c r="A144" s="115"/>
      <c r="B144" s="115"/>
      <c r="C144" s="115"/>
      <c r="D144" s="115"/>
    </row>
    <row r="145" spans="1:4">
      <c r="A145" s="115" t="s">
        <v>30</v>
      </c>
      <c r="B145" s="114">
        <v>2773633</v>
      </c>
      <c r="C145" s="115"/>
      <c r="D145" s="115"/>
    </row>
    <row r="146" spans="1:4">
      <c r="A146" s="115" t="s">
        <v>1082</v>
      </c>
      <c r="B146" s="125">
        <v>9305155.8399999999</v>
      </c>
      <c r="C146" s="115" t="s">
        <v>1083</v>
      </c>
      <c r="D146" s="116">
        <f>B151-D149</f>
        <v>12012908.459999999</v>
      </c>
    </row>
    <row r="147" spans="1:4">
      <c r="A147" s="115"/>
      <c r="B147" s="115"/>
      <c r="C147" s="115"/>
      <c r="D147" s="115"/>
    </row>
    <row r="148" spans="1:4">
      <c r="A148" s="115"/>
      <c r="B148" s="115"/>
      <c r="C148" s="115"/>
      <c r="D148" s="115"/>
    </row>
    <row r="149" spans="1:4">
      <c r="A149" s="115"/>
      <c r="B149" s="115"/>
      <c r="C149" s="115" t="s">
        <v>1084</v>
      </c>
      <c r="D149" s="114">
        <v>65880.38</v>
      </c>
    </row>
    <row r="150" spans="1:4">
      <c r="A150" s="115"/>
      <c r="B150" s="115"/>
      <c r="C150" s="115"/>
      <c r="D150" s="115"/>
    </row>
    <row r="151" spans="1:4">
      <c r="A151" s="115"/>
      <c r="B151" s="114">
        <f>B146+B145</f>
        <v>12078788.84</v>
      </c>
      <c r="C151" s="115"/>
      <c r="D151" s="114">
        <f>D148+D149+D146</f>
        <v>12078788.84</v>
      </c>
    </row>
    <row r="156" spans="1:4">
      <c r="A156" s="117" t="s">
        <v>916</v>
      </c>
    </row>
    <row r="158" spans="1:4">
      <c r="A158" s="122" t="s">
        <v>24</v>
      </c>
      <c r="B158" s="123" t="s">
        <v>735</v>
      </c>
      <c r="C158" s="122" t="s">
        <v>24</v>
      </c>
      <c r="D158" s="124" t="s">
        <v>736</v>
      </c>
    </row>
    <row r="159" spans="1:4">
      <c r="A159" s="118" t="s">
        <v>904</v>
      </c>
      <c r="B159" s="119">
        <v>85480617</v>
      </c>
      <c r="C159" s="118" t="s">
        <v>915</v>
      </c>
      <c r="D159" s="119"/>
    </row>
    <row r="160" spans="1:4">
      <c r="A160" s="118"/>
      <c r="B160" s="119"/>
      <c r="C160" s="118" t="s">
        <v>917</v>
      </c>
      <c r="D160" s="120"/>
    </row>
    <row r="161" spans="1:4">
      <c r="A161" s="118"/>
      <c r="B161" s="119"/>
      <c r="C161" s="118" t="s">
        <v>918</v>
      </c>
      <c r="D161" s="120">
        <v>4817573.05</v>
      </c>
    </row>
    <row r="162" spans="1:4">
      <c r="A162" s="118" t="s">
        <v>919</v>
      </c>
      <c r="B162" s="119"/>
      <c r="C162" s="118" t="s">
        <v>920</v>
      </c>
      <c r="D162" s="120">
        <v>1646901.67</v>
      </c>
    </row>
    <row r="163" spans="1:4">
      <c r="A163" s="118"/>
      <c r="B163" s="119"/>
      <c r="C163" s="118"/>
      <c r="D163" s="120"/>
    </row>
    <row r="164" spans="1:4">
      <c r="A164" s="118"/>
      <c r="B164" s="119"/>
      <c r="C164" s="118"/>
      <c r="D164" s="120"/>
    </row>
    <row r="165" spans="1:4">
      <c r="A165" s="118"/>
      <c r="B165" s="119"/>
      <c r="C165" s="118" t="s">
        <v>805</v>
      </c>
      <c r="D165" s="120">
        <v>45502494.38000001</v>
      </c>
    </row>
    <row r="166" spans="1:4">
      <c r="A166" s="118"/>
      <c r="B166" s="119"/>
      <c r="C166" s="118" t="s">
        <v>935</v>
      </c>
      <c r="D166" s="120">
        <f>B167-SUM(D159:D165)</f>
        <v>33513647.899999991</v>
      </c>
    </row>
    <row r="167" spans="1:4">
      <c r="A167" s="118"/>
      <c r="B167" s="123">
        <f>SUM(B159:B166)</f>
        <v>85480617</v>
      </c>
      <c r="C167" s="118"/>
      <c r="D167" s="123">
        <f>SUM(D159:D166)</f>
        <v>85480617</v>
      </c>
    </row>
    <row r="168" spans="1:4" hidden="1">
      <c r="A168" s="118"/>
      <c r="B168" s="119"/>
      <c r="C168" s="118"/>
      <c r="D168" s="120"/>
    </row>
    <row r="169" spans="1:4" hidden="1"/>
    <row r="170" spans="1:4" hidden="1"/>
    <row r="171" spans="1:4" hidden="1"/>
    <row r="172" spans="1:4" hidden="1"/>
    <row r="173" spans="1:4" hidden="1">
      <c r="A173" s="117" t="s">
        <v>912</v>
      </c>
    </row>
    <row r="174" spans="1:4" hidden="1"/>
    <row r="175" spans="1:4" hidden="1">
      <c r="A175" s="122" t="s">
        <v>24</v>
      </c>
      <c r="B175" s="123" t="s">
        <v>735</v>
      </c>
      <c r="C175" s="122" t="s">
        <v>24</v>
      </c>
      <c r="D175" s="124" t="s">
        <v>736</v>
      </c>
    </row>
    <row r="176" spans="1:4" hidden="1">
      <c r="A176" s="121" t="s">
        <v>904</v>
      </c>
      <c r="B176" s="123"/>
      <c r="C176" s="122"/>
      <c r="D176" s="124"/>
    </row>
    <row r="177" spans="1:4" hidden="1">
      <c r="A177" s="118" t="s">
        <v>913</v>
      </c>
      <c r="B177" s="119">
        <v>13768622</v>
      </c>
      <c r="C177" s="118" t="s">
        <v>914</v>
      </c>
      <c r="D177" s="120">
        <v>3250443</v>
      </c>
    </row>
    <row r="178" spans="1:4" hidden="1">
      <c r="A178" s="118" t="s">
        <v>849</v>
      </c>
      <c r="B178" s="119"/>
      <c r="C178" s="118"/>
      <c r="D178" s="120"/>
    </row>
    <row r="179" spans="1:4" hidden="1">
      <c r="A179" s="118"/>
      <c r="B179" s="119"/>
      <c r="C179" s="118"/>
      <c r="D179" s="119"/>
    </row>
    <row r="180" spans="1:4" hidden="1">
      <c r="A180" s="118"/>
      <c r="B180" s="119"/>
      <c r="C180" s="118"/>
      <c r="D180" s="120"/>
    </row>
    <row r="181" spans="1:4" hidden="1">
      <c r="A181" s="118" t="s">
        <v>936</v>
      </c>
      <c r="B181" s="119">
        <f>D187-B177</f>
        <v>6324478.5</v>
      </c>
      <c r="C181" s="118"/>
      <c r="D181" s="120"/>
    </row>
    <row r="182" spans="1:4" hidden="1">
      <c r="A182" s="118"/>
      <c r="B182" s="119"/>
      <c r="C182" s="118"/>
      <c r="D182" s="120"/>
    </row>
    <row r="183" spans="1:4" hidden="1">
      <c r="A183" s="118"/>
      <c r="B183" s="119"/>
      <c r="C183" s="121" t="s">
        <v>805</v>
      </c>
      <c r="D183" s="120"/>
    </row>
    <row r="184" spans="1:4" hidden="1">
      <c r="A184" s="118"/>
      <c r="B184" s="119"/>
      <c r="C184" s="118" t="s">
        <v>913</v>
      </c>
      <c r="D184" s="119">
        <v>16842657.5</v>
      </c>
    </row>
    <row r="185" spans="1:4">
      <c r="A185" s="118"/>
      <c r="B185" s="119"/>
      <c r="C185" s="118" t="s">
        <v>849</v>
      </c>
      <c r="D185" s="119"/>
    </row>
    <row r="186" spans="1:4">
      <c r="A186" s="118"/>
      <c r="B186" s="119"/>
      <c r="C186" s="118"/>
      <c r="D186" s="119"/>
    </row>
    <row r="187" spans="1:4">
      <c r="A187" s="118"/>
      <c r="B187" s="123">
        <f>SUM(B177:B186)</f>
        <v>20093100.5</v>
      </c>
      <c r="C187" s="118"/>
      <c r="D187" s="123">
        <f>SUM(D177:D186)</f>
        <v>20093100.5</v>
      </c>
    </row>
    <row r="188" spans="1:4">
      <c r="A188" s="118"/>
      <c r="B188" s="119"/>
      <c r="C188" s="118"/>
      <c r="D188" s="120"/>
    </row>
    <row r="189" spans="1:4">
      <c r="A189" s="256"/>
      <c r="B189" s="257"/>
      <c r="C189" s="256"/>
      <c r="D189" s="258"/>
    </row>
    <row r="190" spans="1:4">
      <c r="A190" s="256"/>
      <c r="B190" s="257"/>
      <c r="C190" s="256"/>
      <c r="D190" s="258"/>
    </row>
    <row r="191" spans="1:4">
      <c r="A191" s="117" t="s">
        <v>912</v>
      </c>
    </row>
    <row r="193" spans="1:4">
      <c r="A193" s="122" t="s">
        <v>24</v>
      </c>
      <c r="B193" s="123" t="s">
        <v>735</v>
      </c>
      <c r="C193" s="122" t="s">
        <v>24</v>
      </c>
      <c r="D193" s="124" t="s">
        <v>736</v>
      </c>
    </row>
    <row r="194" spans="1:4">
      <c r="A194" s="121" t="s">
        <v>904</v>
      </c>
      <c r="B194" s="123"/>
      <c r="C194" s="122"/>
      <c r="D194" s="124"/>
    </row>
    <row r="195" spans="1:4">
      <c r="A195" s="118" t="s">
        <v>913</v>
      </c>
      <c r="B195" s="119">
        <v>13768622</v>
      </c>
      <c r="C195" s="118" t="s">
        <v>914</v>
      </c>
      <c r="D195" s="120">
        <v>3250443</v>
      </c>
    </row>
    <row r="196" spans="1:4">
      <c r="A196" s="118" t="s">
        <v>849</v>
      </c>
      <c r="B196" s="119"/>
      <c r="C196" s="118"/>
      <c r="D196" s="120"/>
    </row>
    <row r="197" spans="1:4">
      <c r="A197" s="118"/>
      <c r="B197" s="119"/>
      <c r="C197" s="118"/>
      <c r="D197" s="119"/>
    </row>
    <row r="198" spans="1:4">
      <c r="A198" s="118"/>
      <c r="B198" s="119"/>
      <c r="C198" s="118"/>
      <c r="D198" s="120"/>
    </row>
    <row r="199" spans="1:4">
      <c r="A199" s="118" t="s">
        <v>936</v>
      </c>
      <c r="B199" s="119">
        <f>D205-B195</f>
        <v>6324478.5</v>
      </c>
      <c r="C199" s="118"/>
      <c r="D199" s="120"/>
    </row>
    <row r="200" spans="1:4">
      <c r="A200" s="118"/>
      <c r="B200" s="119"/>
      <c r="C200" s="118"/>
      <c r="D200" s="120"/>
    </row>
    <row r="201" spans="1:4">
      <c r="A201" s="118"/>
      <c r="B201" s="119"/>
      <c r="C201" s="121" t="s">
        <v>805</v>
      </c>
      <c r="D201" s="120"/>
    </row>
    <row r="202" spans="1:4">
      <c r="A202" s="118"/>
      <c r="B202" s="119"/>
      <c r="C202" s="118" t="s">
        <v>913</v>
      </c>
      <c r="D202" s="119">
        <v>16842657.5</v>
      </c>
    </row>
    <row r="203" spans="1:4">
      <c r="A203" s="118"/>
      <c r="B203" s="119"/>
      <c r="C203" s="118" t="s">
        <v>849</v>
      </c>
      <c r="D203" s="119"/>
    </row>
    <row r="204" spans="1:4">
      <c r="A204" s="118"/>
      <c r="B204" s="119"/>
      <c r="C204" s="118"/>
      <c r="D204" s="119"/>
    </row>
    <row r="205" spans="1:4">
      <c r="A205" s="118"/>
      <c r="B205" s="123">
        <f>SUM(B195:B204)</f>
        <v>20093100.5</v>
      </c>
      <c r="C205" s="118"/>
      <c r="D205" s="123">
        <f>SUM(D195:D204)</f>
        <v>20093100.5</v>
      </c>
    </row>
    <row r="206" spans="1:4">
      <c r="A206" s="118"/>
      <c r="B206" s="119"/>
      <c r="C206" s="118"/>
      <c r="D206" s="120"/>
    </row>
    <row r="208" spans="1:4">
      <c r="A208" s="117" t="s">
        <v>929</v>
      </c>
    </row>
    <row r="210" spans="1:4">
      <c r="A210" s="122" t="s">
        <v>24</v>
      </c>
      <c r="B210" s="123" t="s">
        <v>735</v>
      </c>
      <c r="C210" s="122" t="s">
        <v>24</v>
      </c>
      <c r="D210" s="124" t="s">
        <v>736</v>
      </c>
    </row>
    <row r="211" spans="1:4">
      <c r="A211" s="118" t="s">
        <v>904</v>
      </c>
      <c r="B211" s="119">
        <v>234614375</v>
      </c>
      <c r="C211" s="121"/>
      <c r="D211" s="120"/>
    </row>
    <row r="212" spans="1:4">
      <c r="A212" s="118"/>
      <c r="B212" s="119"/>
      <c r="C212" s="118"/>
      <c r="D212" s="120"/>
    </row>
    <row r="213" spans="1:4">
      <c r="A213" s="118"/>
      <c r="B213" s="119"/>
      <c r="C213" s="118" t="s">
        <v>937</v>
      </c>
      <c r="D213" s="120">
        <f>B217-D215</f>
        <v>186016741.81999999</v>
      </c>
    </row>
    <row r="214" spans="1:4">
      <c r="A214" s="118"/>
      <c r="B214" s="119"/>
      <c r="C214" s="118"/>
      <c r="D214" s="120"/>
    </row>
    <row r="215" spans="1:4">
      <c r="A215" s="121"/>
      <c r="B215" s="119"/>
      <c r="C215" s="118" t="s">
        <v>805</v>
      </c>
      <c r="D215" s="119">
        <v>48597633.179999992</v>
      </c>
    </row>
    <row r="216" spans="1:4">
      <c r="A216" s="118"/>
      <c r="B216" s="119"/>
      <c r="C216" s="118"/>
      <c r="D216" s="120"/>
    </row>
    <row r="217" spans="1:4">
      <c r="A217" s="118"/>
      <c r="B217" s="123">
        <f>SUM(B211:B216)</f>
        <v>234614375</v>
      </c>
      <c r="C217" s="118"/>
      <c r="D217" s="123">
        <f>SUM(D211:D216)</f>
        <v>234614375</v>
      </c>
    </row>
    <row r="218" spans="1:4">
      <c r="A218" s="118"/>
      <c r="B218" s="119"/>
      <c r="C218" s="118"/>
      <c r="D218" s="120"/>
    </row>
    <row r="221" spans="1:4" ht="23.25" customHeight="1">
      <c r="A221" s="117"/>
    </row>
    <row r="223" spans="1:4">
      <c r="A223" s="122"/>
      <c r="B223" s="123"/>
      <c r="C223" s="122"/>
      <c r="D223" s="124"/>
    </row>
    <row r="224" spans="1:4">
      <c r="A224" s="121"/>
      <c r="B224" s="119"/>
      <c r="C224" s="121"/>
      <c r="D224" s="120"/>
    </row>
    <row r="225" spans="1:4">
      <c r="A225" s="118"/>
      <c r="B225" s="119"/>
      <c r="C225" s="118"/>
      <c r="D225" s="120"/>
    </row>
    <row r="226" spans="1:4">
      <c r="A226" s="118"/>
      <c r="B226" s="119"/>
      <c r="C226" s="118"/>
      <c r="D226" s="120"/>
    </row>
    <row r="227" spans="1:4">
      <c r="A227" s="118"/>
      <c r="B227" s="119"/>
      <c r="C227" s="118"/>
      <c r="D227" s="120"/>
    </row>
    <row r="228" spans="1:4">
      <c r="A228" s="121"/>
      <c r="B228" s="119"/>
      <c r="C228" s="121"/>
      <c r="D228" s="120"/>
    </row>
    <row r="229" spans="1:4">
      <c r="A229" s="118"/>
      <c r="B229" s="119"/>
      <c r="C229" s="118"/>
      <c r="D229" s="120"/>
    </row>
    <row r="230" spans="1:4">
      <c r="A230" s="118"/>
      <c r="B230" s="119"/>
      <c r="C230" s="118"/>
      <c r="D230" s="120"/>
    </row>
    <row r="231" spans="1:4">
      <c r="A231" s="118"/>
      <c r="B231" s="123"/>
      <c r="C231" s="118"/>
      <c r="D231" s="123"/>
    </row>
    <row r="232" spans="1:4">
      <c r="A232" s="118"/>
      <c r="B232" s="119"/>
      <c r="C232" s="118"/>
      <c r="D232" s="120"/>
    </row>
    <row r="236" spans="1:4">
      <c r="A236" s="117" t="s">
        <v>850</v>
      </c>
    </row>
    <row r="238" spans="1:4">
      <c r="A238" s="122" t="s">
        <v>24</v>
      </c>
      <c r="B238" s="123" t="s">
        <v>735</v>
      </c>
      <c r="C238" s="122" t="s">
        <v>24</v>
      </c>
      <c r="D238" s="124" t="s">
        <v>736</v>
      </c>
    </row>
    <row r="239" spans="1:4">
      <c r="A239" s="121" t="s">
        <v>904</v>
      </c>
      <c r="B239" s="119"/>
      <c r="C239" s="121"/>
      <c r="D239" s="120"/>
    </row>
    <row r="240" spans="1:4">
      <c r="A240" s="118"/>
      <c r="B240" s="119"/>
      <c r="C240" s="118" t="s">
        <v>938</v>
      </c>
      <c r="D240" s="120">
        <v>221209</v>
      </c>
    </row>
    <row r="241" spans="1:4">
      <c r="A241" s="118"/>
      <c r="B241" s="119"/>
      <c r="C241" s="118" t="s">
        <v>927</v>
      </c>
      <c r="D241" s="120">
        <f>B246-D240</f>
        <v>9083946.8399999999</v>
      </c>
    </row>
    <row r="242" spans="1:4">
      <c r="A242" s="118" t="s">
        <v>928</v>
      </c>
      <c r="B242" s="119">
        <v>9305155.8399999999</v>
      </c>
      <c r="C242" s="118"/>
      <c r="D242" s="120"/>
    </row>
    <row r="243" spans="1:4">
      <c r="A243" s="121"/>
      <c r="B243" s="119"/>
      <c r="C243" s="121" t="s">
        <v>805</v>
      </c>
      <c r="D243" s="119"/>
    </row>
    <row r="244" spans="1:4">
      <c r="A244" s="118"/>
      <c r="B244" s="119"/>
      <c r="C244" s="118" t="s">
        <v>926</v>
      </c>
      <c r="D244" s="119"/>
    </row>
    <row r="245" spans="1:4">
      <c r="A245" s="118"/>
      <c r="B245" s="119"/>
      <c r="C245" s="118"/>
      <c r="D245" s="120"/>
    </row>
    <row r="246" spans="1:4">
      <c r="A246" s="118"/>
      <c r="B246" s="123">
        <f>SUM(B239:B244)</f>
        <v>9305155.8399999999</v>
      </c>
      <c r="C246" s="118"/>
      <c r="D246" s="123">
        <f>SUM(D239:D244)</f>
        <v>9305155.8399999999</v>
      </c>
    </row>
    <row r="247" spans="1:4">
      <c r="A247" s="118"/>
      <c r="B247" s="119"/>
      <c r="C247" s="118"/>
      <c r="D247" s="120"/>
    </row>
    <row r="271" spans="1:1">
      <c r="A271" s="117" t="s">
        <v>902</v>
      </c>
    </row>
    <row r="274" spans="1:4">
      <c r="A274" s="118" t="s">
        <v>903</v>
      </c>
      <c r="B274" s="119"/>
      <c r="C274" s="121" t="s">
        <v>904</v>
      </c>
      <c r="D274" s="120"/>
    </row>
    <row r="275" spans="1:4">
      <c r="A275" s="118"/>
      <c r="B275" s="119"/>
      <c r="C275" s="118" t="s">
        <v>905</v>
      </c>
      <c r="D275" s="120">
        <v>1660834</v>
      </c>
    </row>
    <row r="276" spans="1:4">
      <c r="A276" s="118"/>
      <c r="B276" s="119"/>
      <c r="C276" s="118" t="s">
        <v>906</v>
      </c>
      <c r="D276" s="120">
        <v>192271546</v>
      </c>
    </row>
    <row r="277" spans="1:4">
      <c r="A277" s="118"/>
      <c r="B277" s="119"/>
      <c r="C277" s="118"/>
      <c r="D277" s="120"/>
    </row>
    <row r="278" spans="1:4">
      <c r="A278" s="118" t="s">
        <v>939</v>
      </c>
      <c r="B278" s="120">
        <f>D275-B281</f>
        <v>759613</v>
      </c>
      <c r="C278" s="118"/>
      <c r="D278" s="120"/>
    </row>
    <row r="279" spans="1:4">
      <c r="A279" s="118" t="s">
        <v>940</v>
      </c>
      <c r="B279" s="119">
        <f>D276-B282</f>
        <v>67647403.039999992</v>
      </c>
    </row>
    <row r="280" spans="1:4">
      <c r="A280" s="121" t="s">
        <v>805</v>
      </c>
      <c r="B280" s="119"/>
      <c r="C280" s="118"/>
      <c r="D280" s="120"/>
    </row>
    <row r="281" spans="1:4">
      <c r="A281" s="118" t="s">
        <v>905</v>
      </c>
      <c r="B281" s="120">
        <v>901221</v>
      </c>
      <c r="C281" s="118" t="s">
        <v>907</v>
      </c>
      <c r="D281" s="120"/>
    </row>
    <row r="282" spans="1:4">
      <c r="A282" s="118" t="s">
        <v>906</v>
      </c>
      <c r="B282" s="120">
        <v>124624142.96000001</v>
      </c>
      <c r="C282" s="118"/>
      <c r="D282" s="120"/>
    </row>
    <row r="283" spans="1:4">
      <c r="A283" s="118"/>
      <c r="B283" s="120">
        <v>0</v>
      </c>
      <c r="C283" s="118"/>
      <c r="D283" s="119"/>
    </row>
    <row r="284" spans="1:4">
      <c r="A284" s="118"/>
      <c r="B284" s="119"/>
      <c r="C284" s="118"/>
      <c r="D284" s="119"/>
    </row>
    <row r="285" spans="1:4">
      <c r="A285" s="118"/>
      <c r="B285" s="123">
        <f>SUM(B275:B284)</f>
        <v>193932380</v>
      </c>
      <c r="C285" s="118"/>
      <c r="D285" s="123">
        <f>SUM(D275:D284)</f>
        <v>193932380</v>
      </c>
    </row>
    <row r="286" spans="1:4">
      <c r="A286" s="118"/>
      <c r="B286" s="119"/>
      <c r="C286" s="118"/>
      <c r="D286" s="120"/>
    </row>
    <row r="297" spans="1:4">
      <c r="A297" s="117" t="s">
        <v>912</v>
      </c>
    </row>
    <row r="299" spans="1:4">
      <c r="A299" s="122" t="s">
        <v>24</v>
      </c>
      <c r="B299" s="123" t="s">
        <v>735</v>
      </c>
      <c r="C299" s="122" t="s">
        <v>24</v>
      </c>
      <c r="D299" s="124" t="s">
        <v>736</v>
      </c>
    </row>
    <row r="300" spans="1:4">
      <c r="A300" s="121" t="s">
        <v>904</v>
      </c>
      <c r="B300" s="123"/>
      <c r="C300" s="122"/>
      <c r="D300" s="124"/>
    </row>
    <row r="301" spans="1:4">
      <c r="A301" s="118" t="s">
        <v>913</v>
      </c>
      <c r="B301" s="119" t="e">
        <v>#REF!</v>
      </c>
      <c r="C301" s="118" t="s">
        <v>914</v>
      </c>
      <c r="D301" s="120" t="e">
        <v>#REF!</v>
      </c>
    </row>
    <row r="302" spans="1:4">
      <c r="A302" s="118" t="s">
        <v>849</v>
      </c>
      <c r="B302" s="119"/>
      <c r="C302" s="118"/>
      <c r="D302" s="120"/>
    </row>
    <row r="303" spans="1:4">
      <c r="A303" s="118"/>
      <c r="B303" s="119"/>
      <c r="C303" s="118"/>
      <c r="D303" s="119"/>
    </row>
    <row r="304" spans="1:4">
      <c r="A304" s="118"/>
      <c r="B304" s="119"/>
      <c r="C304" s="118"/>
      <c r="D304" s="120"/>
    </row>
    <row r="305" spans="1:4">
      <c r="A305" s="118" t="s">
        <v>936</v>
      </c>
      <c r="B305" s="119" t="e">
        <f>D311-B301</f>
        <v>#REF!</v>
      </c>
      <c r="C305" s="118"/>
      <c r="D305" s="120"/>
    </row>
    <row r="306" spans="1:4">
      <c r="A306" s="118"/>
      <c r="B306" s="119"/>
      <c r="C306" s="118"/>
      <c r="D306" s="120"/>
    </row>
    <row r="307" spans="1:4">
      <c r="A307" s="118"/>
      <c r="B307" s="119"/>
      <c r="C307" s="121" t="s">
        <v>805</v>
      </c>
      <c r="D307" s="120"/>
    </row>
    <row r="308" spans="1:4">
      <c r="A308" s="118"/>
      <c r="B308" s="119"/>
      <c r="C308" s="118" t="s">
        <v>913</v>
      </c>
      <c r="D308" s="119" t="e">
        <v>#REF!</v>
      </c>
    </row>
    <row r="309" spans="1:4">
      <c r="A309" s="118"/>
      <c r="B309" s="119"/>
      <c r="C309" s="118" t="s">
        <v>849</v>
      </c>
      <c r="D309" s="119"/>
    </row>
    <row r="310" spans="1:4">
      <c r="A310" s="118"/>
      <c r="B310" s="119"/>
      <c r="C310" s="118"/>
      <c r="D310" s="119"/>
    </row>
    <row r="311" spans="1:4">
      <c r="A311" s="118"/>
      <c r="B311" s="123" t="e">
        <f>SUM(B301:B310)</f>
        <v>#REF!</v>
      </c>
      <c r="C311" s="118"/>
      <c r="D311" s="123" t="e">
        <f>SUM(D301:D310)</f>
        <v>#REF!</v>
      </c>
    </row>
    <row r="312" spans="1:4">
      <c r="A312" s="118"/>
      <c r="B312" s="119"/>
      <c r="C312" s="118"/>
      <c r="D312" s="120"/>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K123"/>
  <sheetViews>
    <sheetView showGridLines="0" view="pageBreakPreview" zoomScaleNormal="100" zoomScaleSheetLayoutView="100" workbookViewId="0"/>
  </sheetViews>
  <sheetFormatPr defaultColWidth="9.28515625" defaultRowHeight="15" customHeight="1"/>
  <cols>
    <col min="1" max="1" width="2" style="101" customWidth="1"/>
    <col min="2" max="2" width="44.5703125" style="101" customWidth="1"/>
    <col min="3" max="3" width="11.28515625" style="101" customWidth="1"/>
    <col min="4" max="4" width="19.28515625" style="101" customWidth="1"/>
    <col min="5" max="5" width="2.28515625" style="101" hidden="1" customWidth="1"/>
    <col min="6" max="6" width="16.140625" style="101" bestFit="1" customWidth="1"/>
    <col min="7" max="7" width="14.5703125" style="101" customWidth="1"/>
    <col min="8" max="9" width="14.140625" style="101" bestFit="1" customWidth="1"/>
    <col min="10" max="10" width="12" style="101" bestFit="1" customWidth="1"/>
    <col min="11" max="11" width="11.5703125" style="101" bestFit="1" customWidth="1"/>
    <col min="12" max="16384" width="9.28515625" style="101"/>
  </cols>
  <sheetData>
    <row r="2" spans="1:11" ht="12.75">
      <c r="B2" s="60" t="s">
        <v>1629</v>
      </c>
    </row>
    <row r="3" spans="1:11" ht="12.75">
      <c r="B3" s="94" t="s">
        <v>1301</v>
      </c>
    </row>
    <row r="4" spans="1:11" ht="15" customHeight="1">
      <c r="F4" s="3" t="str">
        <f>BS!F3</f>
        <v>Amount in Rs</v>
      </c>
    </row>
    <row r="5" spans="1:11" ht="15" customHeight="1">
      <c r="A5" s="912"/>
      <c r="B5" s="910" t="s">
        <v>24</v>
      </c>
      <c r="C5" s="908" t="s">
        <v>848</v>
      </c>
      <c r="D5" s="365" t="s">
        <v>303</v>
      </c>
      <c r="E5" s="365"/>
      <c r="F5" s="365" t="s">
        <v>303</v>
      </c>
    </row>
    <row r="6" spans="1:11" ht="15" customHeight="1">
      <c r="A6" s="913"/>
      <c r="B6" s="911"/>
      <c r="C6" s="909"/>
      <c r="D6" s="339" t="s">
        <v>1299</v>
      </c>
      <c r="E6" s="339"/>
      <c r="F6" s="339" t="str">
        <f>+BS!F$5</f>
        <v>March 31, 2018</v>
      </c>
    </row>
    <row r="7" spans="1:11" ht="15" customHeight="1">
      <c r="A7" s="331"/>
      <c r="B7" s="332"/>
      <c r="C7" s="332"/>
      <c r="D7" s="332"/>
      <c r="E7" s="332"/>
      <c r="F7" s="332"/>
      <c r="K7" s="75"/>
    </row>
    <row r="8" spans="1:11" ht="15" customHeight="1">
      <c r="A8" s="331"/>
      <c r="B8" s="379" t="s">
        <v>847</v>
      </c>
      <c r="C8" s="332"/>
      <c r="D8" s="332"/>
      <c r="E8" s="332"/>
      <c r="F8" s="332"/>
      <c r="I8" s="52"/>
    </row>
    <row r="9" spans="1:11" ht="15" customHeight="1">
      <c r="A9" s="331"/>
      <c r="B9" s="343" t="s">
        <v>1020</v>
      </c>
      <c r="C9" s="344">
        <f>'PL Notes'!A8</f>
        <v>20</v>
      </c>
      <c r="D9" s="56">
        <f>'PL Notes'!D16</f>
        <v>792269768</v>
      </c>
      <c r="E9" s="57"/>
      <c r="F9" s="56">
        <f>'PL Notes'!F14</f>
        <v>529371735</v>
      </c>
      <c r="I9" s="22"/>
    </row>
    <row r="10" spans="1:11" ht="15" customHeight="1">
      <c r="A10" s="331"/>
      <c r="B10" s="330" t="s">
        <v>307</v>
      </c>
      <c r="C10" s="344"/>
      <c r="D10" s="366">
        <v>0</v>
      </c>
      <c r="E10" s="346"/>
      <c r="F10" s="366">
        <v>1181581</v>
      </c>
      <c r="I10" s="52"/>
    </row>
    <row r="11" spans="1:11" s="2" customFormat="1" ht="15" customHeight="1">
      <c r="A11" s="340"/>
      <c r="B11" s="347" t="s">
        <v>846</v>
      </c>
      <c r="C11" s="377"/>
      <c r="D11" s="367">
        <f>D9-D10</f>
        <v>792269768</v>
      </c>
      <c r="E11" s="346"/>
      <c r="F11" s="367">
        <f>F9-F10</f>
        <v>528190154</v>
      </c>
      <c r="G11" s="268"/>
    </row>
    <row r="12" spans="1:11" s="2" customFormat="1" ht="15" customHeight="1">
      <c r="A12" s="340"/>
      <c r="B12" s="347"/>
      <c r="C12" s="377"/>
      <c r="D12" s="367"/>
      <c r="E12" s="346"/>
      <c r="F12" s="367"/>
      <c r="G12" s="268"/>
      <c r="H12" s="248"/>
      <c r="J12" s="248"/>
    </row>
    <row r="13" spans="1:11" ht="15" customHeight="1">
      <c r="A13" s="331"/>
      <c r="B13" s="343" t="s">
        <v>349</v>
      </c>
      <c r="C13" s="344">
        <f>'PL Notes'!A37</f>
        <v>21</v>
      </c>
      <c r="D13" s="57">
        <f>'PL Notes'!D49</f>
        <v>6483549</v>
      </c>
      <c r="E13" s="57"/>
      <c r="F13" s="57">
        <f>'PL Notes'!F49</f>
        <v>10148170</v>
      </c>
      <c r="G13" s="269"/>
      <c r="H13" s="22"/>
      <c r="J13" s="22"/>
    </row>
    <row r="14" spans="1:11" ht="15" customHeight="1" thickBot="1">
      <c r="A14" s="331"/>
      <c r="B14" s="388" t="s">
        <v>845</v>
      </c>
      <c r="C14" s="344"/>
      <c r="D14" s="352">
        <f>D11+D13</f>
        <v>798753317</v>
      </c>
      <c r="E14" s="346"/>
      <c r="F14" s="352">
        <f>F11+F13</f>
        <v>538338324</v>
      </c>
      <c r="G14" s="92"/>
      <c r="H14" s="52"/>
      <c r="I14" s="80"/>
      <c r="J14" s="52"/>
      <c r="K14" s="80"/>
    </row>
    <row r="15" spans="1:11" ht="15" customHeight="1" thickTop="1">
      <c r="A15" s="331"/>
      <c r="B15" s="332"/>
      <c r="C15" s="344"/>
      <c r="D15" s="332"/>
      <c r="E15" s="332"/>
      <c r="F15" s="332"/>
    </row>
    <row r="16" spans="1:11" ht="15" customHeight="1">
      <c r="A16" s="331"/>
      <c r="B16" s="379" t="s">
        <v>844</v>
      </c>
      <c r="C16" s="344"/>
      <c r="D16" s="332"/>
      <c r="E16" s="332"/>
      <c r="F16" s="332"/>
    </row>
    <row r="17" spans="1:10" ht="15" customHeight="1">
      <c r="A17" s="331"/>
      <c r="B17" s="381" t="s">
        <v>843</v>
      </c>
      <c r="C17" s="344">
        <f>'PL Notes'!A51</f>
        <v>22</v>
      </c>
      <c r="D17" s="56">
        <f>'PL Notes'!D59</f>
        <v>241812999</v>
      </c>
      <c r="E17" s="332"/>
      <c r="F17" s="56">
        <f>'PL Notes'!F59</f>
        <v>81854376</v>
      </c>
    </row>
    <row r="18" spans="1:10" ht="15" customHeight="1">
      <c r="A18" s="331"/>
      <c r="B18" s="343" t="s">
        <v>842</v>
      </c>
      <c r="C18" s="344">
        <f>'PL Notes'!A61</f>
        <v>23</v>
      </c>
      <c r="D18" s="56">
        <f>'PL Notes'!D68</f>
        <v>304617984</v>
      </c>
      <c r="E18" s="56"/>
      <c r="F18" s="56">
        <f>'PL Notes'!F68</f>
        <v>282773156</v>
      </c>
    </row>
    <row r="19" spans="1:10" ht="15" customHeight="1">
      <c r="A19" s="331"/>
      <c r="B19" s="343" t="s">
        <v>841</v>
      </c>
      <c r="C19" s="344">
        <f>'PL Notes'!A75</f>
        <v>24</v>
      </c>
      <c r="D19" s="56">
        <f>'PL Notes'!D80</f>
        <v>6029977</v>
      </c>
      <c r="E19" s="56"/>
      <c r="F19" s="56">
        <f>'PL Notes'!F80</f>
        <v>39466291</v>
      </c>
      <c r="H19" s="22"/>
      <c r="I19" s="252"/>
    </row>
    <row r="20" spans="1:10" ht="15" customHeight="1">
      <c r="A20" s="331"/>
      <c r="B20" s="343" t="s">
        <v>840</v>
      </c>
      <c r="C20" s="344">
        <f>'PL Notes'!A89</f>
        <v>25</v>
      </c>
      <c r="D20" s="56">
        <f>'PL Notes'!D94</f>
        <v>54193236</v>
      </c>
      <c r="E20" s="56"/>
      <c r="F20" s="56">
        <f>'PL Notes'!F94</f>
        <v>49257549</v>
      </c>
    </row>
    <row r="21" spans="1:10" ht="15" customHeight="1">
      <c r="A21" s="331"/>
      <c r="B21" s="343" t="s">
        <v>839</v>
      </c>
      <c r="C21" s="344">
        <f>'PL Notes'!A96</f>
        <v>26</v>
      </c>
      <c r="D21" s="56">
        <f>'PL Notes'!D101</f>
        <v>12886319</v>
      </c>
      <c r="E21" s="56"/>
      <c r="F21" s="56">
        <f>'PL Notes'!F101</f>
        <v>13907988</v>
      </c>
      <c r="H21" s="269"/>
      <c r="J21" s="80"/>
    </row>
    <row r="22" spans="1:10" ht="15" customHeight="1">
      <c r="A22" s="331"/>
      <c r="B22" s="343" t="s">
        <v>838</v>
      </c>
      <c r="C22" s="773" t="s">
        <v>1560</v>
      </c>
      <c r="D22" s="56">
        <f>'FA 18-19'!H25+'FA 18-19'!H37</f>
        <v>4523890</v>
      </c>
      <c r="E22" s="56"/>
      <c r="F22" s="56">
        <f>3250443</f>
        <v>3250443</v>
      </c>
    </row>
    <row r="23" spans="1:10" ht="15" customHeight="1">
      <c r="A23" s="331"/>
      <c r="B23" s="343" t="s">
        <v>342</v>
      </c>
      <c r="C23" s="344">
        <f>'PL Notes'!A107</f>
        <v>27</v>
      </c>
      <c r="D23" s="56">
        <f>'PL Notes'!D144</f>
        <v>187541697</v>
      </c>
      <c r="E23" s="56"/>
      <c r="F23" s="56">
        <f>'PL Notes'!F144</f>
        <v>173695711.28</v>
      </c>
      <c r="H23" s="269"/>
    </row>
    <row r="24" spans="1:10" ht="15" customHeight="1" thickBot="1">
      <c r="A24" s="331"/>
      <c r="B24" s="388" t="s">
        <v>837</v>
      </c>
      <c r="C24" s="344"/>
      <c r="D24" s="368">
        <f>SUM(D17:D23)</f>
        <v>811606102</v>
      </c>
      <c r="E24" s="357"/>
      <c r="F24" s="368">
        <f>SUM(F17:F23)</f>
        <v>644205514.27999997</v>
      </c>
      <c r="H24" s="22"/>
      <c r="I24" s="252"/>
    </row>
    <row r="25" spans="1:10" ht="15" customHeight="1" thickTop="1">
      <c r="A25" s="331"/>
      <c r="B25" s="380"/>
      <c r="C25" s="378"/>
      <c r="D25" s="357"/>
      <c r="E25" s="357"/>
      <c r="F25" s="357"/>
      <c r="G25" s="269"/>
      <c r="H25" s="22"/>
      <c r="I25" s="252"/>
    </row>
    <row r="26" spans="1:10" ht="15" customHeight="1" thickBot="1">
      <c r="A26" s="340" t="s">
        <v>46</v>
      </c>
      <c r="B26" s="379" t="s">
        <v>836</v>
      </c>
      <c r="C26" s="344"/>
      <c r="D26" s="369">
        <f>D14-D24</f>
        <v>-12852785</v>
      </c>
      <c r="E26" s="369"/>
      <c r="F26" s="369">
        <f>F14-F24</f>
        <v>-105867190.27999997</v>
      </c>
      <c r="G26" s="92"/>
      <c r="H26" s="269"/>
      <c r="I26" s="644"/>
    </row>
    <row r="27" spans="1:10" ht="15" customHeight="1">
      <c r="A27" s="340"/>
      <c r="B27" s="379"/>
      <c r="C27" s="344"/>
      <c r="D27" s="346"/>
      <c r="E27" s="346"/>
      <c r="F27" s="346"/>
      <c r="H27" s="269"/>
      <c r="I27" s="644"/>
    </row>
    <row r="28" spans="1:10" ht="15" customHeight="1">
      <c r="A28" s="331"/>
      <c r="B28" s="382" t="s">
        <v>835</v>
      </c>
      <c r="C28" s="344"/>
      <c r="D28" s="370"/>
      <c r="E28" s="332"/>
      <c r="F28" s="332"/>
    </row>
    <row r="29" spans="1:10" ht="15" hidden="1" customHeight="1">
      <c r="A29" s="331"/>
      <c r="B29" s="383" t="s">
        <v>1024</v>
      </c>
      <c r="C29" s="344"/>
      <c r="D29" s="57">
        <v>0</v>
      </c>
      <c r="E29" s="57"/>
      <c r="F29" s="57">
        <v>0</v>
      </c>
    </row>
    <row r="30" spans="1:10" ht="15" customHeight="1">
      <c r="A30" s="331"/>
      <c r="B30" s="389" t="s">
        <v>1026</v>
      </c>
      <c r="C30" s="344"/>
      <c r="D30" s="370">
        <v>0</v>
      </c>
      <c r="E30" s="57"/>
      <c r="F30" s="57">
        <v>-477503</v>
      </c>
    </row>
    <row r="31" spans="1:10" ht="15" customHeight="1">
      <c r="A31" s="331"/>
      <c r="B31" s="389" t="s">
        <v>1025</v>
      </c>
      <c r="C31" s="344"/>
      <c r="D31" s="370">
        <v>0</v>
      </c>
      <c r="E31" s="370"/>
      <c r="F31" s="370">
        <v>2103776</v>
      </c>
    </row>
    <row r="32" spans="1:10" ht="15" hidden="1" customHeight="1">
      <c r="A32" s="331"/>
      <c r="B32" s="384"/>
      <c r="C32" s="344"/>
      <c r="D32" s="370"/>
      <c r="E32" s="370"/>
      <c r="F32" s="370"/>
    </row>
    <row r="33" spans="1:11" ht="15" hidden="1" customHeight="1">
      <c r="A33" s="331"/>
      <c r="B33" s="384" t="s">
        <v>834</v>
      </c>
      <c r="C33" s="344"/>
      <c r="D33" s="370">
        <v>0</v>
      </c>
      <c r="E33" s="370"/>
      <c r="F33" s="370">
        <v>0</v>
      </c>
    </row>
    <row r="34" spans="1:11" ht="15" customHeight="1" thickBot="1">
      <c r="A34" s="331"/>
      <c r="B34" s="332" t="s">
        <v>1029</v>
      </c>
      <c r="C34" s="344"/>
      <c r="D34" s="369">
        <f>SUM(D29:D33)</f>
        <v>0</v>
      </c>
      <c r="E34" s="369"/>
      <c r="F34" s="369">
        <f>SUM(F29:F33)</f>
        <v>1626273</v>
      </c>
    </row>
    <row r="35" spans="1:11" ht="15" customHeight="1">
      <c r="A35" s="331"/>
      <c r="B35" s="332"/>
      <c r="C35" s="344"/>
      <c r="D35" s="57"/>
      <c r="E35" s="57"/>
      <c r="F35" s="57"/>
    </row>
    <row r="36" spans="1:11" ht="15" customHeight="1" thickBot="1">
      <c r="A36" s="340" t="s">
        <v>46</v>
      </c>
      <c r="B36" s="379" t="s">
        <v>833</v>
      </c>
      <c r="C36" s="344"/>
      <c r="D36" s="371">
        <f>D26-D34</f>
        <v>-12852785</v>
      </c>
      <c r="E36" s="374"/>
      <c r="F36" s="371">
        <f>F26-F34</f>
        <v>-107493463.27999997</v>
      </c>
      <c r="G36" s="269"/>
      <c r="H36" s="92"/>
      <c r="I36" s="92"/>
      <c r="K36" s="269"/>
    </row>
    <row r="37" spans="1:11" ht="13.5" thickTop="1">
      <c r="A37" s="331"/>
      <c r="B37" s="379"/>
      <c r="C37" s="344"/>
      <c r="D37" s="57"/>
      <c r="E37" s="374"/>
      <c r="F37" s="57"/>
    </row>
    <row r="38" spans="1:11" ht="27.6" customHeight="1">
      <c r="A38" s="331"/>
      <c r="B38" s="385" t="s">
        <v>942</v>
      </c>
      <c r="C38" s="344"/>
      <c r="D38" s="57"/>
      <c r="E38" s="332"/>
      <c r="F38" s="332"/>
      <c r="H38" s="92"/>
    </row>
    <row r="39" spans="1:11" ht="12.75" hidden="1">
      <c r="A39" s="331"/>
      <c r="B39" s="386" t="s">
        <v>1531</v>
      </c>
      <c r="C39" s="344"/>
      <c r="D39" s="372">
        <f>'BS4'!E329</f>
        <v>-125.26462082970079</v>
      </c>
      <c r="E39" s="375"/>
      <c r="F39" s="372">
        <f>'BS4'!F329</f>
        <v>-1047.7966955843649</v>
      </c>
    </row>
    <row r="40" spans="1:11" ht="12.75">
      <c r="A40" s="230"/>
      <c r="B40" s="387" t="s">
        <v>1531</v>
      </c>
      <c r="C40" s="774">
        <f>'BS4'!A319</f>
        <v>39</v>
      </c>
      <c r="D40" s="373">
        <f>'BS4'!E329</f>
        <v>-125.26462082970079</v>
      </c>
      <c r="E40" s="376"/>
      <c r="F40" s="373">
        <f>'BS4'!F329</f>
        <v>-1047.7966955843649</v>
      </c>
    </row>
    <row r="41" spans="1:11" ht="12.75">
      <c r="D41" s="92"/>
      <c r="F41" s="92"/>
    </row>
    <row r="42" spans="1:11" ht="15" customHeight="1">
      <c r="B42" s="2" t="s">
        <v>1571</v>
      </c>
      <c r="C42" s="50"/>
      <c r="D42" s="92"/>
      <c r="F42" s="92"/>
    </row>
    <row r="43" spans="1:11" ht="12.75">
      <c r="B43" s="135" t="str">
        <f>BS!B50</f>
        <v xml:space="preserve">See accompanying notes forming part of the standalone financials statements </v>
      </c>
      <c r="C43" s="97"/>
      <c r="D43" s="96"/>
      <c r="E43" s="96"/>
      <c r="F43" s="96"/>
    </row>
    <row r="44" spans="1:11" ht="15" customHeight="1">
      <c r="B44" s="61"/>
      <c r="C44" s="95"/>
      <c r="D44" s="61"/>
      <c r="E44" s="61"/>
      <c r="F44" s="61"/>
    </row>
    <row r="45" spans="1:11" ht="15" customHeight="1">
      <c r="B45" s="58" t="str">
        <f>BS!B52</f>
        <v>In terms of our report attached</v>
      </c>
      <c r="C45" s="335"/>
      <c r="D45" s="58"/>
      <c r="E45" s="58"/>
      <c r="F45" s="58"/>
    </row>
    <row r="46" spans="1:11" ht="15" customHeight="1">
      <c r="B46" s="58" t="str">
        <f>BS!B53</f>
        <v xml:space="preserve">For </v>
      </c>
      <c r="C46" s="41" t="str">
        <f>BS!C53</f>
        <v>For and on behalf of the Board of Directors</v>
      </c>
      <c r="D46" s="41"/>
      <c r="E46" s="41"/>
      <c r="F46" s="41"/>
    </row>
    <row r="47" spans="1:11" ht="15" customHeight="1">
      <c r="B47" s="58" t="str">
        <f>BS!B54</f>
        <v>Chartered Accountants</v>
      </c>
      <c r="C47" s="41"/>
      <c r="D47" s="41"/>
      <c r="E47" s="41"/>
      <c r="F47" s="41"/>
    </row>
    <row r="48" spans="1:11" ht="15" customHeight="1">
      <c r="B48" s="58"/>
      <c r="C48" s="58"/>
      <c r="D48" s="157"/>
      <c r="E48" s="58"/>
      <c r="F48" s="58"/>
    </row>
    <row r="49" spans="2:6" ht="15" customHeight="1">
      <c r="B49" s="58"/>
      <c r="C49" s="58"/>
      <c r="D49" s="157"/>
      <c r="E49" s="58"/>
      <c r="F49" s="58"/>
    </row>
    <row r="50" spans="2:6" ht="15" customHeight="1">
      <c r="B50" s="58"/>
      <c r="C50" s="58"/>
      <c r="D50" s="58"/>
      <c r="E50" s="58"/>
      <c r="F50" s="58"/>
    </row>
    <row r="51" spans="2:6" ht="15" customHeight="1">
      <c r="B51" s="58">
        <f>BS!B57</f>
        <v>0</v>
      </c>
      <c r="C51" s="58"/>
      <c r="D51" s="58"/>
      <c r="F51" s="58"/>
    </row>
    <row r="52" spans="2:6" ht="15" customHeight="1">
      <c r="B52" s="58" t="s">
        <v>807</v>
      </c>
      <c r="C52" s="58" t="s">
        <v>302</v>
      </c>
      <c r="D52" s="58"/>
      <c r="F52" s="58" t="s">
        <v>302</v>
      </c>
    </row>
    <row r="53" spans="2:6" ht="15" customHeight="1">
      <c r="B53" s="58"/>
      <c r="C53" s="58" t="s">
        <v>1632</v>
      </c>
      <c r="D53" s="58"/>
      <c r="F53" s="58" t="s">
        <v>1632</v>
      </c>
    </row>
    <row r="54" spans="2:6" ht="15" customHeight="1">
      <c r="B54" s="58" t="s">
        <v>1631</v>
      </c>
      <c r="C54" s="58" t="s">
        <v>1631</v>
      </c>
      <c r="D54" s="58"/>
      <c r="E54" s="58"/>
      <c r="F54" s="58"/>
    </row>
    <row r="55" spans="2:6" ht="15" customHeight="1">
      <c r="B55" s="58" t="str">
        <f>BS!B62</f>
        <v xml:space="preserve">Date: </v>
      </c>
      <c r="C55" s="58" t="str">
        <f>B55</f>
        <v xml:space="preserve">Date: </v>
      </c>
      <c r="D55" s="334"/>
      <c r="E55" s="58"/>
      <c r="F55" s="334"/>
    </row>
    <row r="56" spans="2:6" ht="15" customHeight="1">
      <c r="B56" s="61"/>
      <c r="C56" s="61"/>
      <c r="D56" s="84"/>
      <c r="E56" s="84"/>
      <c r="F56" s="84"/>
    </row>
    <row r="123" spans="2:6" ht="81" customHeight="1">
      <c r="B123" s="24"/>
      <c r="C123" s="24"/>
      <c r="D123" s="24"/>
      <c r="E123" s="24"/>
      <c r="F123" s="24"/>
    </row>
  </sheetData>
  <mergeCells count="3">
    <mergeCell ref="C5:C6"/>
    <mergeCell ref="B5:B6"/>
    <mergeCell ref="A5:A6"/>
  </mergeCells>
  <hyperlinks>
    <hyperlink ref="B13" location="'Note-12'!A1" display="II. Other Income"/>
    <hyperlink ref="B18" location="'Note-13'!A1" display="Cost of materials consumed"/>
    <hyperlink ref="B20" location="'Note-16'!A1" display="Employee benefit expense"/>
    <hyperlink ref="B23" location="'Note-18'!A1" display="Other expenses"/>
    <hyperlink ref="B22" location="'Note-7'!A1" display="Depreciation and amortization expense"/>
    <hyperlink ref="B21" location="'P &amp; L'!C14" display="NOTE - 17 FINANCE COST"/>
    <hyperlink ref="B9" location="'Note-11'!A1" display="I. Revenue from operations"/>
    <hyperlink ref="B11" location="'Note-11'!A1" display="I. Revenue from operations"/>
  </hyperlinks>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F146"/>
  <sheetViews>
    <sheetView showGridLines="0" view="pageBreakPreview" zoomScaleSheetLayoutView="100" workbookViewId="0"/>
  </sheetViews>
  <sheetFormatPr defaultColWidth="9.28515625" defaultRowHeight="12.75"/>
  <cols>
    <col min="1" max="1" width="1.7109375" style="101" customWidth="1"/>
    <col min="2" max="2" width="60.28515625" style="101" customWidth="1"/>
    <col min="3" max="3" width="13.7109375" style="101" customWidth="1"/>
    <col min="4" max="4" width="14.5703125" style="101" customWidth="1"/>
    <col min="5" max="5" width="14.42578125" style="101" customWidth="1"/>
    <col min="6" max="6" width="13.28515625" style="101" customWidth="1"/>
    <col min="7" max="7" width="13.28515625" style="101" hidden="1" customWidth="1"/>
    <col min="8" max="8" width="12.7109375" style="101" hidden="1" customWidth="1"/>
    <col min="9" max="9" width="14.42578125" style="101" hidden="1" customWidth="1"/>
    <col min="10" max="10" width="13.42578125" style="101" hidden="1" customWidth="1"/>
    <col min="11" max="11" width="10.7109375" style="101" hidden="1" customWidth="1"/>
    <col min="12" max="12" width="13.5703125" style="101" hidden="1" customWidth="1"/>
    <col min="13" max="13" width="10.7109375" style="101" hidden="1" customWidth="1"/>
    <col min="14" max="14" width="0" style="101" hidden="1" customWidth="1"/>
    <col min="15" max="15" width="10.28515625" style="101" hidden="1" customWidth="1"/>
    <col min="16" max="16" width="13.7109375" style="101" hidden="1" customWidth="1"/>
    <col min="17" max="17" width="10.28515625" style="101" hidden="1" customWidth="1"/>
    <col min="18" max="18" width="10.7109375" style="101" hidden="1" customWidth="1"/>
    <col min="19" max="29" width="0" style="101" hidden="1" customWidth="1"/>
    <col min="30" max="31" width="12.5703125" style="101" bestFit="1" customWidth="1"/>
    <col min="32" max="32" width="13.140625" style="101" bestFit="1" customWidth="1"/>
    <col min="33" max="16384" width="9.28515625" style="101"/>
  </cols>
  <sheetData>
    <row r="1" spans="1:31">
      <c r="A1" s="240"/>
      <c r="B1" s="241" t="s">
        <v>1629</v>
      </c>
      <c r="C1" s="127"/>
      <c r="D1" s="127"/>
      <c r="E1" s="127"/>
      <c r="F1" s="333"/>
    </row>
    <row r="2" spans="1:31">
      <c r="A2" s="331"/>
      <c r="B2" s="168" t="s">
        <v>1302</v>
      </c>
      <c r="C2" s="48"/>
      <c r="D2" s="48"/>
      <c r="E2" s="48"/>
      <c r="F2" s="332"/>
    </row>
    <row r="3" spans="1:31">
      <c r="A3" s="331"/>
      <c r="B3" s="48"/>
      <c r="C3" s="48"/>
      <c r="D3" s="48"/>
      <c r="E3" s="48"/>
      <c r="F3" s="242" t="str">
        <f>PL!F4</f>
        <v>Amount in Rs</v>
      </c>
      <c r="H3" s="3" t="e">
        <f>PL!#REF!</f>
        <v>#REF!</v>
      </c>
      <c r="J3" s="3" t="s">
        <v>23</v>
      </c>
    </row>
    <row r="4" spans="1:31" s="26" customFormat="1">
      <c r="A4" s="667"/>
      <c r="B4" s="914" t="s">
        <v>24</v>
      </c>
      <c r="C4" s="917" t="s">
        <v>1303</v>
      </c>
      <c r="D4" s="918"/>
      <c r="E4" s="917" t="s">
        <v>897</v>
      </c>
      <c r="F4" s="918"/>
      <c r="G4" s="921" t="s">
        <v>883</v>
      </c>
      <c r="H4" s="918"/>
      <c r="I4" s="915" t="s">
        <v>882</v>
      </c>
      <c r="J4" s="916"/>
    </row>
    <row r="5" spans="1:31" s="26" customFormat="1">
      <c r="A5" s="667"/>
      <c r="B5" s="914"/>
      <c r="C5" s="919"/>
      <c r="D5" s="920"/>
      <c r="E5" s="919"/>
      <c r="F5" s="920"/>
      <c r="G5" s="922"/>
      <c r="H5" s="920"/>
      <c r="I5" s="668" t="s">
        <v>881</v>
      </c>
      <c r="J5" s="668" t="s">
        <v>881</v>
      </c>
    </row>
    <row r="6" spans="1:31">
      <c r="A6" s="331"/>
      <c r="B6" s="169"/>
      <c r="C6" s="169"/>
      <c r="D6" s="169"/>
      <c r="E6" s="169"/>
      <c r="F6" s="169"/>
      <c r="G6" s="170"/>
      <c r="H6" s="169"/>
      <c r="I6" s="169"/>
      <c r="J6" s="170"/>
    </row>
    <row r="7" spans="1:31">
      <c r="A7" s="331"/>
      <c r="B7" s="171" t="s">
        <v>880</v>
      </c>
      <c r="C7" s="172"/>
      <c r="D7" s="172"/>
      <c r="E7" s="172"/>
      <c r="F7" s="172"/>
      <c r="G7" s="232"/>
      <c r="H7" s="172"/>
      <c r="I7" s="172"/>
      <c r="J7" s="173"/>
    </row>
    <row r="8" spans="1:31">
      <c r="A8" s="331"/>
      <c r="B8" s="171" t="s">
        <v>1031</v>
      </c>
      <c r="C8" s="193"/>
      <c r="D8" s="194">
        <f>ROUND(+PL!D26,0)</f>
        <v>-12852785</v>
      </c>
      <c r="E8" s="193"/>
      <c r="F8" s="224">
        <v>-105867190</v>
      </c>
      <c r="G8" s="232"/>
      <c r="H8" s="173" t="e">
        <f>PL!#REF!</f>
        <v>#REF!</v>
      </c>
      <c r="I8" s="172"/>
      <c r="AE8" s="22"/>
    </row>
    <row r="9" spans="1:31">
      <c r="A9" s="331"/>
      <c r="B9" s="174" t="s">
        <v>879</v>
      </c>
      <c r="C9" s="193"/>
      <c r="D9" s="193"/>
      <c r="E9" s="193"/>
      <c r="F9" s="193"/>
      <c r="G9" s="232"/>
      <c r="H9" s="172"/>
      <c r="I9" s="172"/>
      <c r="J9" s="173"/>
      <c r="AE9" s="22"/>
    </row>
    <row r="10" spans="1:31">
      <c r="A10" s="331"/>
      <c r="B10" s="175" t="s">
        <v>878</v>
      </c>
      <c r="C10" s="193">
        <f>'Cash Flow '!B9</f>
        <v>4523890</v>
      </c>
      <c r="D10" s="193"/>
      <c r="E10" s="193">
        <v>3250443</v>
      </c>
      <c r="F10" s="193"/>
      <c r="G10" s="233" t="e">
        <f>PL!#REF!</f>
        <v>#REF!</v>
      </c>
      <c r="H10" s="176"/>
      <c r="I10" s="176" t="e">
        <f>PL!#REF!</f>
        <v>#REF!</v>
      </c>
      <c r="J10" s="173"/>
      <c r="AE10" s="22"/>
    </row>
    <row r="11" spans="1:31">
      <c r="A11" s="331"/>
      <c r="B11" s="175" t="s">
        <v>207</v>
      </c>
      <c r="C11" s="193">
        <f>'Cash Flow '!B10</f>
        <v>12886319</v>
      </c>
      <c r="D11" s="193"/>
      <c r="E11" s="193">
        <v>13907988</v>
      </c>
      <c r="F11" s="193"/>
      <c r="G11" s="233" t="e">
        <f>PL!#REF!</f>
        <v>#REF!</v>
      </c>
      <c r="H11" s="176"/>
      <c r="I11" s="176" t="e">
        <f>PL!#REF!</f>
        <v>#REF!</v>
      </c>
      <c r="J11" s="177"/>
      <c r="L11" s="22"/>
    </row>
    <row r="12" spans="1:31">
      <c r="A12" s="331"/>
      <c r="B12" s="175" t="s">
        <v>850</v>
      </c>
      <c r="C12" s="193">
        <f>'Cash Flow '!B12</f>
        <v>-3190721</v>
      </c>
      <c r="D12" s="193"/>
      <c r="E12" s="193">
        <v>-9305156</v>
      </c>
      <c r="F12" s="193"/>
      <c r="G12" s="233">
        <v>-1644290.28</v>
      </c>
      <c r="H12" s="176"/>
      <c r="I12" s="176">
        <v>-1741376.46</v>
      </c>
      <c r="J12" s="178"/>
      <c r="L12" s="92"/>
    </row>
    <row r="13" spans="1:31">
      <c r="A13" s="331"/>
      <c r="B13" s="175" t="s">
        <v>1614</v>
      </c>
      <c r="C13" s="193">
        <f>'Cash Flow '!B11</f>
        <v>1067043</v>
      </c>
      <c r="D13" s="193"/>
      <c r="E13" s="193"/>
      <c r="F13" s="193"/>
      <c r="G13" s="233"/>
      <c r="H13" s="176"/>
      <c r="I13" s="176"/>
      <c r="J13" s="178"/>
      <c r="L13" s="92"/>
    </row>
    <row r="14" spans="1:31">
      <c r="A14" s="331"/>
      <c r="B14" s="175" t="s">
        <v>319</v>
      </c>
      <c r="C14" s="193">
        <f>'Cash Flow '!B13</f>
        <v>-27963</v>
      </c>
      <c r="D14" s="193"/>
      <c r="E14" s="193">
        <v>0</v>
      </c>
      <c r="F14" s="193"/>
      <c r="G14" s="233"/>
      <c r="H14" s="176"/>
      <c r="I14" s="176"/>
      <c r="J14" s="178"/>
      <c r="L14" s="92"/>
    </row>
    <row r="15" spans="1:31">
      <c r="A15" s="331"/>
      <c r="B15" s="175" t="s">
        <v>886</v>
      </c>
      <c r="C15" s="193">
        <f>'Cash Flow '!B14</f>
        <v>117670</v>
      </c>
      <c r="D15" s="193"/>
      <c r="E15" s="193">
        <v>4817573</v>
      </c>
      <c r="F15" s="193"/>
      <c r="G15" s="233"/>
      <c r="H15" s="176"/>
      <c r="I15" s="176"/>
      <c r="J15" s="178"/>
      <c r="L15" s="92"/>
    </row>
    <row r="16" spans="1:31">
      <c r="A16" s="331"/>
      <c r="B16" s="175" t="s">
        <v>1611</v>
      </c>
      <c r="C16" s="193">
        <f>'Cash Flow '!B19</f>
        <v>0</v>
      </c>
      <c r="D16" s="193"/>
      <c r="E16" s="193">
        <v>0</v>
      </c>
      <c r="F16" s="193"/>
      <c r="G16" s="233"/>
      <c r="H16" s="176"/>
      <c r="I16" s="176"/>
      <c r="J16" s="178"/>
      <c r="L16" s="92"/>
    </row>
    <row r="17" spans="1:16">
      <c r="A17" s="331"/>
      <c r="B17" s="175" t="s">
        <v>877</v>
      </c>
      <c r="C17" s="193">
        <f>'Cash Flow '!B18</f>
        <v>2904352</v>
      </c>
      <c r="D17" s="193"/>
      <c r="E17" s="193">
        <v>1646902</v>
      </c>
      <c r="F17" s="193"/>
      <c r="G17" s="233">
        <v>1354975</v>
      </c>
      <c r="H17" s="176"/>
      <c r="I17" s="176">
        <v>1476036</v>
      </c>
      <c r="J17" s="178"/>
    </row>
    <row r="18" spans="1:16" ht="25.5" hidden="1">
      <c r="A18" s="331"/>
      <c r="B18" s="179" t="s">
        <v>860</v>
      </c>
      <c r="C18" s="197">
        <v>0</v>
      </c>
      <c r="D18" s="197"/>
      <c r="E18" s="197">
        <v>0</v>
      </c>
      <c r="F18" s="193"/>
      <c r="G18" s="36">
        <v>0</v>
      </c>
      <c r="H18" s="176"/>
      <c r="I18" s="176"/>
      <c r="J18" s="178"/>
    </row>
    <row r="19" spans="1:16" hidden="1">
      <c r="A19" s="331"/>
      <c r="B19" s="175" t="s">
        <v>1494</v>
      </c>
      <c r="C19" s="197">
        <f>'Cash Flow '!B15</f>
        <v>0</v>
      </c>
      <c r="D19" s="197"/>
      <c r="E19" s="197"/>
      <c r="F19" s="193"/>
      <c r="G19" s="36"/>
      <c r="H19" s="176"/>
      <c r="I19" s="176"/>
      <c r="J19" s="178"/>
    </row>
    <row r="20" spans="1:16" hidden="1">
      <c r="A20" s="331"/>
      <c r="B20" s="175" t="s">
        <v>1489</v>
      </c>
      <c r="C20" s="197">
        <f>'Cash Flow '!B16</f>
        <v>0</v>
      </c>
      <c r="D20" s="197"/>
      <c r="E20" s="197"/>
      <c r="F20" s="193"/>
      <c r="G20" s="36"/>
      <c r="H20" s="176"/>
      <c r="I20" s="176"/>
      <c r="J20" s="178"/>
    </row>
    <row r="21" spans="1:16">
      <c r="A21" s="331"/>
      <c r="B21" s="175" t="s">
        <v>1606</v>
      </c>
      <c r="C21" s="197">
        <f>'Cash Flow '!AR4</f>
        <v>5000</v>
      </c>
      <c r="D21" s="197"/>
      <c r="E21" s="193">
        <v>0</v>
      </c>
      <c r="F21" s="193"/>
      <c r="G21" s="36"/>
      <c r="H21" s="176"/>
      <c r="I21" s="176"/>
      <c r="J21" s="178"/>
    </row>
    <row r="22" spans="1:16">
      <c r="A22" s="331"/>
      <c r="B22" s="175" t="s">
        <v>876</v>
      </c>
      <c r="C22" s="797">
        <f>'Cash Flow '!B21</f>
        <v>-2397469</v>
      </c>
      <c r="D22" s="197"/>
      <c r="E22" s="797">
        <v>509322</v>
      </c>
      <c r="F22" s="193"/>
      <c r="G22" s="234">
        <v>0</v>
      </c>
      <c r="H22" s="176"/>
      <c r="I22" s="181">
        <v>-113181</v>
      </c>
      <c r="J22" s="178"/>
    </row>
    <row r="23" spans="1:16">
      <c r="A23" s="331"/>
      <c r="B23" s="182"/>
      <c r="C23" s="193"/>
      <c r="D23" s="798">
        <f>ROUND(SUM(C10:C22),0)</f>
        <v>15888121</v>
      </c>
      <c r="E23" s="193"/>
      <c r="F23" s="798">
        <f>ROUND(SUM(E10:E22),0)-1</f>
        <v>14827071</v>
      </c>
      <c r="G23" s="173"/>
      <c r="H23" s="183" t="e">
        <f>SUM(G10:G22)+1</f>
        <v>#REF!</v>
      </c>
      <c r="I23" s="178"/>
      <c r="J23" s="184" t="e">
        <f>SUM(I10:I22)</f>
        <v>#REF!</v>
      </c>
    </row>
    <row r="24" spans="1:16">
      <c r="A24" s="331"/>
      <c r="B24" s="185" t="s">
        <v>875</v>
      </c>
      <c r="C24" s="197"/>
      <c r="D24" s="799">
        <f>D23+D8</f>
        <v>3035336</v>
      </c>
      <c r="E24" s="197"/>
      <c r="F24" s="799">
        <f>F23+F8</f>
        <v>-91040119</v>
      </c>
      <c r="G24" s="235"/>
      <c r="H24" s="187" t="e">
        <f>H23+H8</f>
        <v>#REF!</v>
      </c>
      <c r="I24" s="186"/>
    </row>
    <row r="25" spans="1:16">
      <c r="A25" s="331"/>
      <c r="B25" s="188" t="s">
        <v>1053</v>
      </c>
      <c r="C25" s="193"/>
      <c r="D25" s="800"/>
      <c r="E25" s="197"/>
      <c r="F25" s="799"/>
      <c r="G25" s="235"/>
      <c r="H25" s="187"/>
      <c r="I25" s="186"/>
    </row>
    <row r="26" spans="1:16">
      <c r="A26" s="331"/>
      <c r="B26" s="190" t="s">
        <v>1054</v>
      </c>
      <c r="C26" s="193">
        <f>'Cash Flow '!B25</f>
        <v>-160000</v>
      </c>
      <c r="D26" s="801"/>
      <c r="E26" s="193">
        <v>-254257</v>
      </c>
      <c r="F26" s="800"/>
      <c r="G26" s="235"/>
      <c r="H26" s="187"/>
      <c r="I26" s="186"/>
    </row>
    <row r="27" spans="1:16">
      <c r="A27" s="331"/>
      <c r="B27" s="190" t="s">
        <v>873</v>
      </c>
      <c r="C27" s="193">
        <f>'Cash Flow '!B26</f>
        <v>7727206</v>
      </c>
      <c r="D27" s="194"/>
      <c r="E27" s="193">
        <v>27788333</v>
      </c>
      <c r="F27" s="224"/>
      <c r="G27" s="224" t="e">
        <f>-(BS!#REF!-BS!#REF!)</f>
        <v>#REF!</v>
      </c>
      <c r="H27" s="255"/>
      <c r="I27" s="193" t="e">
        <f>-(BS!#REF!-BS!#REF!)</f>
        <v>#REF!</v>
      </c>
      <c r="J27" s="173"/>
    </row>
    <row r="28" spans="1:16">
      <c r="A28" s="331"/>
      <c r="B28" s="190" t="s">
        <v>193</v>
      </c>
      <c r="C28" s="193">
        <f>'Cash Flow '!B27</f>
        <v>-71689009</v>
      </c>
      <c r="D28" s="194"/>
      <c r="E28" s="193">
        <v>33513648</v>
      </c>
      <c r="F28" s="224"/>
      <c r="G28" s="224" t="e">
        <f>-(BS!#REF!-BS!#REF!)-G22-G17</f>
        <v>#REF!</v>
      </c>
      <c r="H28" s="11"/>
      <c r="I28" s="195" t="e">
        <f>-(BS!#REF!-BS!#REF!)-I22-I17</f>
        <v>#REF!</v>
      </c>
      <c r="J28" s="55"/>
      <c r="P28" s="40">
        <v>3041553.26</v>
      </c>
    </row>
    <row r="29" spans="1:16">
      <c r="A29" s="331"/>
      <c r="B29" s="192" t="s">
        <v>1057</v>
      </c>
      <c r="C29" s="193">
        <f>'Cash Flow '!B28</f>
        <v>-2451016</v>
      </c>
      <c r="D29" s="194"/>
      <c r="E29" s="193">
        <v>-17045267</v>
      </c>
      <c r="F29" s="224"/>
      <c r="G29" s="224">
        <f>-1847383-8</f>
        <v>-1847391</v>
      </c>
      <c r="H29" s="255"/>
      <c r="I29" s="193">
        <v>2191473.377142854</v>
      </c>
      <c r="J29" s="196"/>
      <c r="K29" s="101">
        <v>-7448803.3499999978</v>
      </c>
    </row>
    <row r="30" spans="1:16">
      <c r="A30" s="331"/>
      <c r="B30" s="192" t="s">
        <v>1058</v>
      </c>
      <c r="C30" s="98">
        <f>'Cash Flow '!B29*-1</f>
        <v>0</v>
      </c>
      <c r="D30" s="194"/>
      <c r="E30" s="195">
        <v>2026779</v>
      </c>
      <c r="F30" s="224"/>
      <c r="G30" s="194"/>
      <c r="H30" s="255"/>
      <c r="I30" s="197"/>
      <c r="J30" s="198"/>
    </row>
    <row r="31" spans="1:16">
      <c r="A31" s="331"/>
      <c r="B31" s="185"/>
      <c r="C31" s="802">
        <f>SUM(C26:C30)</f>
        <v>-66572819</v>
      </c>
      <c r="D31" s="799"/>
      <c r="E31" s="802">
        <f>SUM(E26:E30)</f>
        <v>46029236</v>
      </c>
      <c r="F31" s="799"/>
      <c r="G31" s="235"/>
      <c r="H31" s="187"/>
      <c r="I31" s="186"/>
    </row>
    <row r="32" spans="1:16">
      <c r="A32" s="331"/>
      <c r="B32" s="182" t="s">
        <v>1085</v>
      </c>
      <c r="C32" s="802"/>
      <c r="D32" s="799"/>
      <c r="E32" s="197"/>
      <c r="F32" s="799"/>
      <c r="G32" s="235"/>
      <c r="H32" s="187"/>
      <c r="I32" s="186"/>
    </row>
    <row r="33" spans="1:30">
      <c r="A33" s="331"/>
      <c r="B33" s="192" t="s">
        <v>1056</v>
      </c>
      <c r="C33" s="99">
        <f>'Cash Flow '!B32</f>
        <v>-120777</v>
      </c>
      <c r="D33" s="803"/>
      <c r="E33" s="197">
        <v>209657</v>
      </c>
      <c r="F33" s="799"/>
      <c r="G33" s="235"/>
      <c r="H33" s="189"/>
      <c r="I33" s="186"/>
    </row>
    <row r="34" spans="1:30">
      <c r="A34" s="331"/>
      <c r="B34" s="192" t="s">
        <v>191</v>
      </c>
      <c r="C34" s="99">
        <f>'Cash Flow '!B34</f>
        <v>35378254</v>
      </c>
      <c r="D34" s="197"/>
      <c r="E34" s="193">
        <v>-76476008</v>
      </c>
      <c r="F34" s="193"/>
      <c r="G34" s="224">
        <v>63940861.319999993</v>
      </c>
      <c r="H34" s="255"/>
      <c r="I34" s="193">
        <v>20246406.430000015</v>
      </c>
      <c r="J34" s="196"/>
      <c r="M34" s="52"/>
    </row>
    <row r="35" spans="1:30">
      <c r="A35" s="331"/>
      <c r="B35" s="192" t="s">
        <v>874</v>
      </c>
      <c r="C35" s="99">
        <f>'Cash Flow '!B35+2</f>
        <v>-5202222</v>
      </c>
      <c r="D35" s="197"/>
      <c r="E35" s="193">
        <v>16129959</v>
      </c>
      <c r="F35" s="193"/>
      <c r="G35" s="224">
        <v>6455286.7199999988</v>
      </c>
      <c r="H35" s="255"/>
      <c r="I35" s="193">
        <v>21363149</v>
      </c>
      <c r="J35" s="196"/>
    </row>
    <row r="36" spans="1:30">
      <c r="A36" s="331"/>
      <c r="B36" s="192" t="s">
        <v>1055</v>
      </c>
      <c r="C36" s="195">
        <f>'Cash Flow '!B36</f>
        <v>0</v>
      </c>
      <c r="D36" s="197"/>
      <c r="E36" s="195">
        <v>-209657</v>
      </c>
      <c r="F36" s="193"/>
      <c r="G36" s="224">
        <v>2028300</v>
      </c>
      <c r="H36" s="255"/>
      <c r="I36" s="193">
        <v>916555</v>
      </c>
      <c r="J36" s="196"/>
      <c r="M36" s="52"/>
    </row>
    <row r="37" spans="1:30">
      <c r="A37" s="331"/>
      <c r="B37" s="199"/>
      <c r="C37" s="197">
        <f>SUM(C33:C36)</f>
        <v>30055255</v>
      </c>
      <c r="D37" s="193">
        <f>C37+C31</f>
        <v>-36517564</v>
      </c>
      <c r="E37" s="197">
        <f>SUM(E33:E36)</f>
        <v>-60346049</v>
      </c>
      <c r="F37" s="193">
        <f>E37+E31</f>
        <v>-14316813</v>
      </c>
      <c r="G37" s="36"/>
      <c r="H37" s="176">
        <f>SUM(G34:G36)</f>
        <v>72424448.039999992</v>
      </c>
      <c r="I37" s="180"/>
      <c r="J37" s="200">
        <f>SUM(I34:I36)</f>
        <v>42526110.430000015</v>
      </c>
    </row>
    <row r="38" spans="1:30">
      <c r="A38" s="331"/>
      <c r="B38" s="171" t="s">
        <v>872</v>
      </c>
      <c r="C38" s="193"/>
      <c r="D38" s="804">
        <f>+SUM(D24:D37)</f>
        <v>-33482228</v>
      </c>
      <c r="E38" s="193"/>
      <c r="F38" s="804">
        <f>F37+F24</f>
        <v>-105356932</v>
      </c>
      <c r="G38" s="232"/>
      <c r="H38" s="201" t="e">
        <f>H37+H24</f>
        <v>#REF!</v>
      </c>
      <c r="I38" s="172"/>
    </row>
    <row r="39" spans="1:30">
      <c r="A39" s="331"/>
      <c r="B39" s="172" t="s">
        <v>869</v>
      </c>
      <c r="C39" s="193"/>
      <c r="D39" s="195">
        <f>'Cash Flow '!B39</f>
        <v>-586699</v>
      </c>
      <c r="E39" s="193"/>
      <c r="F39" s="195">
        <v>-1394595</v>
      </c>
      <c r="G39" s="232"/>
      <c r="H39" s="202">
        <f>-O45-1</f>
        <v>-1820672</v>
      </c>
      <c r="I39" s="172"/>
      <c r="J39" s="56">
        <v>-2135517</v>
      </c>
      <c r="L39" s="22">
        <v>2194341</v>
      </c>
      <c r="M39" s="22"/>
      <c r="AD39" s="52"/>
    </row>
    <row r="40" spans="1:30">
      <c r="A40" s="331"/>
      <c r="B40" s="171" t="s">
        <v>871</v>
      </c>
      <c r="C40" s="193"/>
      <c r="D40" s="805">
        <f>+SUM(D38:D39)</f>
        <v>-34068927</v>
      </c>
      <c r="E40" s="193"/>
      <c r="F40" s="805">
        <f>SUM(F38:F39)</f>
        <v>-106751527</v>
      </c>
      <c r="G40" s="232"/>
      <c r="H40" s="243" t="e">
        <f>+H38+H39</f>
        <v>#REF!</v>
      </c>
      <c r="I40" s="172"/>
      <c r="L40" s="22">
        <v>276000</v>
      </c>
      <c r="O40" s="45">
        <v>1501254</v>
      </c>
    </row>
    <row r="41" spans="1:30">
      <c r="A41" s="331"/>
      <c r="B41" s="172"/>
      <c r="C41" s="193"/>
      <c r="D41" s="193"/>
      <c r="E41" s="193"/>
      <c r="F41" s="193"/>
      <c r="G41" s="232"/>
      <c r="H41" s="172"/>
      <c r="I41" s="172"/>
      <c r="J41" s="178"/>
      <c r="L41" s="22">
        <f>L39-L40</f>
        <v>1918341</v>
      </c>
      <c r="O41" s="45">
        <v>950000</v>
      </c>
    </row>
    <row r="42" spans="1:30">
      <c r="A42" s="331"/>
      <c r="B42" s="171" t="s">
        <v>870</v>
      </c>
      <c r="C42" s="193"/>
      <c r="D42" s="193"/>
      <c r="E42" s="193"/>
      <c r="F42" s="193"/>
      <c r="G42" s="232"/>
      <c r="H42" s="172"/>
      <c r="I42" s="172"/>
      <c r="J42" s="178"/>
      <c r="O42" s="45">
        <v>349077</v>
      </c>
    </row>
    <row r="43" spans="1:30">
      <c r="A43" s="331"/>
      <c r="B43" s="203" t="s">
        <v>1616</v>
      </c>
      <c r="C43" s="806">
        <f>'Cash Flow '!B43</f>
        <v>-2718330</v>
      </c>
      <c r="D43" s="806"/>
      <c r="E43" s="806">
        <v>-6324479</v>
      </c>
      <c r="F43" s="193"/>
      <c r="G43" s="236" t="e">
        <v>#REF!</v>
      </c>
      <c r="H43" s="255"/>
      <c r="I43" s="191" t="e">
        <v>#REF!</v>
      </c>
      <c r="J43" s="178"/>
      <c r="L43" s="22"/>
      <c r="M43" s="45"/>
      <c r="O43" s="45">
        <v>-979660</v>
      </c>
      <c r="Q43" s="22">
        <f>-E45+2000000</f>
        <v>2000000</v>
      </c>
    </row>
    <row r="44" spans="1:30">
      <c r="A44" s="331"/>
      <c r="B44" s="203" t="s">
        <v>1615</v>
      </c>
      <c r="C44" s="806">
        <f>'Cash Flow '!B44</f>
        <v>-388800</v>
      </c>
      <c r="D44" s="806"/>
      <c r="E44" s="806"/>
      <c r="F44" s="193"/>
      <c r="G44" s="236"/>
      <c r="H44" s="332"/>
      <c r="I44" s="191"/>
      <c r="J44" s="178"/>
      <c r="L44" s="269"/>
      <c r="M44" s="45"/>
      <c r="O44" s="45"/>
      <c r="Q44" s="269"/>
    </row>
    <row r="45" spans="1:30" hidden="1">
      <c r="A45" s="331"/>
      <c r="B45" s="331" t="s">
        <v>1032</v>
      </c>
      <c r="C45" s="14">
        <v>0</v>
      </c>
      <c r="D45" s="193"/>
      <c r="E45" s="14"/>
      <c r="F45" s="193"/>
      <c r="G45" s="236">
        <v>-2089565.7399999984</v>
      </c>
      <c r="H45" s="255"/>
      <c r="I45" s="191">
        <v>-1559484.4600000009</v>
      </c>
      <c r="J45" s="178"/>
      <c r="N45" s="2" t="s">
        <v>869</v>
      </c>
      <c r="O45" s="51">
        <f>SUM(O40:O43)</f>
        <v>1820671</v>
      </c>
    </row>
    <row r="46" spans="1:30">
      <c r="A46" s="331"/>
      <c r="B46" s="172" t="s">
        <v>868</v>
      </c>
      <c r="C46" s="193">
        <f>'Cash Flow '!B45</f>
        <v>17125495</v>
      </c>
      <c r="D46" s="197"/>
      <c r="E46" s="193">
        <v>186016742</v>
      </c>
      <c r="F46" s="193"/>
      <c r="G46" s="236">
        <v>0</v>
      </c>
      <c r="H46" s="255"/>
      <c r="I46" s="191"/>
      <c r="J46" s="178"/>
      <c r="N46" s="2"/>
      <c r="O46" s="51"/>
    </row>
    <row r="47" spans="1:30" hidden="1">
      <c r="A47" s="331"/>
      <c r="B47" s="172" t="s">
        <v>867</v>
      </c>
      <c r="C47" s="197">
        <v>0</v>
      </c>
      <c r="D47" s="197"/>
      <c r="E47" s="197"/>
      <c r="F47" s="193"/>
      <c r="G47" s="236"/>
      <c r="H47" s="255"/>
      <c r="I47" s="191"/>
      <c r="J47" s="178"/>
      <c r="N47" s="2"/>
      <c r="O47" s="51"/>
    </row>
    <row r="48" spans="1:30">
      <c r="A48" s="331"/>
      <c r="B48" s="172" t="s">
        <v>866</v>
      </c>
      <c r="C48" s="193">
        <f>'Cash Flow '!B46</f>
        <v>3161710</v>
      </c>
      <c r="D48" s="197"/>
      <c r="E48" s="797">
        <v>12012908</v>
      </c>
      <c r="F48" s="193"/>
      <c r="G48" s="237">
        <f>-G12</f>
        <v>1644290.28</v>
      </c>
      <c r="H48" s="255"/>
      <c r="I48" s="205">
        <f>-I12</f>
        <v>1741376.46</v>
      </c>
      <c r="J48" s="178"/>
    </row>
    <row r="49" spans="1:14">
      <c r="A49" s="331"/>
      <c r="B49" s="206" t="s">
        <v>865</v>
      </c>
      <c r="C49" s="807"/>
      <c r="D49" s="808">
        <f>ROUND(SUM(C43:C48),0)</f>
        <v>17180075</v>
      </c>
      <c r="E49" s="807"/>
      <c r="F49" s="808">
        <f>ROUND(SUM(E43:E48),0)</f>
        <v>191705171</v>
      </c>
      <c r="G49" s="232"/>
      <c r="H49" s="207" t="e">
        <f>SUM(G43:G48)-1</f>
        <v>#REF!</v>
      </c>
      <c r="I49" s="172"/>
      <c r="J49" s="207" t="e">
        <f>SUM(I43:I48)</f>
        <v>#REF!</v>
      </c>
    </row>
    <row r="50" spans="1:14">
      <c r="A50" s="331"/>
      <c r="B50" s="186"/>
      <c r="C50" s="193"/>
      <c r="D50" s="193"/>
      <c r="E50" s="193"/>
      <c r="F50" s="193"/>
      <c r="G50" s="232"/>
      <c r="H50" s="172"/>
      <c r="I50" s="172"/>
      <c r="J50" s="178"/>
    </row>
    <row r="51" spans="1:14">
      <c r="A51" s="331"/>
      <c r="B51" s="206" t="s">
        <v>864</v>
      </c>
      <c r="C51" s="193"/>
      <c r="D51" s="193"/>
      <c r="E51" s="193"/>
      <c r="F51" s="193"/>
      <c r="G51" s="232"/>
      <c r="H51" s="172"/>
      <c r="I51" s="172"/>
      <c r="J51" s="178"/>
    </row>
    <row r="52" spans="1:14">
      <c r="A52" s="331"/>
      <c r="B52" s="186" t="s">
        <v>863</v>
      </c>
      <c r="C52" s="193">
        <f>'Cash Flow '!B50</f>
        <v>1000</v>
      </c>
      <c r="D52" s="197"/>
      <c r="E52" s="193">
        <v>0</v>
      </c>
      <c r="F52" s="193"/>
      <c r="G52" s="36">
        <v>0</v>
      </c>
      <c r="H52" s="191"/>
      <c r="I52" s="180"/>
      <c r="J52" s="178"/>
    </row>
    <row r="53" spans="1:14">
      <c r="A53" s="331"/>
      <c r="B53" s="186" t="s">
        <v>1617</v>
      </c>
      <c r="C53" s="193">
        <f>'Cash Flow '!B51</f>
        <v>291758</v>
      </c>
      <c r="D53" s="197"/>
      <c r="E53" s="193"/>
      <c r="F53" s="193"/>
      <c r="G53" s="36"/>
      <c r="H53" s="191"/>
      <c r="I53" s="180"/>
      <c r="J53" s="178"/>
    </row>
    <row r="54" spans="1:14">
      <c r="A54" s="331"/>
      <c r="B54" s="186" t="s">
        <v>862</v>
      </c>
      <c r="C54" s="193">
        <f>'Cash Flow '!B52</f>
        <v>119550</v>
      </c>
      <c r="D54" s="197"/>
      <c r="E54" s="193">
        <v>0</v>
      </c>
      <c r="F54" s="193"/>
      <c r="G54" s="36">
        <v>0</v>
      </c>
      <c r="H54" s="191"/>
      <c r="I54" s="180"/>
      <c r="J54" s="178"/>
    </row>
    <row r="55" spans="1:14">
      <c r="A55" s="331"/>
      <c r="B55" s="186" t="s">
        <v>1618</v>
      </c>
      <c r="C55" s="193">
        <f>'Cash Flow '!B53</f>
        <v>34880450.003835</v>
      </c>
      <c r="D55" s="197"/>
      <c r="E55" s="193">
        <v>0</v>
      </c>
      <c r="F55" s="193"/>
      <c r="G55" s="36"/>
      <c r="H55" s="191"/>
      <c r="I55" s="180"/>
      <c r="J55" s="178"/>
    </row>
    <row r="56" spans="1:14">
      <c r="A56" s="331"/>
      <c r="B56" s="186" t="s">
        <v>1609</v>
      </c>
      <c r="C56" s="193">
        <f>'Cash Flow '!B54</f>
        <v>48818252</v>
      </c>
      <c r="D56" s="197"/>
      <c r="E56" s="193">
        <v>0</v>
      </c>
      <c r="F56" s="193"/>
      <c r="G56" s="36"/>
      <c r="H56" s="191"/>
      <c r="I56" s="180"/>
      <c r="J56" s="178"/>
    </row>
    <row r="57" spans="1:14">
      <c r="A57" s="331"/>
      <c r="B57" s="186" t="s">
        <v>1610</v>
      </c>
      <c r="C57" s="193">
        <f>'Cash Flow '!B55</f>
        <v>0</v>
      </c>
      <c r="D57" s="197"/>
      <c r="E57" s="193">
        <v>-801081</v>
      </c>
      <c r="F57" s="193"/>
      <c r="G57" s="36">
        <v>856102</v>
      </c>
      <c r="H57" s="191"/>
      <c r="J57" s="178"/>
    </row>
    <row r="58" spans="1:14">
      <c r="A58" s="331"/>
      <c r="B58" s="186" t="s">
        <v>1623</v>
      </c>
      <c r="C58" s="193">
        <f>'Cash Flow '!B56</f>
        <v>-48882484</v>
      </c>
      <c r="D58" s="197"/>
      <c r="E58" s="193">
        <v>-67647403</v>
      </c>
      <c r="F58" s="193"/>
      <c r="G58" s="36">
        <v>15392341.890000001</v>
      </c>
      <c r="H58" s="191"/>
      <c r="I58" s="180">
        <v>15275230.159999996</v>
      </c>
      <c r="J58" s="178"/>
    </row>
    <row r="59" spans="1:14">
      <c r="A59" s="331"/>
      <c r="B59" s="186" t="s">
        <v>861</v>
      </c>
      <c r="C59" s="193">
        <f>'Cash Flow '!B57</f>
        <v>-12896840</v>
      </c>
      <c r="D59" s="197"/>
      <c r="E59" s="193">
        <v>-13907988</v>
      </c>
      <c r="F59" s="193"/>
      <c r="G59" s="36" t="e">
        <f>-G11</f>
        <v>#REF!</v>
      </c>
      <c r="H59" s="204"/>
      <c r="I59" s="181" t="e">
        <f>-I11</f>
        <v>#REF!</v>
      </c>
      <c r="J59" s="178"/>
    </row>
    <row r="60" spans="1:14" ht="25.5" hidden="1">
      <c r="A60" s="331"/>
      <c r="B60" s="208" t="s">
        <v>860</v>
      </c>
      <c r="C60" s="195">
        <f>-C18</f>
        <v>0</v>
      </c>
      <c r="D60" s="809"/>
      <c r="E60" s="195">
        <v>0</v>
      </c>
      <c r="F60" s="810"/>
      <c r="G60" s="238"/>
      <c r="H60" s="204"/>
      <c r="I60" s="176"/>
      <c r="J60" s="178"/>
    </row>
    <row r="61" spans="1:14">
      <c r="A61" s="331"/>
      <c r="B61" s="171" t="s">
        <v>859</v>
      </c>
      <c r="C61" s="193"/>
      <c r="D61" s="808">
        <f>ROUND(SUM(C52:C60),0)</f>
        <v>22331686</v>
      </c>
      <c r="E61" s="193"/>
      <c r="F61" s="808">
        <f>ROUND(SUM(E52:E60),0)</f>
        <v>-82356472</v>
      </c>
      <c r="G61" s="232"/>
      <c r="H61" s="207" t="e">
        <f>SUM(G52:G59)</f>
        <v>#REF!</v>
      </c>
      <c r="I61" s="172"/>
    </row>
    <row r="62" spans="1:14">
      <c r="A62" s="331"/>
      <c r="B62" s="172"/>
      <c r="C62" s="193"/>
      <c r="D62" s="193"/>
      <c r="E62" s="193"/>
      <c r="F62" s="193"/>
      <c r="G62" s="232"/>
      <c r="H62" s="172"/>
      <c r="I62" s="172"/>
      <c r="J62" s="178"/>
    </row>
    <row r="63" spans="1:14">
      <c r="A63" s="331"/>
      <c r="B63" s="171" t="s">
        <v>858</v>
      </c>
      <c r="C63" s="193"/>
      <c r="D63" s="799">
        <f>D40+D49+D61</f>
        <v>5442834</v>
      </c>
      <c r="E63" s="799"/>
      <c r="F63" s="799">
        <f>F40+F49+F61</f>
        <v>2597172</v>
      </c>
      <c r="G63" s="232"/>
      <c r="H63" s="187" t="e">
        <f>H40+H49+H61</f>
        <v>#REF!</v>
      </c>
      <c r="I63" s="171"/>
      <c r="L63" s="101">
        <v>11375405</v>
      </c>
      <c r="N63" s="101">
        <v>5644382.0700000003</v>
      </c>
    </row>
    <row r="64" spans="1:14">
      <c r="A64" s="331"/>
      <c r="B64" s="228" t="s">
        <v>857</v>
      </c>
      <c r="C64" s="193"/>
      <c r="D64" s="193">
        <f>F66</f>
        <v>4868495</v>
      </c>
      <c r="E64" s="193"/>
      <c r="F64" s="193">
        <v>2271323</v>
      </c>
      <c r="G64" s="232"/>
      <c r="H64" s="187">
        <v>5644382.0700000003</v>
      </c>
      <c r="I64" s="171"/>
      <c r="J64" s="187">
        <v>5720794.4400000004</v>
      </c>
      <c r="L64" s="52" t="e">
        <f>H66-L63</f>
        <v>#REF!</v>
      </c>
    </row>
    <row r="65" spans="1:32" ht="25.5">
      <c r="A65" s="331"/>
      <c r="B65" s="229" t="s">
        <v>1624</v>
      </c>
      <c r="C65" s="193"/>
      <c r="D65" s="193">
        <v>-54808</v>
      </c>
      <c r="E65" s="193"/>
      <c r="F65" s="193">
        <v>0</v>
      </c>
      <c r="G65" s="232"/>
      <c r="H65" s="187"/>
      <c r="I65" s="171"/>
      <c r="J65" s="209"/>
      <c r="L65" s="52"/>
    </row>
    <row r="66" spans="1:32">
      <c r="A66" s="230"/>
      <c r="B66" s="210" t="s">
        <v>855</v>
      </c>
      <c r="C66" s="195"/>
      <c r="D66" s="805">
        <f>SUM(D63:D65)</f>
        <v>10256521</v>
      </c>
      <c r="E66" s="195"/>
      <c r="F66" s="805">
        <f>+SUM(F63:F65)</f>
        <v>4868495</v>
      </c>
      <c r="G66" s="239"/>
      <c r="H66" s="244" t="e">
        <f>SUM(H63:H64)</f>
        <v>#REF!</v>
      </c>
      <c r="I66" s="211"/>
      <c r="K66" s="52"/>
      <c r="Q66" s="101">
        <v>52786680.479999997</v>
      </c>
      <c r="R66" s="52">
        <f>F66-Q66</f>
        <v>-47918185.479999997</v>
      </c>
    </row>
    <row r="67" spans="1:32">
      <c r="B67" s="48"/>
      <c r="C67" s="68"/>
      <c r="D67" s="811"/>
      <c r="E67" s="68"/>
      <c r="F67" s="40"/>
      <c r="G67" s="259">
        <f>D66-D76</f>
        <v>0</v>
      </c>
      <c r="H67" s="260">
        <v>-60015357.479999997</v>
      </c>
      <c r="I67" s="261">
        <v>-234614375</v>
      </c>
      <c r="J67" s="262">
        <v>5644382.0700000003</v>
      </c>
      <c r="K67" s="212" t="e">
        <v>#REF!</v>
      </c>
      <c r="L67" s="213"/>
      <c r="Q67" s="101">
        <v>506889.81817439903</v>
      </c>
    </row>
    <row r="68" spans="1:32">
      <c r="B68" s="59" t="s">
        <v>854</v>
      </c>
      <c r="C68" s="812"/>
      <c r="D68" s="801"/>
      <c r="E68" s="194"/>
      <c r="F68" s="801"/>
      <c r="G68" s="214"/>
      <c r="H68" s="263"/>
      <c r="I68" s="214"/>
      <c r="K68" s="52"/>
      <c r="P68" s="40"/>
      <c r="Q68" s="40"/>
      <c r="R68" s="52"/>
    </row>
    <row r="69" spans="1:32">
      <c r="B69" s="82" t="s">
        <v>1572</v>
      </c>
      <c r="C69" s="812"/>
      <c r="D69" s="194">
        <f>'BS3'!D102+'BS3'!D54</f>
        <v>41728660</v>
      </c>
      <c r="E69" s="194"/>
      <c r="F69" s="194">
        <v>53466130</v>
      </c>
      <c r="G69" s="214"/>
      <c r="H69" s="263"/>
      <c r="I69" s="214"/>
      <c r="K69" s="52"/>
      <c r="P69" s="40"/>
      <c r="Q69" s="40"/>
      <c r="R69" s="52"/>
    </row>
    <row r="70" spans="1:32" ht="25.5">
      <c r="B70" s="82" t="s">
        <v>853</v>
      </c>
      <c r="C70" s="812"/>
      <c r="D70" s="194"/>
      <c r="E70" s="194"/>
      <c r="F70" s="194"/>
      <c r="G70" s="214"/>
      <c r="H70" s="263"/>
      <c r="I70" s="214"/>
      <c r="K70" s="52"/>
      <c r="P70" s="40"/>
      <c r="Q70" s="40"/>
      <c r="R70" s="52"/>
    </row>
    <row r="71" spans="1:32">
      <c r="B71" s="82" t="s">
        <v>1052</v>
      </c>
      <c r="C71" s="812"/>
      <c r="D71" s="194"/>
      <c r="E71" s="194"/>
      <c r="F71" s="194"/>
      <c r="G71" s="214"/>
      <c r="H71" s="263"/>
      <c r="I71" s="214"/>
      <c r="K71" s="52"/>
      <c r="P71" s="40"/>
      <c r="Q71" s="40"/>
      <c r="R71" s="52"/>
      <c r="AF71" s="52"/>
    </row>
    <row r="72" spans="1:32">
      <c r="B72" s="225" t="s">
        <v>852</v>
      </c>
      <c r="C72" s="812"/>
      <c r="D72" s="194">
        <f>'BS3'!D96</f>
        <v>514831</v>
      </c>
      <c r="E72" s="194"/>
      <c r="F72" s="194">
        <v>1145746</v>
      </c>
      <c r="G72" s="214"/>
      <c r="H72" s="263"/>
      <c r="I72" s="214"/>
      <c r="K72" s="52"/>
      <c r="P72" s="40"/>
      <c r="Q72" s="40"/>
      <c r="R72" s="52"/>
      <c r="AF72" s="92"/>
    </row>
    <row r="73" spans="1:32">
      <c r="B73" s="82" t="s">
        <v>851</v>
      </c>
      <c r="C73" s="812"/>
      <c r="D73" s="194"/>
      <c r="E73" s="194"/>
      <c r="F73" s="194"/>
      <c r="G73" s="214"/>
      <c r="H73" s="263"/>
      <c r="I73" s="214"/>
      <c r="K73" s="52"/>
      <c r="P73" s="40"/>
      <c r="Q73" s="40"/>
      <c r="R73" s="52"/>
    </row>
    <row r="74" spans="1:32" ht="31.15" customHeight="1">
      <c r="B74" s="226" t="s">
        <v>1062</v>
      </c>
      <c r="C74" s="812"/>
      <c r="D74" s="813">
        <f>'BS3'!D98</f>
        <v>28034184</v>
      </c>
      <c r="E74" s="813"/>
      <c r="F74" s="813">
        <v>47451888</v>
      </c>
      <c r="G74" s="214"/>
      <c r="H74" s="263"/>
      <c r="I74" s="214"/>
      <c r="K74" s="52"/>
      <c r="P74" s="40"/>
      <c r="Q74" s="40"/>
      <c r="R74" s="52"/>
      <c r="AE74" s="52"/>
      <c r="AF74" s="92"/>
    </row>
    <row r="75" spans="1:32" ht="31.15" customHeight="1">
      <c r="B75" s="226" t="s">
        <v>1466</v>
      </c>
      <c r="C75" s="812"/>
      <c r="D75" s="813">
        <f>'BS3'!D54</f>
        <v>2923124</v>
      </c>
      <c r="E75" s="813"/>
      <c r="F75" s="813">
        <v>0</v>
      </c>
      <c r="G75" s="214"/>
      <c r="H75" s="263"/>
      <c r="I75" s="214"/>
      <c r="K75" s="52"/>
      <c r="P75" s="40"/>
      <c r="Q75" s="40"/>
      <c r="R75" s="52"/>
      <c r="AE75" s="52"/>
      <c r="AF75" s="92"/>
    </row>
    <row r="76" spans="1:32" ht="26.25" thickBot="1">
      <c r="B76" s="82" t="s">
        <v>1570</v>
      </c>
      <c r="C76" s="812"/>
      <c r="D76" s="814">
        <f>D69-D72-D74-D75</f>
        <v>10256521</v>
      </c>
      <c r="E76" s="814"/>
      <c r="F76" s="814">
        <f>F69-F72-F74</f>
        <v>4868496</v>
      </c>
      <c r="G76" s="215">
        <f>D76-D66</f>
        <v>0</v>
      </c>
      <c r="H76" s="263"/>
      <c r="I76" s="214"/>
      <c r="K76" s="52"/>
      <c r="P76" s="40"/>
      <c r="Q76" s="40"/>
      <c r="R76" s="52"/>
      <c r="AD76" s="52">
        <f>D76-D66</f>
        <v>0</v>
      </c>
      <c r="AE76" s="75"/>
      <c r="AF76" s="75"/>
    </row>
    <row r="77" spans="1:32" ht="13.5" thickTop="1">
      <c r="B77" s="362"/>
      <c r="C77" s="363"/>
      <c r="D77" s="364"/>
      <c r="E77" s="363"/>
      <c r="F77" s="364"/>
      <c r="G77" s="214"/>
      <c r="H77" s="263"/>
      <c r="I77" s="214"/>
      <c r="K77" s="52"/>
      <c r="P77" s="40"/>
      <c r="Q77" s="40"/>
      <c r="R77" s="52"/>
    </row>
    <row r="78" spans="1:32">
      <c r="B78" s="268" t="s">
        <v>1571</v>
      </c>
      <c r="C78" s="50"/>
      <c r="D78" s="217"/>
      <c r="E78" s="329"/>
      <c r="F78" s="329"/>
      <c r="G78" s="254"/>
      <c r="H78" s="254"/>
      <c r="I78" s="218"/>
      <c r="J78" s="218"/>
      <c r="K78" s="52"/>
      <c r="L78" s="52"/>
    </row>
    <row r="79" spans="1:32">
      <c r="B79" s="41" t="s">
        <v>1072</v>
      </c>
      <c r="C79" s="91"/>
      <c r="D79" s="653"/>
      <c r="E79" s="329"/>
      <c r="F79" s="329"/>
      <c r="G79" s="254"/>
      <c r="H79" s="254"/>
      <c r="I79" s="218"/>
      <c r="J79" s="218"/>
      <c r="K79" s="52"/>
      <c r="L79" s="52"/>
    </row>
    <row r="80" spans="1:32" ht="15" hidden="1" customHeight="1">
      <c r="B80" s="219"/>
      <c r="C80" s="218"/>
      <c r="D80" s="218"/>
      <c r="E80" s="218"/>
      <c r="F80" s="218"/>
      <c r="G80" s="218"/>
      <c r="I80" s="218"/>
      <c r="J80" s="218"/>
      <c r="K80" s="52"/>
      <c r="L80" s="52">
        <v>52786682.569999874</v>
      </c>
    </row>
    <row r="81" spans="2:11">
      <c r="B81" s="58" t="s">
        <v>810</v>
      </c>
      <c r="C81" s="53"/>
      <c r="D81" s="53"/>
      <c r="E81" s="53"/>
      <c r="F81" s="53"/>
      <c r="G81" s="48"/>
      <c r="H81" s="48"/>
      <c r="I81" s="48"/>
      <c r="J81" s="216"/>
    </row>
    <row r="82" spans="2:11" ht="14.25" customHeight="1">
      <c r="B82" s="58" t="s">
        <v>1630</v>
      </c>
      <c r="C82" s="60" t="s">
        <v>809</v>
      </c>
      <c r="D82" s="60"/>
      <c r="E82" s="60"/>
      <c r="F82" s="268"/>
      <c r="H82" s="85"/>
      <c r="I82" s="85"/>
      <c r="K82" s="59"/>
    </row>
    <row r="83" spans="2:11">
      <c r="B83" s="58" t="s">
        <v>808</v>
      </c>
      <c r="C83" s="60"/>
      <c r="D83" s="60"/>
      <c r="E83" s="60"/>
      <c r="F83" s="268"/>
      <c r="H83" s="85"/>
      <c r="I83" s="85"/>
      <c r="K83" s="59"/>
    </row>
    <row r="84" spans="2:11">
      <c r="B84" s="58"/>
      <c r="C84" s="268"/>
      <c r="D84" s="268"/>
      <c r="E84" s="268"/>
      <c r="F84" s="268"/>
    </row>
    <row r="85" spans="2:11">
      <c r="B85" s="58"/>
      <c r="C85" s="268"/>
      <c r="D85" s="268"/>
      <c r="E85" s="268"/>
      <c r="F85" s="268"/>
    </row>
    <row r="86" spans="2:11">
      <c r="B86" s="58"/>
      <c r="C86" s="58"/>
      <c r="D86" s="58"/>
      <c r="E86" s="58"/>
      <c r="F86" s="268"/>
      <c r="H86" s="58"/>
      <c r="I86" s="58"/>
    </row>
    <row r="87" spans="2:11">
      <c r="B87" s="58" t="s">
        <v>807</v>
      </c>
      <c r="C87" s="58" t="s">
        <v>302</v>
      </c>
      <c r="D87" s="58"/>
      <c r="E87" s="58" t="s">
        <v>302</v>
      </c>
      <c r="F87" s="268"/>
      <c r="H87" s="61"/>
      <c r="I87" s="61"/>
    </row>
    <row r="88" spans="2:11">
      <c r="B88" s="58"/>
      <c r="C88" s="58" t="s">
        <v>1632</v>
      </c>
      <c r="D88" s="58"/>
      <c r="E88" s="58" t="s">
        <v>1632</v>
      </c>
      <c r="F88" s="268"/>
      <c r="H88" s="61"/>
      <c r="I88" s="61"/>
    </row>
    <row r="89" spans="2:11">
      <c r="B89" s="58"/>
      <c r="C89" s="58"/>
      <c r="D89" s="58"/>
      <c r="E89" s="58"/>
      <c r="F89" s="268"/>
      <c r="H89" s="61"/>
      <c r="I89" s="61"/>
    </row>
    <row r="90" spans="2:11">
      <c r="B90" s="58" t="s">
        <v>1631</v>
      </c>
      <c r="C90" s="58" t="s">
        <v>1631</v>
      </c>
      <c r="D90" s="58"/>
      <c r="E90" s="58"/>
      <c r="F90" s="268"/>
      <c r="H90" s="61"/>
      <c r="I90" s="61"/>
    </row>
    <row r="91" spans="2:11">
      <c r="B91" s="58" t="s">
        <v>1482</v>
      </c>
      <c r="C91" s="58" t="str">
        <f>B91</f>
        <v xml:space="preserve">Date: </v>
      </c>
      <c r="D91" s="334"/>
      <c r="E91" s="58"/>
      <c r="F91" s="268"/>
      <c r="H91" s="84"/>
      <c r="I91" s="61"/>
    </row>
    <row r="94" spans="2:11">
      <c r="C94" s="2"/>
      <c r="D94" s="2"/>
      <c r="E94" s="2"/>
    </row>
    <row r="95" spans="2:11">
      <c r="B95" s="220"/>
    </row>
    <row r="96" spans="2:11">
      <c r="C96" s="40"/>
      <c r="D96" s="40"/>
      <c r="E96" s="40"/>
    </row>
    <row r="97" spans="2:5">
      <c r="C97" s="40"/>
      <c r="D97" s="40"/>
      <c r="E97" s="40"/>
    </row>
    <row r="98" spans="2:5">
      <c r="B98" s="2"/>
      <c r="C98" s="72"/>
      <c r="D98" s="72"/>
      <c r="E98" s="72"/>
    </row>
    <row r="99" spans="2:5">
      <c r="C99" s="40"/>
      <c r="D99" s="40"/>
      <c r="E99" s="40"/>
    </row>
    <row r="100" spans="2:5">
      <c r="B100" s="220"/>
      <c r="C100" s="40"/>
      <c r="D100" s="72"/>
      <c r="E100" s="40"/>
    </row>
    <row r="101" spans="2:5">
      <c r="C101" s="40"/>
      <c r="D101" s="40"/>
      <c r="E101" s="40"/>
    </row>
    <row r="102" spans="2:5">
      <c r="C102" s="40"/>
      <c r="D102" s="40"/>
      <c r="E102" s="40"/>
    </row>
    <row r="103" spans="2:5">
      <c r="B103" s="2"/>
      <c r="C103" s="72"/>
      <c r="D103" s="72"/>
      <c r="E103" s="40"/>
    </row>
    <row r="104" spans="2:5">
      <c r="C104" s="40"/>
      <c r="D104" s="40"/>
      <c r="E104" s="40"/>
    </row>
    <row r="105" spans="2:5">
      <c r="B105" s="221"/>
      <c r="C105" s="40"/>
      <c r="D105" s="40"/>
      <c r="E105" s="40"/>
    </row>
    <row r="106" spans="2:5">
      <c r="B106" s="222"/>
      <c r="C106" s="40"/>
      <c r="D106" s="40"/>
      <c r="E106" s="40"/>
    </row>
    <row r="107" spans="2:5">
      <c r="C107" s="40"/>
      <c r="D107" s="40"/>
      <c r="E107" s="40"/>
    </row>
    <row r="108" spans="2:5">
      <c r="C108" s="40"/>
      <c r="D108" s="40"/>
      <c r="E108" s="40"/>
    </row>
    <row r="109" spans="2:5">
      <c r="C109" s="40"/>
      <c r="D109" s="40"/>
      <c r="E109" s="40"/>
    </row>
    <row r="110" spans="2:5">
      <c r="C110" s="40"/>
      <c r="D110" s="40"/>
      <c r="E110" s="40"/>
    </row>
    <row r="111" spans="2:5">
      <c r="C111" s="40"/>
      <c r="D111" s="40"/>
      <c r="E111" s="40"/>
    </row>
    <row r="112" spans="2:5">
      <c r="B112" s="221"/>
      <c r="C112" s="2"/>
      <c r="D112" s="2"/>
      <c r="E112" s="2"/>
    </row>
    <row r="113" spans="2:7">
      <c r="C113" s="40"/>
      <c r="D113" s="40"/>
      <c r="E113" s="40"/>
    </row>
    <row r="114" spans="2:7">
      <c r="C114" s="40"/>
      <c r="D114" s="40"/>
      <c r="E114" s="40"/>
    </row>
    <row r="115" spans="2:7">
      <c r="C115" s="40"/>
      <c r="D115" s="40"/>
      <c r="E115" s="40"/>
    </row>
    <row r="116" spans="2:7">
      <c r="C116" s="40"/>
      <c r="D116" s="40"/>
      <c r="E116" s="40"/>
      <c r="G116" s="52"/>
    </row>
    <row r="117" spans="2:7">
      <c r="C117" s="40"/>
      <c r="D117" s="40"/>
      <c r="E117" s="40"/>
    </row>
    <row r="118" spans="2:7">
      <c r="C118" s="40"/>
      <c r="D118" s="40"/>
      <c r="E118" s="40"/>
    </row>
    <row r="119" spans="2:7">
      <c r="B119" s="2"/>
      <c r="C119" s="72"/>
      <c r="D119" s="72"/>
      <c r="E119" s="72"/>
    </row>
    <row r="120" spans="2:7">
      <c r="C120" s="40"/>
      <c r="D120" s="40"/>
      <c r="E120" s="40"/>
    </row>
    <row r="121" spans="2:7">
      <c r="C121" s="40"/>
      <c r="D121" s="40"/>
      <c r="E121" s="40"/>
    </row>
    <row r="122" spans="2:7">
      <c r="C122" s="40"/>
      <c r="D122" s="40"/>
      <c r="E122" s="40"/>
    </row>
    <row r="123" spans="2:7">
      <c r="C123" s="40"/>
      <c r="D123" s="40"/>
      <c r="E123" s="40"/>
    </row>
    <row r="124" spans="2:7">
      <c r="C124" s="40"/>
    </row>
    <row r="125" spans="2:7">
      <c r="C125" s="40"/>
    </row>
    <row r="126" spans="2:7">
      <c r="C126" s="72"/>
    </row>
    <row r="127" spans="2:7">
      <c r="C127" s="40"/>
    </row>
    <row r="128" spans="2:7">
      <c r="C128" s="40"/>
    </row>
    <row r="129" spans="3:3">
      <c r="C129" s="40"/>
    </row>
    <row r="130" spans="3:3">
      <c r="C130" s="40"/>
    </row>
    <row r="131" spans="3:3">
      <c r="C131" s="72"/>
    </row>
    <row r="132" spans="3:3">
      <c r="C132" s="40"/>
    </row>
    <row r="133" spans="3:3">
      <c r="C133" s="40"/>
    </row>
    <row r="134" spans="3:3">
      <c r="C134" s="40"/>
    </row>
    <row r="146" spans="2:8" ht="81" customHeight="1">
      <c r="B146" s="24"/>
      <c r="C146" s="24"/>
      <c r="D146" s="24"/>
      <c r="E146" s="24"/>
      <c r="F146" s="24"/>
      <c r="G146" s="24"/>
      <c r="H146" s="24"/>
    </row>
  </sheetData>
  <mergeCells count="5">
    <mergeCell ref="B4:B5"/>
    <mergeCell ref="I4:J4"/>
    <mergeCell ref="E4:F5"/>
    <mergeCell ref="G4:H5"/>
    <mergeCell ref="C4:D5"/>
  </mergeCells>
  <pageMargins left="0.7" right="0.7" top="0.75" bottom="0.75" header="0.3" footer="0.3"/>
  <pageSetup paperSize="9" scale="65" orientation="portrait" r:id="rId1"/>
  <colBreaks count="2" manualBreakCount="2">
    <brk id="8" max="63" man="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1"/>
  <sheetViews>
    <sheetView showGridLines="0" view="pageBreakPreview" topLeftCell="A35" zoomScaleNormal="100" zoomScaleSheetLayoutView="100" workbookViewId="0">
      <selection activeCell="A64" sqref="A64"/>
    </sheetView>
  </sheetViews>
  <sheetFormatPr defaultColWidth="8.7109375" defaultRowHeight="12.75" outlineLevelRow="1"/>
  <cols>
    <col min="1" max="1" width="6" style="146" customWidth="1"/>
    <col min="2" max="2" width="41.28515625" style="145" customWidth="1"/>
    <col min="3" max="3" width="25.7109375" style="145" customWidth="1"/>
    <col min="4" max="4" width="19.7109375" style="145" customWidth="1"/>
    <col min="5" max="5" width="17.7109375" style="145" customWidth="1"/>
    <col min="6" max="16384" width="8.7109375" style="144"/>
  </cols>
  <sheetData>
    <row r="1" spans="1:5">
      <c r="A1" s="390"/>
      <c r="B1" s="859" t="s">
        <v>1629</v>
      </c>
      <c r="C1" s="391"/>
      <c r="D1" s="391"/>
      <c r="E1" s="391"/>
    </row>
    <row r="2" spans="1:5">
      <c r="A2" s="390" t="str">
        <f>'BS1'!A2</f>
        <v xml:space="preserve">NOTES FORMING PART OF THE STANDALONE FINANCIAL STATEMENTS FOR THE YEAR ENED MARCH 31, 2019 </v>
      </c>
      <c r="B2" s="391"/>
      <c r="C2" s="391"/>
      <c r="D2" s="391"/>
      <c r="E2" s="391"/>
    </row>
    <row r="3" spans="1:5">
      <c r="A3" s="392"/>
      <c r="B3" s="391"/>
      <c r="C3" s="391"/>
      <c r="D3" s="391"/>
      <c r="E3" s="391"/>
    </row>
    <row r="4" spans="1:5">
      <c r="A4" s="392">
        <v>1</v>
      </c>
      <c r="B4" s="393" t="s">
        <v>946</v>
      </c>
      <c r="C4" s="391"/>
      <c r="D4" s="391"/>
      <c r="E4" s="391"/>
    </row>
    <row r="5" spans="1:5" ht="5.45" customHeight="1">
      <c r="A5" s="392"/>
      <c r="B5" s="393"/>
      <c r="C5" s="391"/>
      <c r="D5" s="391"/>
      <c r="E5" s="391"/>
    </row>
    <row r="6" spans="1:5" ht="41.25" customHeight="1">
      <c r="A6" s="392"/>
      <c r="B6" s="923" t="s">
        <v>1633</v>
      </c>
      <c r="C6" s="923"/>
      <c r="D6" s="923"/>
      <c r="E6" s="923"/>
    </row>
    <row r="7" spans="1:5">
      <c r="A7" s="392"/>
      <c r="B7" s="391"/>
      <c r="C7" s="391"/>
      <c r="D7" s="391"/>
      <c r="E7" s="391"/>
    </row>
    <row r="8" spans="1:5">
      <c r="A8" s="394">
        <v>2</v>
      </c>
      <c r="B8" s="393" t="s">
        <v>947</v>
      </c>
      <c r="C8" s="393"/>
      <c r="D8" s="393"/>
      <c r="E8" s="393"/>
    </row>
    <row r="9" spans="1:5" ht="6" customHeight="1">
      <c r="A9" s="394"/>
      <c r="B9" s="393"/>
      <c r="C9" s="393"/>
      <c r="D9" s="393"/>
      <c r="E9" s="393"/>
    </row>
    <row r="10" spans="1:5">
      <c r="A10" s="395">
        <v>2.1</v>
      </c>
      <c r="B10" s="393" t="s">
        <v>948</v>
      </c>
      <c r="C10" s="393"/>
      <c r="D10" s="393"/>
      <c r="E10" s="393"/>
    </row>
    <row r="11" spans="1:5" ht="7.15" customHeight="1">
      <c r="A11" s="395"/>
      <c r="B11" s="393"/>
      <c r="C11" s="393"/>
      <c r="D11" s="393"/>
      <c r="E11" s="393"/>
    </row>
    <row r="12" spans="1:5" ht="58.9" customHeight="1">
      <c r="A12" s="395"/>
      <c r="B12" s="924" t="s">
        <v>949</v>
      </c>
      <c r="C12" s="924"/>
      <c r="D12" s="924"/>
      <c r="E12" s="924"/>
    </row>
    <row r="13" spans="1:5">
      <c r="A13" s="395"/>
      <c r="B13" s="637"/>
      <c r="C13" s="637"/>
      <c r="D13" s="637"/>
      <c r="E13" s="637"/>
    </row>
    <row r="14" spans="1:5" ht="43.5" customHeight="1" outlineLevel="1">
      <c r="A14" s="395"/>
      <c r="B14" s="923" t="s">
        <v>950</v>
      </c>
      <c r="C14" s="923"/>
      <c r="D14" s="923"/>
      <c r="E14" s="923"/>
    </row>
    <row r="15" spans="1:5" outlineLevel="1">
      <c r="A15" s="395"/>
      <c r="B15" s="396"/>
      <c r="C15" s="396"/>
      <c r="D15" s="396"/>
      <c r="E15" s="396"/>
    </row>
    <row r="16" spans="1:5">
      <c r="A16" s="395">
        <f>A10+0.1</f>
        <v>2.2000000000000002</v>
      </c>
      <c r="B16" s="393" t="s">
        <v>951</v>
      </c>
      <c r="C16" s="393"/>
      <c r="D16" s="393"/>
      <c r="E16" s="393"/>
    </row>
    <row r="17" spans="1:5" ht="7.9" customHeight="1">
      <c r="A17" s="395"/>
      <c r="B17" s="393"/>
      <c r="C17" s="393"/>
      <c r="D17" s="393"/>
      <c r="E17" s="393"/>
    </row>
    <row r="18" spans="1:5" ht="49.15" customHeight="1">
      <c r="A18" s="395"/>
      <c r="B18" s="923" t="s">
        <v>1483</v>
      </c>
      <c r="C18" s="923"/>
      <c r="D18" s="923"/>
      <c r="E18" s="923"/>
    </row>
    <row r="19" spans="1:5">
      <c r="A19" s="395"/>
      <c r="B19" s="391"/>
      <c r="C19" s="391"/>
      <c r="D19" s="391"/>
      <c r="E19" s="391"/>
    </row>
    <row r="20" spans="1:5">
      <c r="A20" s="394">
        <f>A16+0.1</f>
        <v>2.3000000000000003</v>
      </c>
      <c r="B20" s="931" t="s">
        <v>1010</v>
      </c>
      <c r="C20" s="931"/>
      <c r="D20" s="931"/>
      <c r="E20" s="931"/>
    </row>
    <row r="21" spans="1:5" ht="5.45" customHeight="1">
      <c r="A21" s="395"/>
      <c r="B21" s="397"/>
      <c r="C21" s="398"/>
      <c r="D21" s="398"/>
      <c r="E21" s="391"/>
    </row>
    <row r="22" spans="1:5" ht="37.15" customHeight="1">
      <c r="A22" s="395"/>
      <c r="B22" s="923" t="s">
        <v>1011</v>
      </c>
      <c r="C22" s="923"/>
      <c r="D22" s="923"/>
      <c r="E22" s="923"/>
    </row>
    <row r="23" spans="1:5">
      <c r="A23" s="395"/>
      <c r="B23" s="391"/>
      <c r="C23" s="391"/>
      <c r="D23" s="391"/>
      <c r="E23" s="391"/>
    </row>
    <row r="24" spans="1:5">
      <c r="A24" s="395">
        <f>A20+0.1</f>
        <v>2.4000000000000004</v>
      </c>
      <c r="B24" s="931" t="s">
        <v>1044</v>
      </c>
      <c r="C24" s="931"/>
      <c r="D24" s="931"/>
      <c r="E24" s="931"/>
    </row>
    <row r="25" spans="1:5" ht="6.6" customHeight="1">
      <c r="A25" s="395"/>
      <c r="B25" s="393"/>
      <c r="C25" s="393"/>
      <c r="D25" s="393"/>
      <c r="E25" s="393"/>
    </row>
    <row r="26" spans="1:5" ht="49.9" customHeight="1">
      <c r="A26" s="399" t="s">
        <v>952</v>
      </c>
      <c r="B26" s="924" t="s">
        <v>1040</v>
      </c>
      <c r="C26" s="924"/>
      <c r="D26" s="924"/>
      <c r="E26" s="924"/>
    </row>
    <row r="27" spans="1:5">
      <c r="A27" s="399"/>
      <c r="B27" s="391"/>
      <c r="C27" s="391"/>
      <c r="D27" s="391"/>
      <c r="E27" s="391"/>
    </row>
    <row r="28" spans="1:5" ht="37.15" customHeight="1">
      <c r="A28" s="399" t="s">
        <v>953</v>
      </c>
      <c r="B28" s="924" t="s">
        <v>1045</v>
      </c>
      <c r="C28" s="924"/>
      <c r="D28" s="924"/>
      <c r="E28" s="924"/>
    </row>
    <row r="29" spans="1:5">
      <c r="A29" s="399"/>
      <c r="B29" s="391"/>
      <c r="C29" s="391"/>
      <c r="D29" s="391"/>
      <c r="E29" s="391"/>
    </row>
    <row r="30" spans="1:5" ht="36.6" customHeight="1">
      <c r="A30" s="399" t="s">
        <v>954</v>
      </c>
      <c r="B30" s="924" t="s">
        <v>1046</v>
      </c>
      <c r="C30" s="924"/>
      <c r="D30" s="924"/>
      <c r="E30" s="924"/>
    </row>
    <row r="31" spans="1:5">
      <c r="A31" s="395"/>
      <c r="B31" s="391"/>
      <c r="C31" s="391"/>
      <c r="D31" s="391"/>
      <c r="E31" s="391"/>
    </row>
    <row r="32" spans="1:5">
      <c r="A32" s="395">
        <f>A24+0.1</f>
        <v>2.5000000000000004</v>
      </c>
      <c r="B32" s="393" t="s">
        <v>1041</v>
      </c>
      <c r="C32" s="393"/>
      <c r="D32" s="393"/>
      <c r="E32" s="393"/>
    </row>
    <row r="33" spans="1:5" ht="6" customHeight="1">
      <c r="A33" s="395"/>
      <c r="B33" s="393"/>
      <c r="C33" s="393"/>
      <c r="D33" s="393"/>
      <c r="E33" s="393"/>
    </row>
    <row r="34" spans="1:5" ht="127.15" customHeight="1">
      <c r="A34" s="395"/>
      <c r="B34" s="923" t="s">
        <v>1484</v>
      </c>
      <c r="C34" s="923"/>
      <c r="D34" s="923"/>
      <c r="E34" s="923"/>
    </row>
    <row r="35" spans="1:5">
      <c r="A35" s="395"/>
      <c r="B35" s="396"/>
      <c r="C35" s="396"/>
      <c r="D35" s="396"/>
      <c r="E35" s="396"/>
    </row>
    <row r="36" spans="1:5">
      <c r="A36" s="400" t="s">
        <v>955</v>
      </c>
      <c r="B36" s="396"/>
      <c r="C36" s="396"/>
      <c r="D36" s="396"/>
      <c r="E36" s="396"/>
    </row>
    <row r="37" spans="1:5">
      <c r="A37" s="395"/>
      <c r="B37" s="396"/>
      <c r="C37" s="396"/>
      <c r="D37" s="396"/>
      <c r="E37" s="396"/>
    </row>
    <row r="38" spans="1:5">
      <c r="A38" s="395">
        <f>A32+0.1</f>
        <v>2.6000000000000005</v>
      </c>
      <c r="B38" s="393" t="s">
        <v>956</v>
      </c>
      <c r="C38" s="393"/>
      <c r="D38" s="393"/>
      <c r="E38" s="393"/>
    </row>
    <row r="39" spans="1:5" ht="6.6" customHeight="1">
      <c r="A39" s="395"/>
      <c r="B39" s="391"/>
      <c r="C39" s="391"/>
      <c r="D39" s="391"/>
      <c r="E39" s="391"/>
    </row>
    <row r="40" spans="1:5">
      <c r="A40" s="401" t="s">
        <v>145</v>
      </c>
      <c r="B40" s="925" t="s">
        <v>1043</v>
      </c>
      <c r="C40" s="925"/>
      <c r="D40" s="925"/>
      <c r="E40" s="925"/>
    </row>
    <row r="41" spans="1:5" ht="10.9" customHeight="1">
      <c r="A41" s="401"/>
      <c r="B41" s="925"/>
      <c r="C41" s="925"/>
      <c r="D41" s="925"/>
      <c r="E41" s="925"/>
    </row>
    <row r="42" spans="1:5">
      <c r="A42" s="401"/>
      <c r="B42" s="402"/>
      <c r="C42" s="402"/>
      <c r="D42" s="402"/>
      <c r="E42" s="402"/>
    </row>
    <row r="43" spans="1:5">
      <c r="A43" s="401"/>
      <c r="B43" s="403" t="s">
        <v>957</v>
      </c>
      <c r="C43" s="403" t="s">
        <v>958</v>
      </c>
      <c r="D43" s="404"/>
      <c r="E43" s="404"/>
    </row>
    <row r="44" spans="1:5" ht="13.5" hidden="1" customHeight="1">
      <c r="A44" s="401"/>
      <c r="B44" s="405" t="s">
        <v>959</v>
      </c>
      <c r="C44" s="405" t="s">
        <v>960</v>
      </c>
      <c r="D44" s="406"/>
      <c r="E44" s="406"/>
    </row>
    <row r="45" spans="1:5">
      <c r="A45" s="401"/>
      <c r="B45" s="405" t="s">
        <v>961</v>
      </c>
      <c r="C45" s="405" t="s">
        <v>962</v>
      </c>
      <c r="D45" s="406"/>
      <c r="E45" s="406"/>
    </row>
    <row r="46" spans="1:5">
      <c r="A46" s="401"/>
      <c r="B46" s="405" t="s">
        <v>963</v>
      </c>
      <c r="C46" s="405" t="s">
        <v>964</v>
      </c>
      <c r="D46" s="406"/>
      <c r="E46" s="406"/>
    </row>
    <row r="47" spans="1:5">
      <c r="A47" s="401"/>
      <c r="B47" s="405" t="s">
        <v>12</v>
      </c>
      <c r="C47" s="405" t="s">
        <v>965</v>
      </c>
      <c r="D47" s="406"/>
      <c r="E47" s="406"/>
    </row>
    <row r="48" spans="1:5">
      <c r="A48" s="401"/>
      <c r="B48" s="405" t="s">
        <v>13</v>
      </c>
      <c r="C48" s="405" t="s">
        <v>966</v>
      </c>
      <c r="D48" s="406"/>
      <c r="E48" s="406"/>
    </row>
    <row r="49" spans="1:5">
      <c r="A49" s="401"/>
      <c r="B49" s="405" t="s">
        <v>967</v>
      </c>
      <c r="C49" s="405" t="s">
        <v>968</v>
      </c>
      <c r="D49" s="406"/>
      <c r="E49" s="406"/>
    </row>
    <row r="50" spans="1:5" ht="13.5" customHeight="1">
      <c r="A50" s="401"/>
      <c r="B50" s="405" t="s">
        <v>14</v>
      </c>
      <c r="C50" s="405" t="s">
        <v>969</v>
      </c>
      <c r="D50" s="406"/>
      <c r="E50" s="406"/>
    </row>
    <row r="51" spans="1:5" ht="13.5" customHeight="1">
      <c r="A51" s="401"/>
      <c r="B51" s="405" t="s">
        <v>970</v>
      </c>
      <c r="C51" s="405" t="s">
        <v>971</v>
      </c>
      <c r="D51" s="406"/>
      <c r="E51" s="406"/>
    </row>
    <row r="52" spans="1:5">
      <c r="A52" s="401"/>
      <c r="B52" s="932" t="s">
        <v>46</v>
      </c>
      <c r="C52" s="932"/>
      <c r="D52" s="926"/>
      <c r="E52" s="926"/>
    </row>
    <row r="53" spans="1:5">
      <c r="A53" s="401"/>
      <c r="B53" s="926" t="s">
        <v>972</v>
      </c>
      <c r="C53" s="926"/>
      <c r="D53" s="926"/>
      <c r="E53" s="926"/>
    </row>
    <row r="54" spans="1:5" ht="24.6" customHeight="1">
      <c r="A54" s="401"/>
      <c r="B54" s="926" t="s">
        <v>973</v>
      </c>
      <c r="C54" s="926"/>
      <c r="D54" s="926"/>
      <c r="E54" s="926"/>
    </row>
    <row r="55" spans="1:5" hidden="1">
      <c r="A55" s="401"/>
      <c r="B55" s="406"/>
      <c r="C55" s="406"/>
      <c r="D55" s="406"/>
      <c r="E55" s="406"/>
    </row>
    <row r="56" spans="1:5">
      <c r="A56" s="401" t="s">
        <v>147</v>
      </c>
      <c r="B56" s="927" t="s">
        <v>974</v>
      </c>
      <c r="C56" s="927"/>
      <c r="D56" s="927"/>
      <c r="E56" s="927"/>
    </row>
    <row r="57" spans="1:5">
      <c r="A57" s="401" t="s">
        <v>975</v>
      </c>
      <c r="B57" s="925" t="s">
        <v>1042</v>
      </c>
      <c r="C57" s="925"/>
      <c r="D57" s="925"/>
      <c r="E57" s="925"/>
    </row>
    <row r="58" spans="1:5" ht="12.75" customHeight="1">
      <c r="A58" s="401" t="s">
        <v>183</v>
      </c>
      <c r="B58" s="925" t="s">
        <v>976</v>
      </c>
      <c r="C58" s="925"/>
      <c r="D58" s="925"/>
      <c r="E58" s="925"/>
    </row>
    <row r="59" spans="1:5">
      <c r="A59" s="401"/>
      <c r="B59" s="925"/>
      <c r="C59" s="925"/>
      <c r="D59" s="925"/>
      <c r="E59" s="925"/>
    </row>
    <row r="60" spans="1:5">
      <c r="A60" s="395"/>
      <c r="B60" s="391"/>
      <c r="C60" s="391"/>
      <c r="D60" s="391"/>
      <c r="E60" s="391"/>
    </row>
    <row r="61" spans="1:5">
      <c r="A61" s="395">
        <f>A38+0.1</f>
        <v>2.7000000000000006</v>
      </c>
      <c r="B61" s="393" t="s">
        <v>977</v>
      </c>
      <c r="C61" s="393"/>
      <c r="D61" s="393"/>
      <c r="E61" s="393"/>
    </row>
    <row r="62" spans="1:5" ht="6.6" customHeight="1">
      <c r="A62" s="395"/>
      <c r="B62" s="393"/>
      <c r="C62" s="393"/>
      <c r="D62" s="393"/>
      <c r="E62" s="393"/>
    </row>
    <row r="63" spans="1:5">
      <c r="A63" s="407" t="s">
        <v>145</v>
      </c>
      <c r="B63" s="408" t="s">
        <v>978</v>
      </c>
      <c r="C63" s="408"/>
      <c r="D63" s="408"/>
      <c r="E63" s="408"/>
    </row>
    <row r="64" spans="1:5">
      <c r="A64" s="407"/>
      <c r="B64" s="929" t="s">
        <v>979</v>
      </c>
      <c r="C64" s="929"/>
      <c r="D64" s="929"/>
      <c r="E64" s="929"/>
    </row>
    <row r="65" spans="1:5">
      <c r="A65" s="407"/>
      <c r="B65" s="409"/>
      <c r="C65" s="409"/>
      <c r="D65" s="409"/>
      <c r="E65" s="409"/>
    </row>
    <row r="66" spans="1:5">
      <c r="A66" s="407" t="s">
        <v>147</v>
      </c>
      <c r="B66" s="408" t="s">
        <v>980</v>
      </c>
      <c r="C66" s="408"/>
      <c r="D66" s="408"/>
      <c r="E66" s="408"/>
    </row>
    <row r="67" spans="1:5" ht="12.75" customHeight="1">
      <c r="A67" s="407"/>
      <c r="B67" s="925" t="s">
        <v>981</v>
      </c>
      <c r="C67" s="925"/>
      <c r="D67" s="925"/>
      <c r="E67" s="925"/>
    </row>
    <row r="68" spans="1:5">
      <c r="A68" s="407"/>
      <c r="B68" s="925"/>
      <c r="C68" s="925"/>
      <c r="D68" s="925"/>
      <c r="E68" s="925"/>
    </row>
    <row r="69" spans="1:5">
      <c r="A69" s="407"/>
      <c r="B69" s="925"/>
      <c r="C69" s="925"/>
      <c r="D69" s="925"/>
      <c r="E69" s="925"/>
    </row>
    <row r="70" spans="1:5">
      <c r="A70" s="407"/>
      <c r="B70" s="402"/>
      <c r="C70" s="402"/>
      <c r="D70" s="402"/>
      <c r="E70" s="402"/>
    </row>
    <row r="71" spans="1:5">
      <c r="A71" s="407" t="s">
        <v>975</v>
      </c>
      <c r="B71" s="408" t="s">
        <v>982</v>
      </c>
      <c r="C71" s="408"/>
      <c r="D71" s="408"/>
      <c r="E71" s="408"/>
    </row>
    <row r="72" spans="1:5" ht="12.75" customHeight="1">
      <c r="A72" s="407"/>
      <c r="B72" s="925" t="s">
        <v>983</v>
      </c>
      <c r="C72" s="925"/>
      <c r="D72" s="925"/>
      <c r="E72" s="925"/>
    </row>
    <row r="73" spans="1:5">
      <c r="A73" s="407"/>
      <c r="B73" s="925"/>
      <c r="C73" s="925"/>
      <c r="D73" s="925"/>
      <c r="E73" s="925"/>
    </row>
    <row r="74" spans="1:5">
      <c r="A74" s="395"/>
      <c r="B74" s="402"/>
      <c r="C74" s="402"/>
      <c r="D74" s="402"/>
      <c r="E74" s="402"/>
    </row>
    <row r="75" spans="1:5">
      <c r="A75" s="395">
        <f>A61+0.1</f>
        <v>2.8000000000000007</v>
      </c>
      <c r="B75" s="393" t="s">
        <v>873</v>
      </c>
      <c r="C75" s="393"/>
      <c r="D75" s="393"/>
      <c r="E75" s="393"/>
    </row>
    <row r="76" spans="1:5" ht="6" customHeight="1">
      <c r="A76" s="395"/>
      <c r="B76" s="393"/>
      <c r="C76" s="393"/>
      <c r="D76" s="393"/>
      <c r="E76" s="393"/>
    </row>
    <row r="77" spans="1:5">
      <c r="A77" s="395"/>
      <c r="B77" s="924" t="s">
        <v>984</v>
      </c>
      <c r="C77" s="924"/>
      <c r="D77" s="924"/>
      <c r="E77" s="924"/>
    </row>
    <row r="78" spans="1:5" ht="39" customHeight="1">
      <c r="A78" s="395"/>
      <c r="B78" s="923" t="s">
        <v>1604</v>
      </c>
      <c r="C78" s="923"/>
      <c r="D78" s="923"/>
      <c r="E78" s="923"/>
    </row>
    <row r="79" spans="1:5">
      <c r="A79" s="395"/>
      <c r="B79" s="391"/>
      <c r="C79" s="391"/>
      <c r="D79" s="391"/>
      <c r="E79" s="391"/>
    </row>
    <row r="80" spans="1:5">
      <c r="A80" s="395">
        <f>A75+0.1</f>
        <v>2.9000000000000008</v>
      </c>
      <c r="B80" s="393" t="s">
        <v>985</v>
      </c>
      <c r="C80" s="393"/>
      <c r="D80" s="393"/>
      <c r="E80" s="393"/>
    </row>
    <row r="81" spans="1:5" ht="7.15" customHeight="1">
      <c r="A81" s="395"/>
      <c r="B81" s="393"/>
      <c r="C81" s="393"/>
      <c r="D81" s="393"/>
      <c r="E81" s="393"/>
    </row>
    <row r="82" spans="1:5">
      <c r="A82" s="395"/>
      <c r="B82" s="930" t="s">
        <v>1485</v>
      </c>
      <c r="C82" s="930"/>
      <c r="D82" s="930"/>
      <c r="E82" s="930"/>
    </row>
    <row r="83" spans="1:5">
      <c r="A83" s="395"/>
      <c r="B83" s="930"/>
      <c r="C83" s="930"/>
      <c r="D83" s="930"/>
      <c r="E83" s="930"/>
    </row>
    <row r="84" spans="1:5" ht="9" customHeight="1">
      <c r="A84" s="395"/>
      <c r="B84" s="930"/>
      <c r="C84" s="930"/>
      <c r="D84" s="930"/>
      <c r="E84" s="930"/>
    </row>
    <row r="85" spans="1:5" ht="36.6" customHeight="1">
      <c r="A85" s="395"/>
      <c r="B85" s="930" t="s">
        <v>1573</v>
      </c>
      <c r="C85" s="930"/>
      <c r="D85" s="930"/>
      <c r="E85" s="930"/>
    </row>
    <row r="86" spans="1:5" ht="25.15" customHeight="1">
      <c r="A86" s="395"/>
      <c r="B86" s="930" t="s">
        <v>986</v>
      </c>
      <c r="C86" s="930"/>
      <c r="D86" s="930"/>
      <c r="E86" s="930"/>
    </row>
    <row r="87" spans="1:5">
      <c r="A87" s="395"/>
      <c r="B87" s="396"/>
      <c r="C87" s="396"/>
      <c r="D87" s="396"/>
      <c r="E87" s="396"/>
    </row>
    <row r="88" spans="1:5">
      <c r="A88" s="400" t="s">
        <v>955</v>
      </c>
      <c r="B88" s="391"/>
      <c r="C88" s="391"/>
      <c r="D88" s="391"/>
      <c r="E88" s="391"/>
    </row>
    <row r="89" spans="1:5">
      <c r="A89" s="394"/>
      <c r="B89" s="391"/>
      <c r="C89" s="391"/>
      <c r="D89" s="391"/>
      <c r="E89" s="391"/>
    </row>
    <row r="90" spans="1:5">
      <c r="A90" s="410" t="s">
        <v>987</v>
      </c>
      <c r="B90" s="393" t="s">
        <v>988</v>
      </c>
      <c r="C90" s="391"/>
      <c r="D90" s="391"/>
      <c r="E90" s="391"/>
    </row>
    <row r="91" spans="1:5" ht="6.6" customHeight="1">
      <c r="A91" s="410"/>
      <c r="B91" s="393"/>
      <c r="C91" s="391"/>
      <c r="D91" s="391"/>
      <c r="E91" s="391"/>
    </row>
    <row r="92" spans="1:5" ht="13.5" customHeight="1">
      <c r="A92" s="401" t="s">
        <v>145</v>
      </c>
      <c r="B92" s="925" t="s">
        <v>1471</v>
      </c>
      <c r="C92" s="925"/>
      <c r="D92" s="925"/>
      <c r="E92" s="925"/>
    </row>
    <row r="93" spans="1:5" ht="13.5" customHeight="1">
      <c r="A93" s="401"/>
      <c r="B93" s="925"/>
      <c r="C93" s="925"/>
      <c r="D93" s="925"/>
      <c r="E93" s="925"/>
    </row>
    <row r="94" spans="1:5" ht="13.5" customHeight="1">
      <c r="A94" s="401"/>
      <c r="B94" s="925"/>
      <c r="C94" s="925"/>
      <c r="D94" s="925"/>
      <c r="E94" s="925"/>
    </row>
    <row r="95" spans="1:5">
      <c r="A95" s="401"/>
      <c r="B95" s="402"/>
      <c r="C95" s="402"/>
      <c r="D95" s="402"/>
      <c r="E95" s="402"/>
    </row>
    <row r="96" spans="1:5">
      <c r="A96" s="401" t="s">
        <v>147</v>
      </c>
      <c r="B96" s="411" t="s">
        <v>989</v>
      </c>
      <c r="C96" s="412"/>
      <c r="D96" s="412"/>
      <c r="E96" s="412"/>
    </row>
    <row r="97" spans="1:5" ht="13.5" customHeight="1">
      <c r="A97" s="401" t="s">
        <v>990</v>
      </c>
      <c r="B97" s="925" t="s">
        <v>1472</v>
      </c>
      <c r="C97" s="925"/>
      <c r="D97" s="925"/>
      <c r="E97" s="925"/>
    </row>
    <row r="98" spans="1:5" ht="13.5" customHeight="1">
      <c r="A98" s="401"/>
      <c r="B98" s="925"/>
      <c r="C98" s="925"/>
      <c r="D98" s="925"/>
      <c r="E98" s="925"/>
    </row>
    <row r="99" spans="1:5" ht="22.15" customHeight="1">
      <c r="A99" s="401"/>
      <c r="B99" s="925"/>
      <c r="C99" s="925"/>
      <c r="D99" s="925"/>
      <c r="E99" s="925"/>
    </row>
    <row r="100" spans="1:5" ht="13.5" customHeight="1">
      <c r="A100" s="401" t="s">
        <v>991</v>
      </c>
      <c r="B100" s="925" t="s">
        <v>1574</v>
      </c>
      <c r="C100" s="925"/>
      <c r="D100" s="925"/>
      <c r="E100" s="925"/>
    </row>
    <row r="101" spans="1:5" ht="13.5" customHeight="1">
      <c r="A101" s="401"/>
      <c r="B101" s="925"/>
      <c r="C101" s="925"/>
      <c r="D101" s="925"/>
      <c r="E101" s="925"/>
    </row>
    <row r="102" spans="1:5" ht="13.5" customHeight="1">
      <c r="A102" s="401"/>
      <c r="B102" s="925"/>
      <c r="C102" s="925"/>
      <c r="D102" s="925"/>
      <c r="E102" s="925"/>
    </row>
    <row r="103" spans="1:5" ht="13.5" customHeight="1">
      <c r="A103" s="401"/>
      <c r="B103" s="925"/>
      <c r="C103" s="925"/>
      <c r="D103" s="925"/>
      <c r="E103" s="925"/>
    </row>
    <row r="104" spans="1:5" ht="13.5" customHeight="1">
      <c r="A104" s="401"/>
      <c r="B104" s="925"/>
      <c r="C104" s="925"/>
      <c r="D104" s="925"/>
      <c r="E104" s="925"/>
    </row>
    <row r="105" spans="1:5" ht="13.5" customHeight="1">
      <c r="A105" s="401"/>
      <c r="B105" s="925"/>
      <c r="C105" s="925"/>
      <c r="D105" s="925"/>
      <c r="E105" s="925"/>
    </row>
    <row r="106" spans="1:5" ht="18" customHeight="1">
      <c r="A106" s="401"/>
      <c r="B106" s="925"/>
      <c r="C106" s="925"/>
      <c r="D106" s="925"/>
      <c r="E106" s="925"/>
    </row>
    <row r="107" spans="1:5" ht="24.6" customHeight="1">
      <c r="A107" s="401"/>
      <c r="B107" s="925"/>
      <c r="C107" s="925"/>
      <c r="D107" s="925"/>
      <c r="E107" s="925"/>
    </row>
    <row r="108" spans="1:5">
      <c r="A108" s="401"/>
      <c r="B108" s="402"/>
      <c r="C108" s="402"/>
      <c r="D108" s="402"/>
      <c r="E108" s="402"/>
    </row>
    <row r="109" spans="1:5">
      <c r="A109" s="413">
        <v>2.1</v>
      </c>
      <c r="B109" s="414" t="s">
        <v>1012</v>
      </c>
      <c r="C109" s="402"/>
      <c r="D109" s="402"/>
      <c r="E109" s="402"/>
    </row>
    <row r="110" spans="1:5" ht="4.9000000000000004" customHeight="1">
      <c r="A110" s="401"/>
      <c r="B110" s="402"/>
      <c r="C110" s="402"/>
      <c r="D110" s="402"/>
      <c r="E110" s="402"/>
    </row>
    <row r="111" spans="1:5" ht="38.450000000000003" customHeight="1">
      <c r="A111" s="401"/>
      <c r="B111" s="928" t="s">
        <v>1013</v>
      </c>
      <c r="C111" s="925"/>
      <c r="D111" s="925"/>
      <c r="E111" s="925"/>
    </row>
    <row r="112" spans="1:5" ht="88.15" customHeight="1">
      <c r="A112" s="401"/>
      <c r="B112" s="928" t="s">
        <v>1575</v>
      </c>
      <c r="C112" s="925"/>
      <c r="D112" s="925"/>
      <c r="E112" s="925"/>
    </row>
    <row r="113" spans="1:5">
      <c r="A113" s="401"/>
      <c r="B113" s="402"/>
      <c r="C113" s="402"/>
      <c r="D113" s="402"/>
      <c r="E113" s="402"/>
    </row>
    <row r="114" spans="1:5">
      <c r="A114" s="415">
        <f>A109+0.01</f>
        <v>2.11</v>
      </c>
      <c r="B114" s="393" t="s">
        <v>992</v>
      </c>
      <c r="C114" s="393"/>
      <c r="D114" s="393"/>
      <c r="E114" s="393"/>
    </row>
    <row r="115" spans="1:5" ht="6.6" customHeight="1">
      <c r="A115" s="410"/>
      <c r="B115" s="393"/>
      <c r="C115" s="393"/>
      <c r="D115" s="393"/>
      <c r="E115" s="393"/>
    </row>
    <row r="116" spans="1:5">
      <c r="A116" s="401" t="s">
        <v>145</v>
      </c>
      <c r="B116" s="925" t="s">
        <v>993</v>
      </c>
      <c r="C116" s="925"/>
      <c r="D116" s="925"/>
      <c r="E116" s="925"/>
    </row>
    <row r="117" spans="1:5" ht="13.5" customHeight="1">
      <c r="A117" s="401" t="s">
        <v>147</v>
      </c>
      <c r="B117" s="925" t="s">
        <v>994</v>
      </c>
      <c r="C117" s="925"/>
      <c r="D117" s="925"/>
      <c r="E117" s="925"/>
    </row>
    <row r="118" spans="1:5" ht="13.5" customHeight="1">
      <c r="A118" s="401" t="s">
        <v>975</v>
      </c>
      <c r="B118" s="925" t="s">
        <v>995</v>
      </c>
      <c r="C118" s="925"/>
      <c r="D118" s="925"/>
      <c r="E118" s="925"/>
    </row>
    <row r="119" spans="1:5" ht="13.5" customHeight="1">
      <c r="A119" s="401"/>
      <c r="B119" s="925"/>
      <c r="C119" s="925"/>
      <c r="D119" s="925"/>
      <c r="E119" s="925"/>
    </row>
    <row r="120" spans="1:5" ht="13.5" customHeight="1">
      <c r="A120" s="401"/>
      <c r="B120" s="925"/>
      <c r="C120" s="925"/>
      <c r="D120" s="925"/>
      <c r="E120" s="925"/>
    </row>
    <row r="121" spans="1:5" ht="13.5" customHeight="1">
      <c r="A121" s="401"/>
      <c r="B121" s="925"/>
      <c r="C121" s="925"/>
      <c r="D121" s="925"/>
      <c r="E121" s="925"/>
    </row>
    <row r="122" spans="1:5" ht="19.899999999999999" customHeight="1">
      <c r="A122" s="401"/>
      <c r="B122" s="925"/>
      <c r="C122" s="925"/>
      <c r="D122" s="925"/>
      <c r="E122" s="925"/>
    </row>
    <row r="123" spans="1:5">
      <c r="A123" s="401"/>
      <c r="B123" s="402"/>
      <c r="C123" s="402"/>
      <c r="D123" s="402"/>
      <c r="E123" s="402"/>
    </row>
    <row r="124" spans="1:5">
      <c r="A124" s="410">
        <f>A114+0.01</f>
        <v>2.1199999999999997</v>
      </c>
      <c r="B124" s="393" t="s">
        <v>996</v>
      </c>
      <c r="C124" s="393"/>
      <c r="D124" s="393"/>
      <c r="E124" s="393"/>
    </row>
    <row r="125" spans="1:5" ht="7.15" customHeight="1">
      <c r="A125" s="410"/>
      <c r="B125" s="393"/>
      <c r="C125" s="393"/>
      <c r="D125" s="393"/>
      <c r="E125" s="393"/>
    </row>
    <row r="126" spans="1:5" ht="96.6" customHeight="1">
      <c r="A126" s="395"/>
      <c r="B126" s="923" t="s">
        <v>1473</v>
      </c>
      <c r="C126" s="924"/>
      <c r="D126" s="924"/>
      <c r="E126" s="924"/>
    </row>
    <row r="127" spans="1:5">
      <c r="A127" s="395"/>
      <c r="B127" s="391"/>
      <c r="C127" s="391"/>
      <c r="D127" s="391"/>
      <c r="E127" s="391"/>
    </row>
    <row r="128" spans="1:5">
      <c r="A128" s="400" t="s">
        <v>955</v>
      </c>
      <c r="B128" s="391"/>
      <c r="C128" s="391"/>
      <c r="D128" s="391"/>
      <c r="E128" s="391"/>
    </row>
    <row r="129" spans="1:5">
      <c r="A129" s="395"/>
      <c r="B129" s="391"/>
      <c r="C129" s="391"/>
      <c r="D129" s="391"/>
      <c r="E129" s="391"/>
    </row>
    <row r="130" spans="1:5">
      <c r="A130" s="410">
        <f>A124+0.01</f>
        <v>2.1299999999999994</v>
      </c>
      <c r="B130" s="393" t="s">
        <v>997</v>
      </c>
      <c r="C130" s="393"/>
      <c r="D130" s="393"/>
      <c r="E130" s="393"/>
    </row>
    <row r="131" spans="1:5" ht="5.45" customHeight="1">
      <c r="A131" s="410"/>
      <c r="B131" s="393"/>
      <c r="C131" s="393"/>
      <c r="D131" s="393"/>
      <c r="E131" s="393"/>
    </row>
    <row r="132" spans="1:5" ht="50.45" customHeight="1">
      <c r="A132" s="395"/>
      <c r="B132" s="924" t="s">
        <v>998</v>
      </c>
      <c r="C132" s="924"/>
      <c r="D132" s="924"/>
      <c r="E132" s="924"/>
    </row>
    <row r="133" spans="1:5">
      <c r="A133" s="395"/>
      <c r="B133" s="391"/>
      <c r="C133" s="391"/>
      <c r="D133" s="391"/>
      <c r="E133" s="391"/>
    </row>
    <row r="134" spans="1:5">
      <c r="A134" s="410">
        <f>A130+0.01</f>
        <v>2.1399999999999992</v>
      </c>
      <c r="B134" s="393" t="s">
        <v>999</v>
      </c>
      <c r="C134" s="393"/>
      <c r="D134" s="393"/>
      <c r="E134" s="393"/>
    </row>
    <row r="135" spans="1:5" ht="6.6" customHeight="1">
      <c r="A135" s="410"/>
      <c r="B135" s="393"/>
      <c r="C135" s="393"/>
      <c r="D135" s="393"/>
      <c r="E135" s="393"/>
    </row>
    <row r="136" spans="1:5" ht="61.9" customHeight="1">
      <c r="A136" s="395"/>
      <c r="B136" s="924" t="s">
        <v>1000</v>
      </c>
      <c r="C136" s="924"/>
      <c r="D136" s="924"/>
      <c r="E136" s="924"/>
    </row>
    <row r="137" spans="1:5">
      <c r="A137" s="395"/>
      <c r="B137" s="637"/>
      <c r="C137" s="637"/>
      <c r="D137" s="637"/>
      <c r="E137" s="637"/>
    </row>
    <row r="138" spans="1:5">
      <c r="A138" s="410">
        <f>A134+0.01</f>
        <v>2.149999999999999</v>
      </c>
      <c r="B138" s="393" t="s">
        <v>1001</v>
      </c>
      <c r="C138" s="393"/>
      <c r="D138" s="393"/>
      <c r="E138" s="393"/>
    </row>
    <row r="139" spans="1:5" ht="7.9" customHeight="1">
      <c r="A139" s="410"/>
      <c r="B139" s="393"/>
      <c r="C139" s="393"/>
      <c r="D139" s="393"/>
      <c r="E139" s="393"/>
    </row>
    <row r="140" spans="1:5" ht="74.45" customHeight="1">
      <c r="A140" s="395"/>
      <c r="B140" s="923" t="s">
        <v>1069</v>
      </c>
      <c r="C140" s="924"/>
      <c r="D140" s="924"/>
      <c r="E140" s="924"/>
    </row>
    <row r="141" spans="1:5">
      <c r="A141" s="395"/>
      <c r="B141" s="396"/>
      <c r="C141" s="391"/>
      <c r="D141" s="391"/>
      <c r="E141" s="391"/>
    </row>
    <row r="142" spans="1:5">
      <c r="A142" s="395">
        <f>A138+0.01</f>
        <v>2.1599999999999988</v>
      </c>
      <c r="B142" s="416" t="s">
        <v>527</v>
      </c>
      <c r="C142" s="391"/>
      <c r="D142" s="391"/>
      <c r="E142" s="391"/>
    </row>
    <row r="143" spans="1:5" ht="6.6" customHeight="1">
      <c r="A143" s="395"/>
      <c r="B143" s="416"/>
      <c r="C143" s="391"/>
      <c r="D143" s="391"/>
      <c r="E143" s="391"/>
    </row>
    <row r="144" spans="1:5" ht="36" customHeight="1">
      <c r="A144" s="395"/>
      <c r="B144" s="923" t="s">
        <v>1002</v>
      </c>
      <c r="C144" s="923"/>
      <c r="D144" s="923"/>
      <c r="E144" s="923"/>
    </row>
    <row r="145" spans="1:5">
      <c r="A145" s="395"/>
      <c r="B145" s="391"/>
      <c r="C145" s="391"/>
      <c r="D145" s="391"/>
      <c r="E145" s="391"/>
    </row>
    <row r="146" spans="1:5">
      <c r="A146" s="395">
        <f>A142+0.01</f>
        <v>2.1699999999999986</v>
      </c>
      <c r="B146" s="417" t="s">
        <v>1014</v>
      </c>
      <c r="C146" s="417"/>
      <c r="D146" s="417"/>
      <c r="E146" s="418"/>
    </row>
    <row r="147" spans="1:5" ht="6" customHeight="1">
      <c r="A147" s="419"/>
      <c r="B147" s="417"/>
      <c r="C147" s="417"/>
      <c r="D147" s="417"/>
      <c r="E147" s="418"/>
    </row>
    <row r="148" spans="1:5" ht="36.6" customHeight="1">
      <c r="A148" s="420"/>
      <c r="B148" s="923" t="s">
        <v>1015</v>
      </c>
      <c r="C148" s="923"/>
      <c r="D148" s="923"/>
      <c r="E148" s="923"/>
    </row>
    <row r="149" spans="1:5">
      <c r="A149" s="421"/>
      <c r="B149" s="418"/>
      <c r="C149" s="418"/>
      <c r="D149" s="418"/>
      <c r="E149" s="418"/>
    </row>
    <row r="252" spans="5:5">
      <c r="E252" s="147"/>
    </row>
    <row r="253" spans="5:5">
      <c r="E253" s="147"/>
    </row>
    <row r="254" spans="5:5">
      <c r="E254" s="147"/>
    </row>
    <row r="255" spans="5:5">
      <c r="E255" s="147"/>
    </row>
    <row r="256" spans="5:5">
      <c r="E256" s="147"/>
    </row>
    <row r="257" spans="5:5">
      <c r="E257" s="147"/>
    </row>
    <row r="258" spans="5:5">
      <c r="E258" s="147"/>
    </row>
    <row r="259" spans="5:5">
      <c r="E259" s="147"/>
    </row>
    <row r="260" spans="5:5">
      <c r="E260" s="147"/>
    </row>
    <row r="261" spans="5:5">
      <c r="E261" s="147"/>
    </row>
  </sheetData>
  <mergeCells count="40">
    <mergeCell ref="B112:E112"/>
    <mergeCell ref="B22:E22"/>
    <mergeCell ref="B6:E6"/>
    <mergeCell ref="B12:E12"/>
    <mergeCell ref="B14:E14"/>
    <mergeCell ref="B18:E18"/>
    <mergeCell ref="B20:E20"/>
    <mergeCell ref="B58:E59"/>
    <mergeCell ref="B24:E24"/>
    <mergeCell ref="B26:E26"/>
    <mergeCell ref="B28:E28"/>
    <mergeCell ref="B30:E30"/>
    <mergeCell ref="B34:E34"/>
    <mergeCell ref="B40:E41"/>
    <mergeCell ref="B52:E52"/>
    <mergeCell ref="B53:E53"/>
    <mergeCell ref="B54:E54"/>
    <mergeCell ref="B56:E56"/>
    <mergeCell ref="B57:E57"/>
    <mergeCell ref="B111:E111"/>
    <mergeCell ref="B64:E64"/>
    <mergeCell ref="B67:E69"/>
    <mergeCell ref="B72:E73"/>
    <mergeCell ref="B77:E77"/>
    <mergeCell ref="B78:E78"/>
    <mergeCell ref="B82:E84"/>
    <mergeCell ref="B85:E85"/>
    <mergeCell ref="B86:E86"/>
    <mergeCell ref="B92:E94"/>
    <mergeCell ref="B97:E99"/>
    <mergeCell ref="B100:E107"/>
    <mergeCell ref="B140:E140"/>
    <mergeCell ref="B144:E144"/>
    <mergeCell ref="B148:E148"/>
    <mergeCell ref="B116:E116"/>
    <mergeCell ref="B117:E117"/>
    <mergeCell ref="B118:E122"/>
    <mergeCell ref="B126:E126"/>
    <mergeCell ref="B132:E132"/>
    <mergeCell ref="B136:E136"/>
  </mergeCells>
  <pageMargins left="0.5" right="0.5" top="0.5" bottom="0.5" header="0.5" footer="0.5"/>
  <pageSetup paperSize="9" scale="83" fitToHeight="0" orientation="portrait" r:id="rId1"/>
  <headerFooter alignWithMargins="0"/>
  <rowBreaks count="3" manualBreakCount="3">
    <brk id="34" max="4" man="1"/>
    <brk id="86" max="4" man="1"/>
    <brk id="126"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J182"/>
  <sheetViews>
    <sheetView showGridLines="0" view="pageBreakPreview" topLeftCell="A46" zoomScaleSheetLayoutView="100" workbookViewId="0">
      <selection activeCell="A71" sqref="A71"/>
    </sheetView>
  </sheetViews>
  <sheetFormatPr defaultColWidth="9.28515625" defaultRowHeight="12.75"/>
  <cols>
    <col min="1" max="1" width="4.7109375" style="101" customWidth="1"/>
    <col min="2" max="2" width="27.42578125" style="101" customWidth="1"/>
    <col min="3" max="3" width="25.7109375" style="101" customWidth="1"/>
    <col min="4" max="4" width="17.7109375" style="101" customWidth="1"/>
    <col min="5" max="5" width="2.28515625" style="101" customWidth="1"/>
    <col min="6" max="6" width="17.7109375" style="101" customWidth="1"/>
    <col min="7" max="7" width="1.7109375" style="101" customWidth="1"/>
    <col min="8" max="8" width="17.7109375" style="101" customWidth="1"/>
    <col min="9" max="9" width="2.28515625" style="101" customWidth="1"/>
    <col min="10" max="10" width="17.7109375" style="101" customWidth="1"/>
    <col min="11" max="16384" width="9.28515625" style="101"/>
  </cols>
  <sheetData>
    <row r="1" spans="1:10">
      <c r="A1" s="1" t="str">
        <f>PL!B2</f>
        <v>Execart Pvt Ltd</v>
      </c>
    </row>
    <row r="2" spans="1:10">
      <c r="A2" s="47" t="s">
        <v>1474</v>
      </c>
    </row>
    <row r="3" spans="1:10">
      <c r="A3" s="48"/>
      <c r="B3" s="48"/>
      <c r="C3" s="48"/>
      <c r="D3" s="48"/>
      <c r="E3" s="48"/>
      <c r="F3" s="48"/>
      <c r="G3" s="48"/>
      <c r="H3" s="48"/>
      <c r="I3" s="48"/>
      <c r="J3" s="150"/>
    </row>
    <row r="4" spans="1:10" ht="15" customHeight="1">
      <c r="A4" s="685">
        <v>3</v>
      </c>
      <c r="B4" s="28" t="s">
        <v>54</v>
      </c>
    </row>
    <row r="5" spans="1:10" ht="15" customHeight="1">
      <c r="B5" s="29"/>
      <c r="F5" s="3" t="s">
        <v>22</v>
      </c>
    </row>
    <row r="6" spans="1:10" ht="15" customHeight="1">
      <c r="A6" s="30"/>
      <c r="B6" s="941" t="s">
        <v>24</v>
      </c>
      <c r="C6" s="941"/>
      <c r="D6" s="149" t="s">
        <v>3</v>
      </c>
      <c r="E6" s="62"/>
      <c r="F6" s="149" t="s">
        <v>3</v>
      </c>
      <c r="G6" s="151"/>
      <c r="H6" s="152" t="s">
        <v>3</v>
      </c>
      <c r="I6" s="48"/>
      <c r="J6" s="48"/>
    </row>
    <row r="7" spans="1:10" ht="15" customHeight="1">
      <c r="A7" s="30"/>
      <c r="B7" s="942"/>
      <c r="C7" s="942"/>
      <c r="D7" s="31" t="str">
        <f>+BS!D$5</f>
        <v>March 31, 2019</v>
      </c>
      <c r="E7" s="65"/>
      <c r="F7" s="31" t="str">
        <f>+BS!F$5</f>
        <v>March 31, 2018</v>
      </c>
      <c r="G7" s="32"/>
      <c r="H7" s="33">
        <v>42094</v>
      </c>
      <c r="I7" s="48"/>
      <c r="J7" s="48"/>
    </row>
    <row r="8" spans="1:10" ht="15" customHeight="1">
      <c r="A8" s="30"/>
      <c r="B8" s="29" t="s">
        <v>55</v>
      </c>
      <c r="C8" s="153"/>
      <c r="D8" s="32"/>
      <c r="F8" s="32"/>
      <c r="G8" s="32"/>
      <c r="H8" s="33"/>
      <c r="I8" s="48"/>
      <c r="J8" s="48"/>
    </row>
    <row r="9" spans="1:10" ht="15" customHeight="1">
      <c r="B9" s="29" t="s">
        <v>56</v>
      </c>
      <c r="H9" s="88"/>
    </row>
    <row r="10" spans="1:10" s="39" customFormat="1" ht="28.5" customHeight="1">
      <c r="B10" s="940" t="s">
        <v>1419</v>
      </c>
      <c r="C10" s="940"/>
      <c r="D10" s="750">
        <v>1499000</v>
      </c>
      <c r="F10" s="750">
        <v>1199000</v>
      </c>
      <c r="H10" s="751">
        <v>1199000</v>
      </c>
    </row>
    <row r="11" spans="1:10" s="39" customFormat="1" ht="15" customHeight="1">
      <c r="B11" s="939" t="s">
        <v>57</v>
      </c>
      <c r="C11" s="939"/>
      <c r="D11" s="750">
        <v>1000</v>
      </c>
      <c r="F11" s="750">
        <v>1000</v>
      </c>
      <c r="H11" s="751">
        <v>1000</v>
      </c>
    </row>
    <row r="12" spans="1:10" ht="15" customHeight="1">
      <c r="B12" s="141"/>
      <c r="C12" s="141"/>
      <c r="D12" s="22"/>
      <c r="F12" s="22"/>
      <c r="H12" s="154"/>
    </row>
    <row r="13" spans="1:10" ht="15" customHeight="1">
      <c r="B13" s="29" t="s">
        <v>58</v>
      </c>
      <c r="H13" s="88"/>
    </row>
    <row r="14" spans="1:10" s="39" customFormat="1" ht="27" customHeight="1">
      <c r="B14" s="940" t="s">
        <v>59</v>
      </c>
      <c r="C14" s="940"/>
      <c r="D14" s="750">
        <v>664500</v>
      </c>
      <c r="F14" s="750">
        <v>664500</v>
      </c>
      <c r="H14" s="751">
        <v>664500</v>
      </c>
    </row>
    <row r="15" spans="1:10" s="39" customFormat="1" ht="30.75" customHeight="1">
      <c r="B15" s="940" t="s">
        <v>60</v>
      </c>
      <c r="C15" s="940"/>
      <c r="D15" s="750">
        <v>885500</v>
      </c>
      <c r="F15" s="750">
        <v>885500</v>
      </c>
      <c r="H15" s="751"/>
    </row>
    <row r="16" spans="1:10" s="39" customFormat="1" ht="30.75" customHeight="1">
      <c r="B16" s="940" t="s">
        <v>1351</v>
      </c>
      <c r="C16" s="940"/>
      <c r="D16" s="750">
        <v>250000</v>
      </c>
      <c r="F16" s="750">
        <v>0</v>
      </c>
      <c r="H16" s="751"/>
    </row>
    <row r="17" spans="1:8" s="39" customFormat="1" ht="15" customHeight="1" thickBot="1">
      <c r="B17" s="943" t="s">
        <v>17</v>
      </c>
      <c r="C17" s="943"/>
      <c r="D17" s="752">
        <f>SUM(D10:D16)</f>
        <v>3300000</v>
      </c>
      <c r="F17" s="752">
        <f>SUM(F10:F16)</f>
        <v>2750000</v>
      </c>
      <c r="G17" s="94"/>
      <c r="H17" s="753">
        <f>SUM(H10:H15)</f>
        <v>1864500</v>
      </c>
    </row>
    <row r="18" spans="1:8" ht="15" customHeight="1" thickTop="1"/>
    <row r="19" spans="1:8" ht="15" customHeight="1">
      <c r="B19" s="28" t="s">
        <v>62</v>
      </c>
    </row>
    <row r="20" spans="1:8" ht="15" customHeight="1">
      <c r="B20" s="29" t="s">
        <v>56</v>
      </c>
    </row>
    <row r="21" spans="1:8" s="39" customFormat="1" ht="29.25" customHeight="1">
      <c r="B21" s="940" t="s">
        <v>1442</v>
      </c>
      <c r="C21" s="940"/>
      <c r="D21" s="750">
        <v>1025900</v>
      </c>
      <c r="F21" s="750">
        <f>J41</f>
        <v>1024900</v>
      </c>
      <c r="H21" s="754">
        <v>1021900</v>
      </c>
    </row>
    <row r="22" spans="1:8" s="39" customFormat="1" ht="18.75" customHeight="1">
      <c r="B22" s="939" t="s">
        <v>57</v>
      </c>
      <c r="C22" s="939"/>
      <c r="D22" s="750">
        <v>1000</v>
      </c>
      <c r="F22" s="750">
        <v>1000</v>
      </c>
      <c r="H22" s="754">
        <v>1000</v>
      </c>
    </row>
    <row r="23" spans="1:8" ht="15" customHeight="1">
      <c r="B23" s="34"/>
      <c r="H23" s="156"/>
    </row>
    <row r="24" spans="1:8" ht="15" customHeight="1">
      <c r="B24" s="29" t="s">
        <v>63</v>
      </c>
      <c r="H24" s="156"/>
    </row>
    <row r="25" spans="1:8" s="39" customFormat="1" ht="30" customHeight="1">
      <c r="B25" s="940" t="s">
        <v>64</v>
      </c>
      <c r="C25" s="940"/>
      <c r="D25" s="750">
        <f>F55</f>
        <v>663500</v>
      </c>
      <c r="F25" s="750">
        <f>J55</f>
        <v>663500</v>
      </c>
      <c r="H25" s="754">
        <v>664500</v>
      </c>
    </row>
    <row r="26" spans="1:8" s="39" customFormat="1" ht="30" customHeight="1">
      <c r="B26" s="940" t="s">
        <v>65</v>
      </c>
      <c r="C26" s="940"/>
      <c r="D26" s="750">
        <v>851950</v>
      </c>
      <c r="F26" s="750">
        <v>851950</v>
      </c>
      <c r="H26" s="754"/>
    </row>
    <row r="27" spans="1:8" s="39" customFormat="1" ht="30" customHeight="1">
      <c r="B27" s="940" t="s">
        <v>1315</v>
      </c>
      <c r="C27" s="940"/>
      <c r="D27" s="750">
        <v>119550</v>
      </c>
      <c r="F27" s="750">
        <v>0</v>
      </c>
      <c r="H27" s="754"/>
    </row>
    <row r="28" spans="1:8">
      <c r="B28" s="140"/>
      <c r="C28" s="140"/>
      <c r="D28" s="25"/>
      <c r="F28" s="25"/>
      <c r="G28" s="24"/>
      <c r="H28" s="155"/>
    </row>
    <row r="29" spans="1:8" s="39" customFormat="1" ht="15" customHeight="1">
      <c r="B29" s="943" t="s">
        <v>17</v>
      </c>
      <c r="C29" s="943"/>
      <c r="D29" s="755">
        <f>SUM(D21:D27)</f>
        <v>2661900</v>
      </c>
      <c r="F29" s="755">
        <f>SUM(F21:F26)</f>
        <v>2541350</v>
      </c>
      <c r="G29" s="94"/>
      <c r="H29" s="756"/>
    </row>
    <row r="30" spans="1:8" ht="15" customHeight="1">
      <c r="C30" s="143"/>
      <c r="D30" s="43"/>
      <c r="E30" s="53"/>
      <c r="F30" s="43"/>
    </row>
    <row r="31" spans="1:8" ht="15" customHeight="1">
      <c r="A31" s="137" t="s">
        <v>66</v>
      </c>
      <c r="B31" s="158" t="s">
        <v>67</v>
      </c>
    </row>
    <row r="32" spans="1:8" ht="15" customHeight="1"/>
    <row r="33" spans="2:10" ht="15" customHeight="1">
      <c r="B33" s="941" t="s">
        <v>24</v>
      </c>
      <c r="C33" s="941"/>
      <c r="D33" s="933" t="s">
        <v>1304</v>
      </c>
      <c r="E33" s="934"/>
      <c r="F33" s="934"/>
      <c r="G33" s="62"/>
      <c r="H33" s="933" t="s">
        <v>1004</v>
      </c>
      <c r="I33" s="934"/>
      <c r="J33" s="934"/>
    </row>
    <row r="34" spans="2:10" ht="15" customHeight="1">
      <c r="B34" s="942"/>
      <c r="C34" s="942"/>
      <c r="D34" s="159" t="s">
        <v>68</v>
      </c>
      <c r="E34" s="159"/>
      <c r="F34" s="159" t="s">
        <v>22</v>
      </c>
      <c r="G34" s="65"/>
      <c r="H34" s="159" t="s">
        <v>68</v>
      </c>
      <c r="I34" s="159"/>
      <c r="J34" s="159" t="s">
        <v>22</v>
      </c>
    </row>
    <row r="35" spans="2:10" ht="15" customHeight="1">
      <c r="B35" s="158" t="s">
        <v>69</v>
      </c>
      <c r="C35" s="158"/>
      <c r="D35" s="160"/>
      <c r="E35" s="160"/>
      <c r="F35" s="160"/>
      <c r="H35" s="160"/>
      <c r="I35" s="160"/>
      <c r="J35" s="160"/>
    </row>
    <row r="36" spans="2:10" ht="15" customHeight="1">
      <c r="B36" s="158" t="s">
        <v>70</v>
      </c>
      <c r="C36" s="158"/>
      <c r="D36" s="160"/>
      <c r="E36" s="160"/>
      <c r="F36" s="160"/>
      <c r="H36" s="160"/>
      <c r="I36" s="160"/>
      <c r="J36" s="160"/>
    </row>
    <row r="37" spans="2:10" s="39" customFormat="1" ht="15" customHeight="1">
      <c r="B37" s="161" t="s">
        <v>71</v>
      </c>
      <c r="C37" s="162"/>
      <c r="D37" s="757">
        <f>H41</f>
        <v>102490</v>
      </c>
      <c r="E37" s="758"/>
      <c r="F37" s="757">
        <f>J41</f>
        <v>1024900</v>
      </c>
      <c r="H37" s="757">
        <v>102490</v>
      </c>
      <c r="I37" s="758"/>
      <c r="J37" s="757">
        <v>1024900</v>
      </c>
    </row>
    <row r="38" spans="2:10" s="39" customFormat="1" ht="15" customHeight="1">
      <c r="B38" s="758" t="s">
        <v>1023</v>
      </c>
      <c r="C38" s="758"/>
      <c r="D38" s="760">
        <v>100</v>
      </c>
      <c r="E38" s="760">
        <v>0</v>
      </c>
      <c r="F38" s="760">
        <f>D38*10</f>
        <v>1000</v>
      </c>
      <c r="H38" s="760">
        <v>0</v>
      </c>
      <c r="I38" s="760"/>
      <c r="J38" s="760">
        <v>0</v>
      </c>
    </row>
    <row r="39" spans="2:10" s="39" customFormat="1" ht="15" hidden="1" customHeight="1">
      <c r="B39" s="758" t="s">
        <v>72</v>
      </c>
      <c r="C39" s="758"/>
      <c r="D39" s="760">
        <v>0</v>
      </c>
      <c r="E39" s="760"/>
      <c r="F39" s="760">
        <v>0</v>
      </c>
      <c r="H39" s="760">
        <v>0</v>
      </c>
      <c r="I39" s="760"/>
      <c r="J39" s="760">
        <v>0</v>
      </c>
    </row>
    <row r="40" spans="2:10" s="39" customFormat="1" ht="15" customHeight="1">
      <c r="B40" s="758" t="s">
        <v>1034</v>
      </c>
      <c r="C40" s="758"/>
      <c r="D40" s="760">
        <v>0</v>
      </c>
      <c r="E40" s="760"/>
      <c r="F40" s="760">
        <v>0</v>
      </c>
      <c r="H40" s="760">
        <v>0</v>
      </c>
      <c r="I40" s="760"/>
      <c r="J40" s="760">
        <v>0</v>
      </c>
    </row>
    <row r="41" spans="2:10" s="39" customFormat="1" ht="15" customHeight="1" thickBot="1">
      <c r="B41" s="759" t="s">
        <v>73</v>
      </c>
      <c r="C41" s="759"/>
      <c r="D41" s="762">
        <f>SUM(D37:D40)</f>
        <v>102590</v>
      </c>
      <c r="E41" s="760"/>
      <c r="F41" s="762">
        <f>SUM(F37:F40)</f>
        <v>1025900</v>
      </c>
      <c r="H41" s="762">
        <f>SUM(H37:H40)</f>
        <v>102490</v>
      </c>
      <c r="I41" s="760"/>
      <c r="J41" s="762">
        <f>SUM(J37:J40)</f>
        <v>1024900</v>
      </c>
    </row>
    <row r="42" spans="2:10" ht="15" customHeight="1" thickTop="1">
      <c r="B42" s="158"/>
      <c r="C42" s="158"/>
      <c r="D42" s="164"/>
      <c r="E42" s="35"/>
      <c r="F42" s="164"/>
      <c r="H42" s="164"/>
      <c r="I42" s="35"/>
      <c r="J42" s="164"/>
    </row>
    <row r="43" spans="2:10" ht="15" customHeight="1">
      <c r="B43" s="158" t="s">
        <v>74</v>
      </c>
      <c r="C43" s="158"/>
      <c r="D43" s="164"/>
      <c r="E43" s="35"/>
      <c r="F43" s="164"/>
      <c r="H43" s="164"/>
      <c r="I43" s="35"/>
      <c r="J43" s="164"/>
    </row>
    <row r="44" spans="2:10" s="39" customFormat="1" ht="15" customHeight="1">
      <c r="B44" s="161" t="s">
        <v>71</v>
      </c>
      <c r="C44" s="759"/>
      <c r="D44" s="763">
        <v>100</v>
      </c>
      <c r="E44" s="760"/>
      <c r="F44" s="763">
        <v>1000</v>
      </c>
      <c r="H44" s="763">
        <v>100</v>
      </c>
      <c r="I44" s="760"/>
      <c r="J44" s="763">
        <v>1000</v>
      </c>
    </row>
    <row r="45" spans="2:10" s="39" customFormat="1" ht="15" customHeight="1">
      <c r="B45" s="758" t="s">
        <v>1023</v>
      </c>
      <c r="C45" s="759"/>
      <c r="D45" s="764">
        <v>0</v>
      </c>
      <c r="E45" s="760"/>
      <c r="F45" s="764">
        <v>0</v>
      </c>
      <c r="H45" s="764">
        <v>0</v>
      </c>
      <c r="I45" s="760"/>
      <c r="J45" s="764">
        <v>0</v>
      </c>
    </row>
    <row r="46" spans="2:10" s="39" customFormat="1" ht="15" customHeight="1">
      <c r="B46" s="758" t="s">
        <v>1034</v>
      </c>
      <c r="C46" s="759"/>
      <c r="D46" s="760">
        <v>0</v>
      </c>
      <c r="E46" s="760"/>
      <c r="F46" s="760">
        <v>0</v>
      </c>
      <c r="H46" s="760">
        <v>0</v>
      </c>
      <c r="I46" s="760"/>
      <c r="J46" s="760">
        <v>0</v>
      </c>
    </row>
    <row r="47" spans="2:10" s="39" customFormat="1" ht="15" customHeight="1" thickBot="1">
      <c r="B47" s="759" t="s">
        <v>73</v>
      </c>
      <c r="C47" s="759"/>
      <c r="D47" s="762">
        <f>SUM(D44:D45)-D46</f>
        <v>100</v>
      </c>
      <c r="E47" s="760"/>
      <c r="F47" s="762">
        <f>SUM(F44:F45)-F46</f>
        <v>1000</v>
      </c>
      <c r="H47" s="762">
        <f>SUM(H44:H45)-H46</f>
        <v>100</v>
      </c>
      <c r="I47" s="760"/>
      <c r="J47" s="762">
        <f>SUM(J44:J45)-J46</f>
        <v>1000</v>
      </c>
    </row>
    <row r="48" spans="2:10" ht="15" customHeight="1" thickTop="1">
      <c r="E48" s="35"/>
      <c r="I48" s="35"/>
    </row>
    <row r="49" spans="2:10" ht="15" customHeight="1">
      <c r="B49" s="158" t="s">
        <v>75</v>
      </c>
      <c r="C49" s="48"/>
      <c r="D49" s="160"/>
      <c r="E49" s="35"/>
      <c r="F49" s="160"/>
      <c r="H49" s="160"/>
      <c r="I49" s="35"/>
      <c r="J49" s="160"/>
    </row>
    <row r="50" spans="2:10" ht="15" customHeight="1">
      <c r="B50" s="158" t="s">
        <v>76</v>
      </c>
      <c r="D50" s="160"/>
      <c r="E50" s="35"/>
      <c r="F50" s="160"/>
      <c r="H50" s="160"/>
      <c r="I50" s="35"/>
      <c r="J50" s="160"/>
    </row>
    <row r="51" spans="2:10" s="39" customFormat="1" ht="15" customHeight="1">
      <c r="B51" s="161" t="s">
        <v>71</v>
      </c>
      <c r="D51" s="750">
        <f>H55</f>
        <v>66350</v>
      </c>
      <c r="E51" s="760"/>
      <c r="F51" s="750">
        <f>J55</f>
        <v>663500</v>
      </c>
      <c r="H51" s="750">
        <v>66350</v>
      </c>
      <c r="I51" s="760"/>
      <c r="J51" s="750">
        <v>663500</v>
      </c>
    </row>
    <row r="52" spans="2:10" s="39" customFormat="1" ht="15" customHeight="1">
      <c r="B52" s="758" t="s">
        <v>1023</v>
      </c>
      <c r="D52" s="765">
        <v>0</v>
      </c>
      <c r="E52" s="760"/>
      <c r="F52" s="765">
        <v>0</v>
      </c>
      <c r="H52" s="765">
        <v>0</v>
      </c>
      <c r="I52" s="760"/>
      <c r="J52" s="765">
        <v>0</v>
      </c>
    </row>
    <row r="53" spans="2:10" s="39" customFormat="1" ht="15" hidden="1" customHeight="1">
      <c r="B53" s="758" t="s">
        <v>77</v>
      </c>
      <c r="D53" s="765">
        <v>0</v>
      </c>
      <c r="E53" s="760"/>
      <c r="F53" s="765">
        <v>0</v>
      </c>
      <c r="H53" s="765">
        <v>0</v>
      </c>
      <c r="I53" s="760"/>
      <c r="J53" s="765">
        <v>0</v>
      </c>
    </row>
    <row r="54" spans="2:10" s="39" customFormat="1" ht="15" customHeight="1">
      <c r="B54" s="758" t="s">
        <v>1034</v>
      </c>
      <c r="D54" s="765">
        <v>0</v>
      </c>
      <c r="E54" s="760"/>
      <c r="F54" s="765">
        <v>0</v>
      </c>
      <c r="H54" s="765">
        <v>0</v>
      </c>
      <c r="I54" s="760"/>
      <c r="J54" s="765">
        <v>0</v>
      </c>
    </row>
    <row r="55" spans="2:10" s="39" customFormat="1" ht="15" customHeight="1" thickBot="1">
      <c r="B55" s="759" t="s">
        <v>73</v>
      </c>
      <c r="D55" s="762">
        <f>SUM(D51:D54)</f>
        <v>66350</v>
      </c>
      <c r="E55" s="760"/>
      <c r="F55" s="762">
        <f>SUM(F51:F54)</f>
        <v>663500</v>
      </c>
      <c r="H55" s="762">
        <f>SUM(H51:H54)</f>
        <v>66350</v>
      </c>
      <c r="I55" s="760"/>
      <c r="J55" s="762">
        <f>SUM(J51:J54)</f>
        <v>663500</v>
      </c>
    </row>
    <row r="56" spans="2:10" ht="15" customHeight="1" thickTop="1">
      <c r="B56" s="158"/>
    </row>
    <row r="57" spans="2:10" ht="15" customHeight="1">
      <c r="B57" s="158" t="s">
        <v>78</v>
      </c>
    </row>
    <row r="58" spans="2:10" s="39" customFormat="1" ht="15" customHeight="1">
      <c r="B58" s="161" t="s">
        <v>71</v>
      </c>
      <c r="D58" s="750">
        <f>H61</f>
        <v>85195</v>
      </c>
      <c r="E58" s="760"/>
      <c r="F58" s="750">
        <f>J61</f>
        <v>851950</v>
      </c>
      <c r="H58" s="750">
        <v>85195</v>
      </c>
      <c r="I58" s="760"/>
      <c r="J58" s="750">
        <v>851950</v>
      </c>
    </row>
    <row r="59" spans="2:10" s="39" customFormat="1" ht="15" customHeight="1">
      <c r="B59" s="758" t="s">
        <v>1023</v>
      </c>
      <c r="D59" s="765">
        <v>0</v>
      </c>
      <c r="E59" s="760"/>
      <c r="F59" s="750">
        <v>0</v>
      </c>
      <c r="H59" s="765">
        <v>0</v>
      </c>
      <c r="I59" s="760"/>
      <c r="J59" s="750">
        <v>0</v>
      </c>
    </row>
    <row r="60" spans="2:10" s="39" customFormat="1" ht="15" customHeight="1">
      <c r="B60" s="758" t="s">
        <v>1034</v>
      </c>
      <c r="D60" s="765">
        <v>0</v>
      </c>
      <c r="E60" s="760"/>
      <c r="F60" s="765">
        <v>0</v>
      </c>
      <c r="H60" s="765">
        <v>0</v>
      </c>
      <c r="I60" s="760"/>
      <c r="J60" s="765">
        <v>0</v>
      </c>
    </row>
    <row r="61" spans="2:10" s="39" customFormat="1" ht="15" customHeight="1" thickBot="1">
      <c r="B61" s="759" t="s">
        <v>73</v>
      </c>
      <c r="D61" s="762">
        <f>D58+D59-D60</f>
        <v>85195</v>
      </c>
      <c r="E61" s="760"/>
      <c r="F61" s="762">
        <f>F58+F59-F60</f>
        <v>851950</v>
      </c>
      <c r="H61" s="762">
        <f>H58+H59-H60</f>
        <v>85195</v>
      </c>
      <c r="I61" s="760"/>
      <c r="J61" s="762">
        <f>J58+J59-J60</f>
        <v>851950</v>
      </c>
    </row>
    <row r="62" spans="2:10" ht="15" customHeight="1" thickTop="1">
      <c r="B62" s="158"/>
      <c r="D62" s="164"/>
      <c r="E62" s="35"/>
      <c r="F62" s="164"/>
      <c r="H62" s="164"/>
      <c r="I62" s="35"/>
      <c r="J62" s="164"/>
    </row>
    <row r="63" spans="2:10" ht="15" customHeight="1">
      <c r="B63" s="158" t="s">
        <v>1316</v>
      </c>
    </row>
    <row r="64" spans="2:10" s="39" customFormat="1" ht="15" customHeight="1">
      <c r="B64" s="161" t="s">
        <v>71</v>
      </c>
      <c r="D64" s="765">
        <v>0</v>
      </c>
      <c r="E64" s="760"/>
      <c r="F64" s="765">
        <v>0</v>
      </c>
      <c r="H64" s="765">
        <v>0</v>
      </c>
      <c r="I64" s="760"/>
      <c r="J64" s="765">
        <v>0</v>
      </c>
    </row>
    <row r="65" spans="1:10" s="39" customFormat="1" ht="15" customHeight="1">
      <c r="B65" s="758" t="s">
        <v>1023</v>
      </c>
      <c r="D65" s="765">
        <v>11955</v>
      </c>
      <c r="E65" s="760"/>
      <c r="F65" s="750">
        <f>D65*10</f>
        <v>119550</v>
      </c>
      <c r="H65" s="765">
        <v>0</v>
      </c>
      <c r="I65" s="760"/>
      <c r="J65" s="750">
        <v>0</v>
      </c>
    </row>
    <row r="66" spans="1:10" s="39" customFormat="1" ht="15" customHeight="1">
      <c r="B66" s="758" t="s">
        <v>1034</v>
      </c>
      <c r="D66" s="765">
        <v>0</v>
      </c>
      <c r="E66" s="760"/>
      <c r="F66" s="765">
        <v>0</v>
      </c>
      <c r="H66" s="765">
        <v>0</v>
      </c>
      <c r="I66" s="760"/>
      <c r="J66" s="765">
        <v>0</v>
      </c>
    </row>
    <row r="67" spans="1:10" s="39" customFormat="1" ht="15" customHeight="1" thickBot="1">
      <c r="B67" s="759" t="s">
        <v>73</v>
      </c>
      <c r="D67" s="762">
        <f>D64+D65-D66</f>
        <v>11955</v>
      </c>
      <c r="E67" s="760"/>
      <c r="F67" s="762">
        <f>F64+F65-F66</f>
        <v>119550</v>
      </c>
      <c r="H67" s="762">
        <f>H64+H65-H66</f>
        <v>0</v>
      </c>
      <c r="I67" s="760"/>
      <c r="J67" s="762">
        <f>J64+J65-J66</f>
        <v>0</v>
      </c>
    </row>
    <row r="68" spans="1:10" ht="13.5" thickTop="1">
      <c r="B68" s="158"/>
      <c r="D68" s="164"/>
      <c r="E68" s="35"/>
      <c r="F68" s="164"/>
      <c r="H68" s="164"/>
      <c r="I68" s="35"/>
      <c r="J68" s="164"/>
    </row>
    <row r="69" spans="1:10">
      <c r="B69" s="158"/>
      <c r="D69" s="164"/>
      <c r="E69" s="35"/>
      <c r="F69" s="164"/>
      <c r="H69" s="164"/>
      <c r="I69" s="35"/>
      <c r="J69" s="164"/>
    </row>
    <row r="70" spans="1:10">
      <c r="A70" s="1" t="s">
        <v>1692</v>
      </c>
    </row>
    <row r="71" spans="1:10">
      <c r="A71" s="47" t="str">
        <f>+A2</f>
        <v xml:space="preserve">NOTES FORMING PART OF THE STANDALONE FINANCIAL STATEMENTS FOR THE YEAR ENED MARCH 31, 2019 </v>
      </c>
    </row>
    <row r="72" spans="1:10">
      <c r="A72" s="47"/>
    </row>
    <row r="73" spans="1:10" ht="15" customHeight="1">
      <c r="A73" s="137" t="s">
        <v>79</v>
      </c>
      <c r="B73" s="158" t="s">
        <v>80</v>
      </c>
      <c r="E73" s="35"/>
    </row>
    <row r="74" spans="1:10" ht="15" customHeight="1">
      <c r="B74" s="936" t="s">
        <v>1625</v>
      </c>
      <c r="C74" s="936"/>
      <c r="D74" s="936"/>
      <c r="E74" s="936"/>
      <c r="F74" s="936"/>
      <c r="G74" s="936"/>
      <c r="H74" s="936"/>
      <c r="I74" s="936"/>
      <c r="J74" s="936"/>
    </row>
    <row r="75" spans="1:10" ht="15" customHeight="1">
      <c r="B75" s="936"/>
      <c r="C75" s="936"/>
      <c r="D75" s="936"/>
      <c r="E75" s="936"/>
      <c r="F75" s="936"/>
      <c r="G75" s="936"/>
      <c r="H75" s="936"/>
      <c r="I75" s="936"/>
      <c r="J75" s="936"/>
    </row>
    <row r="76" spans="1:10" ht="195.6" customHeight="1">
      <c r="B76" s="936"/>
      <c r="C76" s="936"/>
      <c r="D76" s="936"/>
      <c r="E76" s="936"/>
      <c r="F76" s="936"/>
      <c r="G76" s="936"/>
      <c r="H76" s="936"/>
      <c r="I76" s="936"/>
      <c r="J76" s="936"/>
    </row>
    <row r="77" spans="1:10">
      <c r="A77" s="48"/>
      <c r="B77" s="48"/>
      <c r="C77" s="48"/>
      <c r="D77" s="48"/>
      <c r="E77" s="48"/>
      <c r="F77" s="150"/>
      <c r="G77" s="48"/>
      <c r="H77" s="48"/>
      <c r="I77" s="48"/>
      <c r="J77" s="48"/>
    </row>
    <row r="78" spans="1:10" ht="15" customHeight="1">
      <c r="A78" s="165" t="s">
        <v>81</v>
      </c>
      <c r="B78" s="158" t="s">
        <v>82</v>
      </c>
    </row>
    <row r="79" spans="1:10" ht="15" customHeight="1"/>
    <row r="80" spans="1:10" ht="15" customHeight="1">
      <c r="B80" s="937" t="s">
        <v>24</v>
      </c>
      <c r="C80" s="937"/>
      <c r="D80" s="934" t="str">
        <f>+D33</f>
        <v>As at 31 March 2019</v>
      </c>
      <c r="E80" s="934"/>
      <c r="F80" s="934"/>
      <c r="G80" s="62"/>
      <c r="H80" s="934" t="str">
        <f>+H33</f>
        <v>As at 31 March 2018</v>
      </c>
      <c r="I80" s="934"/>
      <c r="J80" s="934"/>
    </row>
    <row r="81" spans="2:10" ht="15" customHeight="1">
      <c r="B81" s="938"/>
      <c r="C81" s="938"/>
      <c r="D81" s="642" t="s">
        <v>68</v>
      </c>
      <c r="E81" s="642"/>
      <c r="F81" s="642" t="s">
        <v>83</v>
      </c>
      <c r="G81" s="643"/>
      <c r="H81" s="642" t="s">
        <v>68</v>
      </c>
      <c r="I81" s="642"/>
      <c r="J81" s="642" t="s">
        <v>83</v>
      </c>
    </row>
    <row r="82" spans="2:10" ht="15" customHeight="1">
      <c r="B82" s="37" t="s">
        <v>84</v>
      </c>
      <c r="D82" s="160"/>
      <c r="E82" s="160"/>
      <c r="F82" s="160"/>
      <c r="H82" s="160"/>
      <c r="I82" s="160"/>
      <c r="J82" s="160"/>
    </row>
    <row r="83" spans="2:10" ht="15" customHeight="1">
      <c r="B83" s="38" t="s">
        <v>246</v>
      </c>
      <c r="D83" s="269">
        <v>43500</v>
      </c>
      <c r="F83" s="80">
        <f>D83/$H$41</f>
        <v>0.42443165186847498</v>
      </c>
      <c r="H83" s="269">
        <v>43500</v>
      </c>
      <c r="J83" s="80">
        <f>H83/$H$41</f>
        <v>0.42443165186847498</v>
      </c>
    </row>
    <row r="84" spans="2:10" ht="15" customHeight="1">
      <c r="B84" s="38" t="s">
        <v>251</v>
      </c>
      <c r="D84" s="269">
        <v>43500</v>
      </c>
      <c r="F84" s="80">
        <f>D84/$H$41</f>
        <v>0.42443165186847498</v>
      </c>
      <c r="H84" s="269">
        <v>43500</v>
      </c>
      <c r="J84" s="80">
        <f>H84/$H$41</f>
        <v>0.42443165186847498</v>
      </c>
    </row>
    <row r="85" spans="2:10" ht="15" customHeight="1">
      <c r="B85" s="38" t="s">
        <v>1475</v>
      </c>
      <c r="D85" s="269">
        <v>7500</v>
      </c>
      <c r="F85" s="80">
        <f>D85/$H$41</f>
        <v>7.3177871011806034E-2</v>
      </c>
      <c r="H85" s="269">
        <v>7500</v>
      </c>
      <c r="J85" s="80">
        <f>H85/$H$41</f>
        <v>7.3177871011806034E-2</v>
      </c>
    </row>
    <row r="86" spans="2:10" ht="15" customHeight="1">
      <c r="B86" s="38" t="s">
        <v>1476</v>
      </c>
      <c r="D86" s="269">
        <v>7500</v>
      </c>
      <c r="F86" s="80">
        <f>D86/$H$41</f>
        <v>7.3177871011806034E-2</v>
      </c>
      <c r="H86" s="269">
        <v>7500</v>
      </c>
      <c r="J86" s="80">
        <f>H86/$H$41</f>
        <v>7.3177871011806034E-2</v>
      </c>
    </row>
    <row r="87" spans="2:10" ht="15" customHeight="1"/>
    <row r="88" spans="2:10" ht="15" customHeight="1">
      <c r="B88" s="37" t="s">
        <v>85</v>
      </c>
    </row>
    <row r="89" spans="2:10" ht="15" customHeight="1">
      <c r="B89" s="38" t="s">
        <v>246</v>
      </c>
      <c r="D89" s="101">
        <v>50</v>
      </c>
      <c r="F89" s="80">
        <f>D89/D47</f>
        <v>0.5</v>
      </c>
      <c r="H89" s="101">
        <v>50</v>
      </c>
      <c r="J89" s="80">
        <f>H89/H47</f>
        <v>0.5</v>
      </c>
    </row>
    <row r="90" spans="2:10" ht="15" customHeight="1">
      <c r="B90" s="38" t="s">
        <v>251</v>
      </c>
      <c r="D90" s="101">
        <v>50</v>
      </c>
      <c r="F90" s="80">
        <v>0.5</v>
      </c>
      <c r="H90" s="101">
        <v>50</v>
      </c>
      <c r="J90" s="80">
        <v>0.5</v>
      </c>
    </row>
    <row r="91" spans="2:10" ht="15" customHeight="1">
      <c r="B91" s="38"/>
      <c r="F91" s="80"/>
      <c r="J91" s="80"/>
    </row>
    <row r="92" spans="2:10" ht="15" customHeight="1">
      <c r="B92" s="37" t="s">
        <v>86</v>
      </c>
    </row>
    <row r="93" spans="2:10" ht="15" customHeight="1">
      <c r="B93" s="38" t="s">
        <v>1634</v>
      </c>
      <c r="D93" s="22">
        <v>49271</v>
      </c>
      <c r="F93" s="166">
        <f>D93/$H$55</f>
        <v>0.74259231348907306</v>
      </c>
      <c r="H93" s="22">
        <v>49271</v>
      </c>
      <c r="J93" s="166">
        <f>H93/$H$55</f>
        <v>0.74259231348907306</v>
      </c>
    </row>
    <row r="94" spans="2:10" ht="15" customHeight="1">
      <c r="B94" s="38" t="s">
        <v>1635</v>
      </c>
      <c r="D94" s="22">
        <f>17079</f>
        <v>17079</v>
      </c>
      <c r="F94" s="166">
        <f>D94/$H$55</f>
        <v>0.25740768651092688</v>
      </c>
      <c r="H94" s="22">
        <f>17079</f>
        <v>17079</v>
      </c>
      <c r="J94" s="166">
        <f>H94/$H$55</f>
        <v>0.25740768651092688</v>
      </c>
    </row>
    <row r="95" spans="2:10" ht="15" customHeight="1">
      <c r="B95" s="38"/>
      <c r="D95" s="22"/>
      <c r="F95" s="80"/>
      <c r="H95" s="22"/>
      <c r="J95" s="80"/>
    </row>
    <row r="96" spans="2:10" ht="15" customHeight="1">
      <c r="B96" s="37" t="s">
        <v>87</v>
      </c>
      <c r="D96" s="22"/>
      <c r="F96" s="80"/>
      <c r="H96" s="22"/>
      <c r="J96" s="80"/>
    </row>
    <row r="97" spans="1:10" ht="15" customHeight="1">
      <c r="B97" s="38" t="s">
        <v>246</v>
      </c>
      <c r="D97" s="22">
        <v>34058</v>
      </c>
      <c r="F97" s="80">
        <f>D97/$H$61</f>
        <v>0.39976524443922767</v>
      </c>
      <c r="H97" s="22">
        <v>34058</v>
      </c>
      <c r="J97" s="80">
        <f>H97/$H$61</f>
        <v>0.39976524443922767</v>
      </c>
    </row>
    <row r="98" spans="1:10" ht="15" customHeight="1">
      <c r="B98" s="38" t="s">
        <v>251</v>
      </c>
      <c r="D98" s="22">
        <v>51137</v>
      </c>
      <c r="F98" s="80">
        <f>D98/$H$61</f>
        <v>0.60023475556077233</v>
      </c>
      <c r="H98" s="22">
        <v>51137</v>
      </c>
      <c r="J98" s="80">
        <f>H98/$H$61</f>
        <v>0.60023475556077233</v>
      </c>
    </row>
    <row r="99" spans="1:10" ht="15" customHeight="1">
      <c r="B99" s="38"/>
      <c r="D99" s="22"/>
      <c r="F99" s="80"/>
      <c r="H99" s="22"/>
      <c r="J99" s="80"/>
    </row>
    <row r="100" spans="1:10" ht="15" customHeight="1">
      <c r="B100" s="37" t="s">
        <v>1428</v>
      </c>
      <c r="D100" s="22"/>
      <c r="F100" s="80"/>
      <c r="H100" s="22"/>
      <c r="J100" s="80"/>
    </row>
    <row r="101" spans="1:10" ht="15" customHeight="1">
      <c r="B101" s="38" t="s">
        <v>246</v>
      </c>
      <c r="D101" s="22">
        <v>11955</v>
      </c>
      <c r="F101" s="80">
        <v>1</v>
      </c>
      <c r="H101" s="22">
        <v>0</v>
      </c>
      <c r="J101" s="80">
        <v>0</v>
      </c>
    </row>
    <row r="102" spans="1:10" ht="15" customHeight="1">
      <c r="B102" s="38"/>
      <c r="D102" s="22"/>
      <c r="F102" s="80"/>
      <c r="H102" s="22"/>
      <c r="J102" s="80"/>
    </row>
    <row r="103" spans="1:10">
      <c r="A103" s="167"/>
      <c r="B103" s="935"/>
      <c r="C103" s="935"/>
      <c r="D103" s="935"/>
      <c r="E103" s="935"/>
      <c r="F103" s="935"/>
      <c r="G103" s="935"/>
      <c r="H103" s="935"/>
      <c r="I103" s="935"/>
      <c r="J103" s="935"/>
    </row>
    <row r="104" spans="1:10">
      <c r="A104" s="639" t="s">
        <v>224</v>
      </c>
      <c r="B104" s="163" t="s">
        <v>1486</v>
      </c>
      <c r="E104" s="35"/>
    </row>
    <row r="105" spans="1:10" ht="15" customHeight="1">
      <c r="B105" s="638"/>
      <c r="C105" s="638"/>
      <c r="D105" s="638"/>
      <c r="E105" s="638"/>
      <c r="F105" s="638"/>
      <c r="G105" s="638"/>
      <c r="H105" s="638"/>
      <c r="I105" s="638"/>
      <c r="J105" s="638"/>
    </row>
    <row r="106" spans="1:10" ht="42" customHeight="1">
      <c r="B106" s="638"/>
      <c r="C106" s="638"/>
      <c r="D106" s="638"/>
      <c r="E106" s="638"/>
      <c r="F106" s="638"/>
      <c r="G106" s="638"/>
      <c r="H106" s="638"/>
      <c r="I106" s="638"/>
      <c r="J106" s="638"/>
    </row>
    <row r="107" spans="1:10" ht="15" customHeight="1">
      <c r="B107" s="38"/>
      <c r="D107" s="22"/>
      <c r="F107" s="80"/>
      <c r="H107" s="22"/>
      <c r="J107" s="80"/>
    </row>
    <row r="108" spans="1:10" ht="15" customHeight="1">
      <c r="B108" s="39"/>
      <c r="D108" s="22"/>
      <c r="F108" s="80"/>
      <c r="H108" s="22"/>
      <c r="J108" s="80"/>
    </row>
    <row r="109" spans="1:10" ht="15" customHeight="1"/>
    <row r="110" spans="1:10" ht="12.75" customHeight="1"/>
    <row r="111" spans="1:10" ht="12.75" customHeight="1"/>
    <row r="112" spans="1:10"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spans="2:6" ht="12.75" customHeight="1"/>
    <row r="130" spans="2:6" ht="12.75" customHeight="1"/>
    <row r="131" spans="2:6" ht="12.75" customHeight="1"/>
    <row r="132" spans="2:6" ht="12.75" customHeight="1"/>
    <row r="133" spans="2:6" ht="12.75" customHeight="1"/>
    <row r="134" spans="2:6" ht="12.75" customHeight="1"/>
    <row r="135" spans="2:6" ht="12.75" customHeight="1"/>
    <row r="136" spans="2:6" ht="12.75" customHeight="1"/>
    <row r="137" spans="2:6" ht="12.75" customHeight="1"/>
    <row r="138" spans="2:6" ht="12.75" customHeight="1"/>
    <row r="139" spans="2:6" ht="81" customHeight="1">
      <c r="B139" s="24"/>
      <c r="C139" s="24"/>
      <c r="D139" s="24"/>
      <c r="E139" s="24"/>
      <c r="F139" s="24"/>
    </row>
    <row r="140" spans="2:6" ht="12.75" customHeight="1"/>
    <row r="141" spans="2:6" ht="12.75" customHeight="1"/>
    <row r="142" spans="2:6" ht="12.75" customHeight="1"/>
    <row r="143" spans="2:6" ht="12.75" customHeight="1"/>
    <row r="144" spans="2:6"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7" ht="12.75" customHeight="1"/>
    <row r="168" ht="31.5" customHeight="1"/>
    <row r="169" ht="17.25" customHeight="1"/>
    <row r="170" ht="12.75" customHeight="1"/>
    <row r="171" ht="12.75" customHeight="1"/>
    <row r="173" ht="12.75" customHeight="1"/>
    <row r="174" ht="12.75" customHeight="1"/>
    <row r="175" ht="12.75" customHeight="1"/>
    <row r="176" ht="12.75" customHeight="1"/>
    <row r="177" ht="69.75" customHeight="1"/>
    <row r="178" ht="12.75" customHeight="1"/>
    <row r="179" ht="12.75" customHeight="1"/>
    <row r="180" ht="12.75" customHeight="1"/>
    <row r="181" ht="12.75" customHeight="1"/>
    <row r="182" ht="12.75" customHeight="1"/>
  </sheetData>
  <mergeCells count="21">
    <mergeCell ref="B21:C21"/>
    <mergeCell ref="B6:C7"/>
    <mergeCell ref="B10:C10"/>
    <mergeCell ref="B11:C11"/>
    <mergeCell ref="B14:C14"/>
    <mergeCell ref="B15:C15"/>
    <mergeCell ref="B16:C16"/>
    <mergeCell ref="B17:C17"/>
    <mergeCell ref="B22:C22"/>
    <mergeCell ref="B25:C25"/>
    <mergeCell ref="B26:C26"/>
    <mergeCell ref="B33:C34"/>
    <mergeCell ref="D33:F33"/>
    <mergeCell ref="B27:C27"/>
    <mergeCell ref="B29:C29"/>
    <mergeCell ref="H33:J33"/>
    <mergeCell ref="B103:J103"/>
    <mergeCell ref="B74:J76"/>
    <mergeCell ref="B80:C81"/>
    <mergeCell ref="D80:F80"/>
    <mergeCell ref="H80:J80"/>
  </mergeCells>
  <hyperlinks>
    <hyperlink ref="A4" location="Master!A1" display="Master"/>
  </hyperlinks>
  <pageMargins left="0.45" right="0.45" top="0.5" bottom="1.69" header="0.3" footer="0.3"/>
  <pageSetup paperSize="9" scale="69" fitToHeight="2" orientation="portrait" r:id="rId1"/>
  <rowBreaks count="1" manualBreakCount="1">
    <brk id="68"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3"/>
  <sheetViews>
    <sheetView zoomScaleNormal="100" workbookViewId="0">
      <pane xSplit="1" ySplit="1" topLeftCell="C2" activePane="bottomRight" state="frozen"/>
      <selection activeCell="AL29" sqref="AL29"/>
      <selection pane="topRight" activeCell="AL29" sqref="AL29"/>
      <selection pane="bottomLeft" activeCell="AL29" sqref="AL29"/>
      <selection pane="bottomRight" activeCell="M2" sqref="M2"/>
    </sheetView>
  </sheetViews>
  <sheetFormatPr defaultRowHeight="15"/>
  <cols>
    <col min="1" max="1" width="41.7109375" customWidth="1"/>
    <col min="2" max="2" width="15.5703125" bestFit="1" customWidth="1"/>
    <col min="3" max="3" width="13.42578125" style="284" bestFit="1" customWidth="1"/>
    <col min="4" max="4" width="12.7109375" customWidth="1"/>
    <col min="5" max="5" width="12.7109375" style="284" customWidth="1"/>
    <col min="6" max="6" width="13.28515625" style="284" customWidth="1"/>
    <col min="7" max="8" width="12.7109375" style="284" customWidth="1"/>
    <col min="9" max="9" width="15.85546875" bestFit="1" customWidth="1"/>
    <col min="10" max="10" width="13.28515625" style="284" customWidth="1"/>
    <col min="11" max="11" width="14" style="284" customWidth="1"/>
    <col min="12" max="12" width="13.28515625" style="284" customWidth="1"/>
    <col min="13" max="15" width="12.5703125" style="284" customWidth="1"/>
    <col min="16" max="16" width="13.28515625" style="284" customWidth="1"/>
    <col min="17" max="22" width="12.5703125" style="284" customWidth="1"/>
    <col min="23" max="23" width="14.140625" style="284" bestFit="1" customWidth="1"/>
    <col min="24" max="31" width="12.5703125" style="284" customWidth="1"/>
    <col min="32" max="32" width="13.28515625" bestFit="1" customWidth="1"/>
    <col min="33" max="33" width="11.7109375" customWidth="1"/>
    <col min="34" max="37" width="11.7109375" style="284" customWidth="1"/>
    <col min="38" max="39" width="12.140625" style="284" customWidth="1"/>
    <col min="40" max="40" width="15.85546875" style="284" bestFit="1" customWidth="1"/>
    <col min="41" max="41" width="15.5703125" style="284" bestFit="1" customWidth="1"/>
    <col min="42" max="42" width="12.5703125" style="284" customWidth="1"/>
    <col min="43" max="43" width="11.7109375" customWidth="1"/>
    <col min="44" max="44" width="12.7109375" bestFit="1" customWidth="1"/>
    <col min="45" max="45" width="12.42578125" bestFit="1" customWidth="1"/>
  </cols>
  <sheetData>
    <row r="1" spans="1:45" s="820" customFormat="1" ht="100.5" customHeight="1">
      <c r="B1" s="815" t="s">
        <v>17</v>
      </c>
      <c r="C1" s="815" t="s">
        <v>1447</v>
      </c>
      <c r="D1" s="816" t="s">
        <v>1422</v>
      </c>
      <c r="E1" s="821" t="s">
        <v>1054</v>
      </c>
      <c r="F1" s="816" t="s">
        <v>873</v>
      </c>
      <c r="G1" s="817" t="s">
        <v>877</v>
      </c>
      <c r="H1" s="822" t="s">
        <v>886</v>
      </c>
      <c r="I1" s="816" t="s">
        <v>916</v>
      </c>
      <c r="J1" s="815" t="s">
        <v>317</v>
      </c>
      <c r="K1" s="823" t="s">
        <v>1057</v>
      </c>
      <c r="L1" s="829" t="s">
        <v>1622</v>
      </c>
      <c r="M1" s="824" t="s">
        <v>1502</v>
      </c>
      <c r="N1" s="824" t="s">
        <v>1056</v>
      </c>
      <c r="O1" s="824" t="s">
        <v>1433</v>
      </c>
      <c r="P1" s="824" t="s">
        <v>1434</v>
      </c>
      <c r="Q1" s="824" t="s">
        <v>1605</v>
      </c>
      <c r="R1" s="824" t="s">
        <v>1468</v>
      </c>
      <c r="S1" s="825" t="s">
        <v>48</v>
      </c>
      <c r="T1" s="824" t="s">
        <v>1435</v>
      </c>
      <c r="U1" s="824" t="s">
        <v>1496</v>
      </c>
      <c r="V1" s="826" t="s">
        <v>1494</v>
      </c>
      <c r="W1" s="826" t="s">
        <v>1489</v>
      </c>
      <c r="X1" s="824" t="s">
        <v>1436</v>
      </c>
      <c r="Y1" s="824" t="s">
        <v>1437</v>
      </c>
      <c r="Z1" s="824" t="s">
        <v>1438</v>
      </c>
      <c r="AA1" s="824" t="s">
        <v>1503</v>
      </c>
      <c r="AB1" s="828" t="s">
        <v>1621</v>
      </c>
      <c r="AC1" s="824" t="s">
        <v>1439</v>
      </c>
      <c r="AD1" s="824" t="s">
        <v>1503</v>
      </c>
      <c r="AE1" s="822" t="s">
        <v>868</v>
      </c>
      <c r="AF1" s="826" t="s">
        <v>105</v>
      </c>
      <c r="AG1" s="826" t="s">
        <v>1440</v>
      </c>
      <c r="AH1" s="827" t="s">
        <v>104</v>
      </c>
      <c r="AI1" s="827" t="s">
        <v>1441</v>
      </c>
      <c r="AJ1" s="827" t="s">
        <v>1444</v>
      </c>
      <c r="AK1" s="827" t="s">
        <v>1443</v>
      </c>
      <c r="AL1" s="827" t="s">
        <v>1444</v>
      </c>
      <c r="AM1" s="816" t="s">
        <v>1424</v>
      </c>
      <c r="AN1" s="816" t="s">
        <v>1425</v>
      </c>
      <c r="AO1" s="816" t="s">
        <v>1446</v>
      </c>
      <c r="AP1" s="816" t="s">
        <v>1445</v>
      </c>
      <c r="AQ1" s="816" t="s">
        <v>1423</v>
      </c>
      <c r="AR1" s="818" t="s">
        <v>1608</v>
      </c>
      <c r="AS1" s="819" t="s">
        <v>1348</v>
      </c>
    </row>
    <row r="2" spans="1:45">
      <c r="A2" s="325" t="s">
        <v>1420</v>
      </c>
      <c r="B2" s="276"/>
      <c r="C2" s="276"/>
      <c r="D2" s="279">
        <f>'BS3'!D94</f>
        <v>10256521</v>
      </c>
      <c r="E2" s="279">
        <f>'BS3'!D49-'BS3'!D45-'BS3'!D48</f>
        <v>3753615</v>
      </c>
      <c r="F2" s="279">
        <f>'BS3'!D63</f>
        <v>152071236</v>
      </c>
      <c r="G2" s="279"/>
      <c r="H2" s="276"/>
      <c r="I2" s="279">
        <f>'BS3'!D86</f>
        <v>114901907</v>
      </c>
      <c r="J2" s="276"/>
      <c r="K2" s="279">
        <f>'BS3'!D124+L2</f>
        <v>43187965</v>
      </c>
      <c r="L2" s="279">
        <v>470288</v>
      </c>
      <c r="M2" s="279"/>
      <c r="N2" s="279">
        <f>'BS2'!D34</f>
        <v>2963726</v>
      </c>
      <c r="O2" s="279">
        <f>'BS2'!D64</f>
        <v>11890585</v>
      </c>
      <c r="P2" s="279">
        <f>'BS2'!D65</f>
        <v>166204079</v>
      </c>
      <c r="Q2" s="279"/>
      <c r="R2" s="276">
        <f>'PL Notes'!D48*0</f>
        <v>0</v>
      </c>
      <c r="S2" s="279">
        <f>'BS2'!D72</f>
        <v>629298</v>
      </c>
      <c r="T2" s="279">
        <f>'BS2'!D80-'BS2'!D72-'BS2'!D74</f>
        <v>33813842</v>
      </c>
      <c r="U2" s="279">
        <f>'BS3'!D48</f>
        <v>4386267</v>
      </c>
      <c r="V2" s="276"/>
      <c r="W2" s="276">
        <f>'PL Notes'!D129</f>
        <v>0</v>
      </c>
      <c r="X2" s="276">
        <f>'BS2'!D88</f>
        <v>0</v>
      </c>
      <c r="Y2" s="276">
        <f>'BS3'!D45</f>
        <v>0</v>
      </c>
      <c r="Z2" s="276">
        <f>BS!D31+AB2</f>
        <v>12704602</v>
      </c>
      <c r="AA2" s="276"/>
      <c r="AB2" s="900">
        <f>'FA 18-19'!E25-'FA 18-19'!I25</f>
        <v>4030589.5156722055</v>
      </c>
      <c r="AC2" s="276">
        <f>BS!D32</f>
        <v>2721296</v>
      </c>
      <c r="AD2" s="276"/>
      <c r="AE2" s="279">
        <f>'BS3'!D102-'BS3'!D94</f>
        <v>28549015</v>
      </c>
      <c r="AF2" s="279">
        <f>'BS3'!D55</f>
        <v>2923124</v>
      </c>
      <c r="AG2" s="276"/>
      <c r="AH2" s="279">
        <f>'BS3'!D130</f>
        <v>94891</v>
      </c>
      <c r="AI2" s="276">
        <f>'BS1'!D21+'BS1'!D22</f>
        <v>1026900</v>
      </c>
      <c r="AJ2" s="276">
        <v>291758</v>
      </c>
      <c r="AK2" s="276">
        <f>'BS1'!D25+'BS1'!D26+'BS1'!D27</f>
        <v>1635000</v>
      </c>
      <c r="AL2" s="279">
        <v>34880450.003835</v>
      </c>
      <c r="AM2" s="279">
        <f>'BS2'!D26</f>
        <v>49980274</v>
      </c>
      <c r="AN2" s="279">
        <f>'BS2'!D52</f>
        <v>75741659</v>
      </c>
      <c r="AO2" s="276">
        <f>'PL Notes'!D101</f>
        <v>12886319</v>
      </c>
      <c r="AP2" s="279">
        <f>'BS2'!D74</f>
        <v>10084</v>
      </c>
      <c r="AQ2" s="279">
        <f>'BS3'!D24+AR2</f>
        <v>5025025</v>
      </c>
      <c r="AR2" s="276">
        <f>'PL Notes'!D130</f>
        <v>5000</v>
      </c>
      <c r="AS2" s="276"/>
    </row>
    <row r="3" spans="1:45">
      <c r="A3" s="325" t="s">
        <v>1421</v>
      </c>
      <c r="B3" s="276"/>
      <c r="C3" s="276"/>
      <c r="D3" s="279">
        <f>'BS3'!F94</f>
        <v>4868496</v>
      </c>
      <c r="E3" s="279">
        <f>'BS3'!F49-'BS3'!F45-'BS3'!F48</f>
        <v>3593615</v>
      </c>
      <c r="F3" s="279">
        <f>'BS3'!F63</f>
        <v>159798442</v>
      </c>
      <c r="G3" s="279"/>
      <c r="H3" s="276"/>
      <c r="I3" s="279">
        <f>'BS3'!F86</f>
        <v>45502494</v>
      </c>
      <c r="J3" s="276"/>
      <c r="K3" s="279">
        <f>'BS3'!F124</f>
        <v>36643938</v>
      </c>
      <c r="L3" s="279">
        <v>0</v>
      </c>
      <c r="M3" s="279"/>
      <c r="N3" s="279">
        <f>'BS2'!F34</f>
        <v>3084503</v>
      </c>
      <c r="O3" s="279">
        <f>'BS2'!F64</f>
        <v>130666</v>
      </c>
      <c r="P3" s="279">
        <f>'BS2'!F65</f>
        <v>143674382</v>
      </c>
      <c r="Q3" s="279"/>
      <c r="R3" s="276">
        <f>'PL Notes'!F48</f>
        <v>0</v>
      </c>
      <c r="S3" s="279">
        <f>'BS2'!F72</f>
        <v>890099</v>
      </c>
      <c r="T3" s="279">
        <f>'BS2'!F80-'BS2'!F72-'BS2'!F74</f>
        <v>39016066</v>
      </c>
      <c r="U3" s="279">
        <f>'BS3'!F48</f>
        <v>3799568</v>
      </c>
      <c r="V3" s="276">
        <v>0</v>
      </c>
      <c r="W3" s="276"/>
      <c r="X3" s="276">
        <f>'BS2'!F88</f>
        <v>0</v>
      </c>
      <c r="Y3" s="279">
        <f>'BS3'!F45</f>
        <v>0</v>
      </c>
      <c r="Z3" s="276">
        <f>BS!F31</f>
        <v>13678725</v>
      </c>
      <c r="AA3" s="276"/>
      <c r="AB3" s="900">
        <v>0</v>
      </c>
      <c r="AC3" s="276">
        <f>BS!F32</f>
        <v>3163933</v>
      </c>
      <c r="AD3" s="276"/>
      <c r="AE3" s="279">
        <f>'BS3'!F102-'BS3'!F94</f>
        <v>48597634</v>
      </c>
      <c r="AF3" s="276">
        <f>'BS3'!F55</f>
        <v>0</v>
      </c>
      <c r="AG3" s="276"/>
      <c r="AH3" s="279">
        <f>'BS3'!F130</f>
        <v>65880</v>
      </c>
      <c r="AI3" s="276">
        <f>'BS1'!F21+'BS1'!F22</f>
        <v>1025900</v>
      </c>
      <c r="AJ3" s="276">
        <v>0</v>
      </c>
      <c r="AK3" s="276">
        <f>'BS1'!F25+'BS1'!F26</f>
        <v>1515450</v>
      </c>
      <c r="AL3" s="279">
        <v>0</v>
      </c>
      <c r="AM3" s="279">
        <f>'BS2'!F26</f>
        <v>901221</v>
      </c>
      <c r="AN3" s="279">
        <f>'BS2'!F52</f>
        <v>124624143</v>
      </c>
      <c r="AO3" s="276"/>
      <c r="AP3" s="279">
        <f>'BS2'!F74</f>
        <v>20605</v>
      </c>
      <c r="AQ3" s="279">
        <f>'BS3'!F24</f>
        <v>5025025</v>
      </c>
      <c r="AR3" s="276">
        <v>0</v>
      </c>
      <c r="AS3" s="276"/>
    </row>
    <row r="4" spans="1:45" s="284" customFormat="1" ht="15.75" thickBot="1">
      <c r="A4" s="326" t="s">
        <v>1426</v>
      </c>
      <c r="B4" s="901"/>
      <c r="C4" s="901"/>
      <c r="D4" s="901">
        <f t="shared" ref="D4:AF4" si="0">D2-D3</f>
        <v>5388025</v>
      </c>
      <c r="E4" s="901">
        <f t="shared" si="0"/>
        <v>160000</v>
      </c>
      <c r="F4" s="901">
        <f t="shared" si="0"/>
        <v>-7727206</v>
      </c>
      <c r="G4" s="902"/>
      <c r="H4" s="902"/>
      <c r="I4" s="901">
        <f>I3-I2</f>
        <v>-69399413</v>
      </c>
      <c r="J4" s="901">
        <v>0</v>
      </c>
      <c r="K4" s="901">
        <f>K3-K2</f>
        <v>-6544027</v>
      </c>
      <c r="L4" s="901">
        <f>L3-L2</f>
        <v>-470288</v>
      </c>
      <c r="M4" s="902"/>
      <c r="N4" s="901">
        <f t="shared" si="0"/>
        <v>-120777</v>
      </c>
      <c r="O4" s="901">
        <f t="shared" si="0"/>
        <v>11759919</v>
      </c>
      <c r="P4" s="901">
        <f t="shared" si="0"/>
        <v>22529697</v>
      </c>
      <c r="Q4" s="902"/>
      <c r="R4" s="901">
        <f t="shared" si="0"/>
        <v>0</v>
      </c>
      <c r="S4" s="901">
        <f t="shared" si="0"/>
        <v>-260801</v>
      </c>
      <c r="T4" s="901">
        <f t="shared" si="0"/>
        <v>-5202224</v>
      </c>
      <c r="U4" s="901">
        <f>U3-U2</f>
        <v>-586699</v>
      </c>
      <c r="V4" s="901">
        <f>V3-V2</f>
        <v>0</v>
      </c>
      <c r="W4" s="901">
        <v>0</v>
      </c>
      <c r="X4" s="901">
        <f t="shared" si="0"/>
        <v>0</v>
      </c>
      <c r="Y4" s="901">
        <f t="shared" si="0"/>
        <v>0</v>
      </c>
      <c r="Z4" s="901">
        <f t="shared" si="0"/>
        <v>-974123</v>
      </c>
      <c r="AA4" s="902"/>
      <c r="AB4" s="903">
        <f t="shared" ref="AB4" si="1">AB2-AB3</f>
        <v>4030589.5156722055</v>
      </c>
      <c r="AC4" s="901">
        <f t="shared" si="0"/>
        <v>-442637</v>
      </c>
      <c r="AD4" s="901">
        <v>0</v>
      </c>
      <c r="AE4" s="901">
        <f t="shared" si="0"/>
        <v>-20048619</v>
      </c>
      <c r="AF4" s="901">
        <f t="shared" si="0"/>
        <v>2923124</v>
      </c>
      <c r="AG4" s="901">
        <v>0</v>
      </c>
      <c r="AH4" s="901">
        <f>(AH2-AH3)*-1</f>
        <v>-29011</v>
      </c>
      <c r="AI4" s="901">
        <f t="shared" ref="AI4:AR4" si="2">AI2-AI3</f>
        <v>1000</v>
      </c>
      <c r="AJ4" s="901">
        <f t="shared" si="2"/>
        <v>291758</v>
      </c>
      <c r="AK4" s="901">
        <f t="shared" si="2"/>
        <v>119550</v>
      </c>
      <c r="AL4" s="901">
        <f t="shared" si="2"/>
        <v>34880450.003835</v>
      </c>
      <c r="AM4" s="901">
        <f t="shared" si="2"/>
        <v>49079053</v>
      </c>
      <c r="AN4" s="901">
        <f t="shared" si="2"/>
        <v>-48882484</v>
      </c>
      <c r="AO4" s="901">
        <v>0</v>
      </c>
      <c r="AP4" s="901">
        <f t="shared" si="2"/>
        <v>-10521</v>
      </c>
      <c r="AQ4" s="901">
        <f t="shared" si="2"/>
        <v>0</v>
      </c>
      <c r="AR4" s="901">
        <f t="shared" si="2"/>
        <v>5000</v>
      </c>
      <c r="AS4" s="276"/>
    </row>
    <row r="5" spans="1:45" ht="15.75" thickTop="1">
      <c r="A5" s="171" t="s">
        <v>880</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f>B5-SUM(C5:AQ5)</f>
        <v>0</v>
      </c>
    </row>
    <row r="6" spans="1:45" s="284" customFormat="1">
      <c r="A6" s="171" t="s">
        <v>1427</v>
      </c>
      <c r="B6" s="276"/>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f>B6-SUM(C6:AQ6)</f>
        <v>0</v>
      </c>
    </row>
    <row r="7" spans="1:45">
      <c r="A7" s="171" t="s">
        <v>1031</v>
      </c>
      <c r="B7" s="276">
        <f>PL!D36</f>
        <v>-12852785</v>
      </c>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row>
    <row r="8" spans="1:45">
      <c r="A8" s="174" t="s">
        <v>879</v>
      </c>
      <c r="B8" s="276"/>
      <c r="C8" s="276"/>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f>B8-SUM(C8:AQ8)</f>
        <v>0</v>
      </c>
    </row>
    <row r="9" spans="1:45">
      <c r="A9" s="175" t="s">
        <v>878</v>
      </c>
      <c r="B9" s="276">
        <f>-SUM(C9:AQ9)</f>
        <v>4523890</v>
      </c>
      <c r="C9" s="276"/>
      <c r="D9" s="276"/>
      <c r="E9" s="276"/>
      <c r="F9" s="276"/>
      <c r="G9" s="276"/>
      <c r="H9" s="276"/>
      <c r="I9" s="276"/>
      <c r="J9" s="276"/>
      <c r="K9" s="276"/>
      <c r="L9" s="276"/>
      <c r="M9" s="276"/>
      <c r="N9" s="276"/>
      <c r="O9" s="276"/>
      <c r="P9" s="276"/>
      <c r="Q9" s="276"/>
      <c r="R9" s="276"/>
      <c r="S9" s="276"/>
      <c r="T9" s="276"/>
      <c r="U9" s="276"/>
      <c r="V9" s="276"/>
      <c r="W9" s="276"/>
      <c r="X9" s="276"/>
      <c r="Y9" s="276"/>
      <c r="Z9" s="276"/>
      <c r="AA9" s="276">
        <f>-'FA 18-19'!H25</f>
        <v>-3692453</v>
      </c>
      <c r="AB9" s="276"/>
      <c r="AC9" s="276"/>
      <c r="AD9" s="276">
        <f>-'FA 18-19'!H37</f>
        <v>-831437</v>
      </c>
      <c r="AE9" s="276"/>
      <c r="AF9" s="276"/>
      <c r="AG9" s="276"/>
      <c r="AH9" s="276"/>
      <c r="AI9" s="276"/>
      <c r="AJ9" s="276"/>
      <c r="AK9" s="276"/>
      <c r="AL9" s="276"/>
      <c r="AM9" s="276"/>
      <c r="AN9" s="276"/>
      <c r="AO9" s="276"/>
      <c r="AP9" s="276"/>
      <c r="AQ9" s="276"/>
      <c r="AR9" s="276"/>
      <c r="AS9" s="276">
        <f>B9+SUM(C9:AQ9)</f>
        <v>0</v>
      </c>
    </row>
    <row r="10" spans="1:45">
      <c r="A10" s="175" t="s">
        <v>207</v>
      </c>
      <c r="B10" s="276">
        <f>SUM(D10:AQ10)</f>
        <v>12886319</v>
      </c>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f>PL!D21</f>
        <v>12886319</v>
      </c>
      <c r="AP10" s="276"/>
      <c r="AQ10" s="276"/>
      <c r="AR10" s="276"/>
      <c r="AS10" s="276">
        <f>B10-SUM(C10:AQ10)</f>
        <v>0</v>
      </c>
    </row>
    <row r="11" spans="1:45" s="284" customFormat="1">
      <c r="A11" s="175" t="s">
        <v>1614</v>
      </c>
      <c r="B11" s="276">
        <f>SUM(D11:AQ11)</f>
        <v>1067043</v>
      </c>
      <c r="C11" s="276"/>
      <c r="D11" s="276"/>
      <c r="E11" s="276"/>
      <c r="F11" s="276"/>
      <c r="G11" s="276"/>
      <c r="H11" s="276"/>
      <c r="I11" s="276"/>
      <c r="J11" s="276"/>
      <c r="K11" s="276"/>
      <c r="L11" s="276">
        <f>-L4</f>
        <v>470288</v>
      </c>
      <c r="M11" s="276"/>
      <c r="N11" s="276"/>
      <c r="O11" s="276"/>
      <c r="P11" s="276"/>
      <c r="Q11" s="276"/>
      <c r="R11" s="276"/>
      <c r="S11" s="276"/>
      <c r="T11" s="276"/>
      <c r="U11" s="276"/>
      <c r="V11" s="276"/>
      <c r="W11" s="276"/>
      <c r="X11" s="276"/>
      <c r="Y11" s="276"/>
      <c r="Z11" s="276"/>
      <c r="AA11" s="276"/>
      <c r="AB11" s="276">
        <v>596755</v>
      </c>
      <c r="AC11" s="276"/>
      <c r="AD11" s="276"/>
      <c r="AE11" s="276"/>
      <c r="AF11" s="276"/>
      <c r="AG11" s="276"/>
      <c r="AH11" s="276"/>
      <c r="AI11" s="276"/>
      <c r="AJ11" s="276"/>
      <c r="AK11" s="276"/>
      <c r="AL11" s="276"/>
      <c r="AM11" s="276"/>
      <c r="AN11" s="276"/>
      <c r="AO11" s="276"/>
      <c r="AP11" s="276"/>
      <c r="AQ11" s="276"/>
      <c r="AR11" s="276"/>
      <c r="AS11" s="276"/>
    </row>
    <row r="12" spans="1:45">
      <c r="A12" s="175" t="s">
        <v>850</v>
      </c>
      <c r="B12" s="276">
        <f>SUM(C12:AQ12)</f>
        <v>-3190721</v>
      </c>
      <c r="C12" s="276" t="s">
        <v>46</v>
      </c>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f>'PL Notes'!D42*-1</f>
        <v>-3190721</v>
      </c>
      <c r="AH12" s="276"/>
      <c r="AI12" s="276"/>
      <c r="AJ12" s="276"/>
      <c r="AK12" s="276"/>
      <c r="AL12" s="276"/>
      <c r="AM12" s="276"/>
      <c r="AN12" s="276"/>
      <c r="AO12" s="276"/>
      <c r="AP12" s="276"/>
      <c r="AQ12" s="276"/>
      <c r="AR12" s="276"/>
      <c r="AS12" s="276">
        <f>B12-SUM(C12:AQ12)</f>
        <v>0</v>
      </c>
    </row>
    <row r="13" spans="1:45">
      <c r="A13" s="175" t="s">
        <v>1468</v>
      </c>
      <c r="B13" s="276">
        <f>SUM(D13:AQ13)</f>
        <v>-27963</v>
      </c>
      <c r="C13" s="276"/>
      <c r="D13" s="276"/>
      <c r="E13" s="276"/>
      <c r="F13" s="276"/>
      <c r="G13" s="276"/>
      <c r="H13" s="276"/>
      <c r="I13" s="276"/>
      <c r="J13" s="276"/>
      <c r="K13" s="276"/>
      <c r="L13" s="276"/>
      <c r="M13" s="276"/>
      <c r="N13" s="276"/>
      <c r="O13" s="276"/>
      <c r="P13" s="276"/>
      <c r="Q13" s="276"/>
      <c r="R13" s="276">
        <f>-'PL Notes'!D48</f>
        <v>-27963</v>
      </c>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f>B13-SUM(C13:AQ13)</f>
        <v>0</v>
      </c>
    </row>
    <row r="14" spans="1:45">
      <c r="A14" s="175" t="s">
        <v>886</v>
      </c>
      <c r="B14" s="276">
        <f>SUM(D14:AQ14)</f>
        <v>117670</v>
      </c>
      <c r="C14" s="276"/>
      <c r="D14" s="276"/>
      <c r="E14" s="276"/>
      <c r="F14" s="276"/>
      <c r="G14" s="276"/>
      <c r="H14" s="276">
        <f>'PL Notes'!D126</f>
        <v>117670</v>
      </c>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f>B14-SUM(C14:AQ14)</f>
        <v>0</v>
      </c>
    </row>
    <row r="15" spans="1:45" s="284" customFormat="1">
      <c r="A15" s="271" t="s">
        <v>1494</v>
      </c>
      <c r="B15" s="276">
        <f>SUM(C15:AQ15)</f>
        <v>0</v>
      </c>
      <c r="C15" s="276"/>
      <c r="D15" s="276"/>
      <c r="E15" s="276"/>
      <c r="F15" s="276"/>
      <c r="G15" s="276"/>
      <c r="H15" s="276"/>
      <c r="I15" s="276"/>
      <c r="J15" s="276"/>
      <c r="K15" s="276"/>
      <c r="L15" s="276"/>
      <c r="M15" s="276"/>
      <c r="N15" s="276"/>
      <c r="O15" s="276"/>
      <c r="P15" s="276"/>
      <c r="Q15" s="276"/>
      <c r="R15" s="276"/>
      <c r="S15" s="276"/>
      <c r="T15" s="276"/>
      <c r="U15" s="276"/>
      <c r="V15" s="276">
        <f>'PL Notes'!D128</f>
        <v>0</v>
      </c>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f>B15-SUM(C15:AQ15)</f>
        <v>0</v>
      </c>
    </row>
    <row r="16" spans="1:45" s="284" customFormat="1">
      <c r="A16" s="271" t="s">
        <v>1489</v>
      </c>
      <c r="B16" s="276">
        <f>SUM(C16:AQ16)</f>
        <v>0</v>
      </c>
      <c r="C16" s="276"/>
      <c r="D16" s="276"/>
      <c r="E16" s="276"/>
      <c r="F16" s="276"/>
      <c r="G16" s="276"/>
      <c r="H16" s="276"/>
      <c r="I16" s="276"/>
      <c r="J16" s="276"/>
      <c r="K16" s="276"/>
      <c r="L16" s="276"/>
      <c r="M16" s="276"/>
      <c r="N16" s="276"/>
      <c r="O16" s="276"/>
      <c r="P16" s="276"/>
      <c r="Q16" s="276"/>
      <c r="R16" s="276"/>
      <c r="S16" s="276"/>
      <c r="T16" s="276"/>
      <c r="U16" s="276"/>
      <c r="V16" s="276"/>
      <c r="W16" s="276">
        <f>W2</f>
        <v>0</v>
      </c>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f>B16-SUM(C16:AQ16)</f>
        <v>0</v>
      </c>
    </row>
    <row r="17" spans="1:45" s="284" customFormat="1">
      <c r="A17" s="271" t="s">
        <v>1606</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f>AR4</f>
        <v>5000</v>
      </c>
      <c r="AS17" s="276"/>
    </row>
    <row r="18" spans="1:45">
      <c r="A18" s="175" t="s">
        <v>877</v>
      </c>
      <c r="B18" s="276">
        <f>SUM(D18:AQ18)</f>
        <v>2904352</v>
      </c>
      <c r="C18" s="276"/>
      <c r="D18" s="276"/>
      <c r="E18" s="276"/>
      <c r="F18" s="276"/>
      <c r="G18" s="276">
        <f>'PL Notes'!D127</f>
        <v>2904352</v>
      </c>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f>B18-SUM(C18:AQ18)</f>
        <v>0</v>
      </c>
    </row>
    <row r="19" spans="1:45">
      <c r="A19" s="175" t="s">
        <v>1461</v>
      </c>
      <c r="B19" s="276">
        <f>SUM(C19:AQ19)</f>
        <v>0</v>
      </c>
      <c r="C19" s="276"/>
      <c r="D19" s="276"/>
      <c r="E19" s="276"/>
      <c r="F19" s="276"/>
      <c r="G19" s="276"/>
      <c r="H19" s="276"/>
      <c r="I19" s="276"/>
      <c r="J19" s="276"/>
      <c r="K19" s="276"/>
      <c r="L19" s="276"/>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c r="AN19" s="276"/>
      <c r="AO19" s="276"/>
      <c r="AP19" s="276"/>
      <c r="AQ19" s="276"/>
      <c r="AR19" s="276"/>
      <c r="AS19" s="276">
        <f>B19-SUM(C19:AQ19)</f>
        <v>0</v>
      </c>
    </row>
    <row r="20" spans="1:45" ht="38.25">
      <c r="A20" s="179" t="s">
        <v>860</v>
      </c>
      <c r="B20" s="276">
        <f>SUM(C20:AQ20)</f>
        <v>0</v>
      </c>
      <c r="C20" s="276"/>
      <c r="D20" s="276"/>
      <c r="E20" s="276"/>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6"/>
      <c r="AR20" s="276"/>
      <c r="AS20" s="276">
        <f>B20-SUM(C20:AQ20)</f>
        <v>0</v>
      </c>
    </row>
    <row r="21" spans="1:45">
      <c r="A21" s="175" t="s">
        <v>876</v>
      </c>
      <c r="B21" s="276">
        <f>SUM(C21:AQ21)</f>
        <v>-2397469</v>
      </c>
      <c r="C21" s="276">
        <f>'PL Notes'!D131</f>
        <v>0</v>
      </c>
      <c r="D21" s="276"/>
      <c r="E21" s="276"/>
      <c r="F21" s="276"/>
      <c r="G21" s="276"/>
      <c r="H21" s="276"/>
      <c r="I21" s="276"/>
      <c r="J21" s="276">
        <f>'PL Notes'!D44*-1</f>
        <v>-2397469</v>
      </c>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276"/>
      <c r="AP21" s="276"/>
      <c r="AQ21" s="276"/>
      <c r="AR21" s="276"/>
      <c r="AS21" s="276">
        <f>B21-SUM(C21:AQ21)</f>
        <v>0</v>
      </c>
    </row>
    <row r="22" spans="1:45">
      <c r="A22" s="182"/>
      <c r="B22" s="276"/>
      <c r="C22" s="276"/>
      <c r="D22" s="27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f>B22-SUM(C22:AQ22)</f>
        <v>0</v>
      </c>
    </row>
    <row r="23" spans="1:45" ht="25.5">
      <c r="A23" s="185" t="s">
        <v>875</v>
      </c>
      <c r="B23" s="645">
        <f>SUM(B7:B22)</f>
        <v>3030336</v>
      </c>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c r="AM23" s="276"/>
      <c r="AN23" s="276"/>
      <c r="AO23" s="276"/>
      <c r="AP23" s="276"/>
      <c r="AQ23" s="276"/>
      <c r="AR23" s="276"/>
      <c r="AS23" s="276" t="s">
        <v>46</v>
      </c>
    </row>
    <row r="24" spans="1:45">
      <c r="A24" s="182" t="s">
        <v>1053</v>
      </c>
      <c r="B24" s="276"/>
      <c r="C24" s="276"/>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c r="AM24" s="276"/>
      <c r="AN24" s="276"/>
      <c r="AO24" s="276"/>
      <c r="AP24" s="276"/>
      <c r="AQ24" s="276"/>
      <c r="AR24" s="276"/>
      <c r="AS24" s="276">
        <f>B24-SUM(C24:AQ24)</f>
        <v>0</v>
      </c>
    </row>
    <row r="25" spans="1:45">
      <c r="A25" s="175" t="s">
        <v>1054</v>
      </c>
      <c r="B25" s="276">
        <f>SUM(D25:AQ25)*-1</f>
        <v>-160000</v>
      </c>
      <c r="C25" s="276"/>
      <c r="D25" s="276"/>
      <c r="E25" s="276">
        <f>E4</f>
        <v>160000</v>
      </c>
      <c r="F25" s="276"/>
      <c r="G25" s="276"/>
      <c r="H25" s="276"/>
      <c r="I25" s="276"/>
      <c r="J25" s="276"/>
      <c r="K25" s="276"/>
      <c r="L25" s="276"/>
      <c r="M25" s="276"/>
      <c r="N25" s="276"/>
      <c r="O25" s="276"/>
      <c r="P25" s="276"/>
      <c r="Q25" s="276"/>
      <c r="R25" s="276"/>
      <c r="S25" s="276"/>
      <c r="T25" s="276"/>
      <c r="U25" s="276"/>
      <c r="V25" s="276">
        <f>348915*0</f>
        <v>0</v>
      </c>
      <c r="W25" s="276"/>
      <c r="X25" s="276"/>
      <c r="Y25" s="276"/>
      <c r="Z25" s="276"/>
      <c r="AA25" s="276"/>
      <c r="AB25" s="276"/>
      <c r="AC25" s="276"/>
      <c r="AD25" s="276"/>
      <c r="AE25" s="276"/>
      <c r="AF25" s="276"/>
      <c r="AG25" s="276"/>
      <c r="AH25" s="276"/>
      <c r="AI25" s="276"/>
      <c r="AJ25" s="276"/>
      <c r="AK25" s="276"/>
      <c r="AL25" s="276"/>
      <c r="AM25" s="276"/>
      <c r="AN25" s="276"/>
      <c r="AO25" s="276"/>
      <c r="AP25" s="276"/>
      <c r="AQ25" s="276"/>
      <c r="AR25" s="276"/>
      <c r="AS25" s="276">
        <f>B25+SUM(C25:AQ25)</f>
        <v>0</v>
      </c>
    </row>
    <row r="26" spans="1:45">
      <c r="A26" s="175" t="s">
        <v>873</v>
      </c>
      <c r="B26" s="276">
        <f>SUM(D26:AQ26)*-1</f>
        <v>7727206</v>
      </c>
      <c r="C26" s="276"/>
      <c r="D26" s="276"/>
      <c r="E26" s="276"/>
      <c r="F26" s="276">
        <f>F4</f>
        <v>-7727206</v>
      </c>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c r="AQ26" s="276"/>
      <c r="AR26" s="276"/>
      <c r="AS26" s="276">
        <f>B26+SUM(C26:AQ26)</f>
        <v>0</v>
      </c>
    </row>
    <row r="27" spans="1:45">
      <c r="A27" s="175" t="s">
        <v>193</v>
      </c>
      <c r="B27" s="276">
        <f>SUM(D27:AQ27)</f>
        <v>-71689009</v>
      </c>
      <c r="C27" s="276"/>
      <c r="D27" s="276"/>
      <c r="E27" s="276"/>
      <c r="F27" s="276"/>
      <c r="G27" s="276">
        <f>'PL Notes'!D127*-1</f>
        <v>-2904352</v>
      </c>
      <c r="H27" s="276">
        <f>'PL Notes'!D126*-1</f>
        <v>-117670</v>
      </c>
      <c r="I27" s="276">
        <f>I4</f>
        <v>-69399413</v>
      </c>
      <c r="J27" s="276">
        <v>732426</v>
      </c>
      <c r="K27" s="276"/>
      <c r="L27" s="276"/>
      <c r="M27" s="276"/>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c r="AR27" s="276"/>
      <c r="AS27" s="276">
        <f t="shared" ref="AS27:AS39" si="3">B27-SUM(C27:AQ27)</f>
        <v>0</v>
      </c>
    </row>
    <row r="28" spans="1:45">
      <c r="A28" s="327" t="s">
        <v>1057</v>
      </c>
      <c r="B28" s="276">
        <f>SUM(D28:AQ28)</f>
        <v>-2451016</v>
      </c>
      <c r="C28" s="276"/>
      <c r="D28" s="276"/>
      <c r="E28" s="276"/>
      <c r="F28" s="276"/>
      <c r="G28" s="276"/>
      <c r="H28" s="276"/>
      <c r="I28" s="276"/>
      <c r="J28" s="276">
        <v>659176</v>
      </c>
      <c r="K28" s="276">
        <f>K4</f>
        <v>-6544027</v>
      </c>
      <c r="L28" s="276">
        <v>0</v>
      </c>
      <c r="M28" s="276"/>
      <c r="N28" s="276"/>
      <c r="O28" s="276"/>
      <c r="P28" s="276"/>
      <c r="Q28" s="276"/>
      <c r="R28" s="276"/>
      <c r="S28" s="276"/>
      <c r="T28" s="276"/>
      <c r="U28" s="276"/>
      <c r="V28" s="276"/>
      <c r="W28" s="276">
        <f>W16*-1</f>
        <v>0</v>
      </c>
      <c r="X28" s="276"/>
      <c r="Y28" s="276"/>
      <c r="Z28" s="276"/>
      <c r="AA28" s="276"/>
      <c r="AB28" s="276">
        <v>3433835</v>
      </c>
      <c r="AC28" s="276"/>
      <c r="AD28" s="276"/>
      <c r="AE28" s="276"/>
      <c r="AF28" s="276"/>
      <c r="AG28" s="276"/>
      <c r="AH28" s="276"/>
      <c r="AI28" s="276"/>
      <c r="AJ28" s="276"/>
      <c r="AK28" s="276"/>
      <c r="AL28" s="276"/>
      <c r="AM28" s="276"/>
      <c r="AN28" s="276"/>
      <c r="AO28" s="276"/>
      <c r="AP28" s="276"/>
      <c r="AQ28" s="276"/>
      <c r="AR28" s="276"/>
      <c r="AS28" s="276">
        <f t="shared" si="3"/>
        <v>0</v>
      </c>
    </row>
    <row r="29" spans="1:45">
      <c r="A29" s="327" t="s">
        <v>1058</v>
      </c>
      <c r="B29" s="276">
        <f>SUM(D29:AQ29)</f>
        <v>0</v>
      </c>
      <c r="C29" s="276"/>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76"/>
      <c r="AG29" s="276"/>
      <c r="AH29" s="276"/>
      <c r="AI29" s="276"/>
      <c r="AJ29" s="276"/>
      <c r="AK29" s="276"/>
      <c r="AL29" s="276"/>
      <c r="AM29" s="276"/>
      <c r="AN29" s="276"/>
      <c r="AO29" s="276"/>
      <c r="AP29" s="276"/>
      <c r="AQ29" s="276"/>
      <c r="AR29" s="276"/>
      <c r="AS29" s="276">
        <f t="shared" si="3"/>
        <v>0</v>
      </c>
    </row>
    <row r="30" spans="1:45">
      <c r="A30" s="185"/>
      <c r="B30" s="276"/>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76"/>
      <c r="AS30" s="276">
        <f t="shared" si="3"/>
        <v>0</v>
      </c>
    </row>
    <row r="31" spans="1:45">
      <c r="A31" s="182" t="s">
        <v>1085</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6"/>
      <c r="AP31" s="276"/>
      <c r="AQ31" s="276"/>
      <c r="AR31" s="276"/>
      <c r="AS31" s="276">
        <f t="shared" si="3"/>
        <v>0</v>
      </c>
    </row>
    <row r="32" spans="1:45">
      <c r="A32" s="327" t="s">
        <v>1056</v>
      </c>
      <c r="B32" s="276">
        <f>SUM(D32:AQ32)</f>
        <v>-120777</v>
      </c>
      <c r="C32" s="276"/>
      <c r="D32" s="276"/>
      <c r="E32" s="276"/>
      <c r="F32" s="276"/>
      <c r="G32" s="276"/>
      <c r="H32" s="276"/>
      <c r="I32" s="276"/>
      <c r="J32" s="276"/>
      <c r="K32" s="276"/>
      <c r="L32" s="276"/>
      <c r="M32" s="276"/>
      <c r="N32" s="276">
        <f>N4</f>
        <v>-120777</v>
      </c>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f t="shared" si="3"/>
        <v>0</v>
      </c>
    </row>
    <row r="33" spans="1:45" s="284" customFormat="1">
      <c r="A33" s="175" t="s">
        <v>46</v>
      </c>
      <c r="B33" s="276">
        <f>SUM(D33:AQ33)</f>
        <v>0</v>
      </c>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f t="shared" si="3"/>
        <v>0</v>
      </c>
    </row>
    <row r="34" spans="1:45">
      <c r="A34" s="327" t="s">
        <v>191</v>
      </c>
      <c r="B34" s="276">
        <f>SUM(D34:AQ34)</f>
        <v>35378254</v>
      </c>
      <c r="C34" s="276"/>
      <c r="D34" s="276"/>
      <c r="E34" s="276"/>
      <c r="F34" s="276"/>
      <c r="G34" s="276"/>
      <c r="H34" s="276"/>
      <c r="I34" s="276"/>
      <c r="J34" s="276">
        <f>1266306-205631</f>
        <v>1060675</v>
      </c>
      <c r="K34" s="276"/>
      <c r="L34" s="276"/>
      <c r="M34" s="276"/>
      <c r="N34" s="276"/>
      <c r="O34" s="276">
        <f>O4</f>
        <v>11759919</v>
      </c>
      <c r="P34" s="276">
        <f>P4</f>
        <v>22529697</v>
      </c>
      <c r="Q34" s="276"/>
      <c r="R34" s="276">
        <f>'PL Notes'!D48</f>
        <v>27963</v>
      </c>
      <c r="S34" s="276"/>
      <c r="T34" s="276"/>
      <c r="U34" s="276"/>
      <c r="V34" s="276"/>
      <c r="W34" s="276"/>
      <c r="X34" s="276"/>
      <c r="Y34" s="276"/>
      <c r="Z34" s="276"/>
      <c r="AA34" s="276"/>
      <c r="AB34" s="276"/>
      <c r="AC34" s="276"/>
      <c r="AD34" s="276"/>
      <c r="AE34" s="276"/>
      <c r="AF34" s="276"/>
      <c r="AG34" s="276"/>
      <c r="AH34" s="276"/>
      <c r="AI34" s="276"/>
      <c r="AJ34" s="276"/>
      <c r="AK34" s="276"/>
      <c r="AL34" s="276"/>
      <c r="AM34" s="276"/>
      <c r="AN34" s="276"/>
      <c r="AO34" s="276"/>
      <c r="AP34" s="276"/>
      <c r="AQ34" s="276"/>
      <c r="AR34" s="276"/>
      <c r="AS34" s="276">
        <f t="shared" si="3"/>
        <v>0</v>
      </c>
    </row>
    <row r="35" spans="1:45">
      <c r="A35" s="327" t="s">
        <v>874</v>
      </c>
      <c r="B35" s="276">
        <f>SUM(D35:AQ35)</f>
        <v>-5202224</v>
      </c>
      <c r="C35" s="276"/>
      <c r="D35" s="276"/>
      <c r="E35" s="276"/>
      <c r="F35" s="276"/>
      <c r="G35" s="276"/>
      <c r="H35" s="276"/>
      <c r="I35" s="276"/>
      <c r="J35" s="276"/>
      <c r="K35" s="276"/>
      <c r="L35" s="276"/>
      <c r="M35" s="276"/>
      <c r="N35" s="276"/>
      <c r="O35" s="276"/>
      <c r="P35" s="276"/>
      <c r="Q35" s="276"/>
      <c r="R35" s="276"/>
      <c r="S35" s="276"/>
      <c r="T35" s="276">
        <f>T4</f>
        <v>-5202224</v>
      </c>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f t="shared" si="3"/>
        <v>0</v>
      </c>
    </row>
    <row r="36" spans="1:45">
      <c r="A36" s="327" t="s">
        <v>1055</v>
      </c>
      <c r="B36" s="276">
        <f>SUM(D36:AQ36)</f>
        <v>0</v>
      </c>
      <c r="C36" s="276"/>
      <c r="D36" s="276"/>
      <c r="E36" s="276"/>
      <c r="F36" s="276"/>
      <c r="G36" s="276"/>
      <c r="H36" s="276"/>
      <c r="I36" s="276"/>
      <c r="J36" s="276"/>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76"/>
      <c r="AS36" s="276">
        <f t="shared" si="3"/>
        <v>0</v>
      </c>
    </row>
    <row r="37" spans="1:45">
      <c r="A37" s="328"/>
      <c r="B37" s="276"/>
      <c r="C37" s="276"/>
      <c r="D37" s="276"/>
      <c r="E37" s="276"/>
      <c r="F37" s="276"/>
      <c r="G37" s="276"/>
      <c r="H37" s="276"/>
      <c r="I37" s="276"/>
      <c r="J37" s="276"/>
      <c r="K37" s="276"/>
      <c r="L37" s="276"/>
      <c r="M37" s="276"/>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6"/>
      <c r="AP37" s="276"/>
      <c r="AQ37" s="276"/>
      <c r="AR37" s="276"/>
      <c r="AS37" s="276">
        <f t="shared" si="3"/>
        <v>0</v>
      </c>
    </row>
    <row r="38" spans="1:45">
      <c r="A38" s="171" t="s">
        <v>872</v>
      </c>
      <c r="B38" s="276"/>
      <c r="C38" s="276"/>
      <c r="D38" s="276"/>
      <c r="E38" s="276"/>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76"/>
      <c r="AQ38" s="276"/>
      <c r="AR38" s="276"/>
      <c r="AS38" s="276">
        <f t="shared" si="3"/>
        <v>0</v>
      </c>
    </row>
    <row r="39" spans="1:45">
      <c r="A39" s="172" t="s">
        <v>869</v>
      </c>
      <c r="B39" s="276">
        <f>SUM(D39:AQ39)</f>
        <v>-586699</v>
      </c>
      <c r="C39" s="276"/>
      <c r="D39" s="276"/>
      <c r="E39" s="276"/>
      <c r="F39" s="276"/>
      <c r="G39" s="276"/>
      <c r="H39" s="276"/>
      <c r="I39" s="276"/>
      <c r="J39" s="276"/>
      <c r="K39" s="276"/>
      <c r="L39" s="276"/>
      <c r="M39" s="276"/>
      <c r="N39" s="276"/>
      <c r="O39" s="276"/>
      <c r="P39" s="276"/>
      <c r="Q39" s="276"/>
      <c r="R39" s="276"/>
      <c r="S39" s="276"/>
      <c r="T39" s="276"/>
      <c r="U39" s="276">
        <f>U4</f>
        <v>-586699</v>
      </c>
      <c r="V39" s="276">
        <f>'PL Notes'!D128*-1</f>
        <v>0</v>
      </c>
      <c r="W39" s="276"/>
      <c r="X39" s="276"/>
      <c r="Y39" s="276"/>
      <c r="Z39" s="276"/>
      <c r="AA39" s="276"/>
      <c r="AB39" s="276"/>
      <c r="AC39" s="276"/>
      <c r="AD39" s="276"/>
      <c r="AE39" s="276"/>
      <c r="AF39" s="276"/>
      <c r="AG39" s="276"/>
      <c r="AH39" s="276"/>
      <c r="AI39" s="276"/>
      <c r="AJ39" s="276"/>
      <c r="AK39" s="276"/>
      <c r="AL39" s="276"/>
      <c r="AM39" s="276"/>
      <c r="AN39" s="276"/>
      <c r="AO39" s="276"/>
      <c r="AP39" s="276"/>
      <c r="AQ39" s="276"/>
      <c r="AR39" s="276"/>
      <c r="AS39" s="276">
        <f t="shared" si="3"/>
        <v>0</v>
      </c>
    </row>
    <row r="40" spans="1:45">
      <c r="A40" s="171" t="s">
        <v>871</v>
      </c>
      <c r="B40" s="645">
        <f>SUM(B24:B39)+B23</f>
        <v>-34073929</v>
      </c>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row>
    <row r="41" spans="1:45">
      <c r="A41" s="172"/>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76"/>
      <c r="AD41" s="276"/>
      <c r="AE41" s="276"/>
      <c r="AF41" s="276"/>
      <c r="AG41" s="276"/>
      <c r="AH41" s="276"/>
      <c r="AI41" s="276"/>
      <c r="AJ41" s="276"/>
      <c r="AK41" s="276"/>
      <c r="AL41" s="276"/>
      <c r="AM41" s="276"/>
      <c r="AN41" s="276"/>
      <c r="AO41" s="276"/>
      <c r="AP41" s="276"/>
      <c r="AQ41" s="276"/>
      <c r="AR41" s="276"/>
      <c r="AS41" s="276">
        <f>B41-SUM(C41:AQ41)</f>
        <v>0</v>
      </c>
    </row>
    <row r="42" spans="1:45">
      <c r="A42" s="171" t="s">
        <v>870</v>
      </c>
      <c r="B42" s="276"/>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f>B42-SUM(C42:AQ42)</f>
        <v>0</v>
      </c>
    </row>
    <row r="43" spans="1:45" ht="38.25">
      <c r="A43" s="203" t="s">
        <v>1612</v>
      </c>
      <c r="B43" s="276">
        <f>SUM(D43:AQ43)*-1</f>
        <v>-2718330</v>
      </c>
      <c r="C43" s="276"/>
      <c r="D43" s="276"/>
      <c r="E43" s="276"/>
      <c r="F43" s="276"/>
      <c r="G43" s="276"/>
      <c r="H43" s="276"/>
      <c r="I43" s="276"/>
      <c r="J43" s="276"/>
      <c r="K43" s="276"/>
      <c r="L43" s="276"/>
      <c r="M43" s="276"/>
      <c r="N43" s="276"/>
      <c r="O43" s="276"/>
      <c r="P43" s="276"/>
      <c r="Q43" s="276"/>
      <c r="R43" s="276"/>
      <c r="S43" s="276"/>
      <c r="T43" s="276"/>
      <c r="U43" s="276"/>
      <c r="V43" s="276"/>
      <c r="W43" s="276"/>
      <c r="X43" s="276"/>
      <c r="Y43" s="276">
        <f>-Y4*-1</f>
        <v>0</v>
      </c>
      <c r="Z43" s="276">
        <f>Z4</f>
        <v>-974123</v>
      </c>
      <c r="AA43" s="276">
        <f>'FA 18-19'!H25</f>
        <v>3692453</v>
      </c>
      <c r="AB43" s="276">
        <v>0</v>
      </c>
      <c r="AC43" s="276"/>
      <c r="AD43" s="276"/>
      <c r="AE43" s="276"/>
      <c r="AF43" s="276"/>
      <c r="AG43" s="276"/>
      <c r="AH43" s="276"/>
      <c r="AI43" s="276"/>
      <c r="AJ43" s="276"/>
      <c r="AK43" s="276"/>
      <c r="AL43" s="276"/>
      <c r="AM43" s="276"/>
      <c r="AN43" s="276"/>
      <c r="AO43" s="276"/>
      <c r="AP43" s="276"/>
      <c r="AQ43" s="276"/>
      <c r="AR43" s="276"/>
      <c r="AS43" s="276">
        <f>B43+SUM(C43:AQ43)</f>
        <v>0</v>
      </c>
    </row>
    <row r="44" spans="1:45" s="284" customFormat="1" ht="38.25">
      <c r="A44" s="203" t="s">
        <v>1613</v>
      </c>
      <c r="B44" s="276">
        <f>SUM(D44:AQ44)*-1</f>
        <v>-388800</v>
      </c>
      <c r="C44" s="276"/>
      <c r="D44" s="276"/>
      <c r="E44" s="276"/>
      <c r="F44" s="276"/>
      <c r="G44" s="276"/>
      <c r="H44" s="276"/>
      <c r="I44" s="276"/>
      <c r="J44" s="276"/>
      <c r="K44" s="276"/>
      <c r="L44" s="276"/>
      <c r="M44" s="276"/>
      <c r="N44" s="276"/>
      <c r="O44" s="276"/>
      <c r="P44" s="276"/>
      <c r="Q44" s="276"/>
      <c r="R44" s="276"/>
      <c r="S44" s="276"/>
      <c r="T44" s="276"/>
      <c r="U44" s="276"/>
      <c r="V44" s="276"/>
      <c r="W44" s="276"/>
      <c r="X44" s="276"/>
      <c r="Y44" s="276"/>
      <c r="Z44" s="276"/>
      <c r="AA44" s="276"/>
      <c r="AB44" s="276"/>
      <c r="AC44" s="276">
        <f>AC4</f>
        <v>-442637</v>
      </c>
      <c r="AD44" s="276">
        <f>'FA 18-19'!H37</f>
        <v>831437</v>
      </c>
      <c r="AE44" s="276"/>
      <c r="AF44" s="276"/>
      <c r="AG44" s="276"/>
      <c r="AH44" s="276"/>
      <c r="AI44" s="276"/>
      <c r="AJ44" s="276"/>
      <c r="AK44" s="276"/>
      <c r="AL44" s="276"/>
      <c r="AM44" s="276"/>
      <c r="AN44" s="276"/>
      <c r="AO44" s="276"/>
      <c r="AP44" s="276"/>
      <c r="AQ44" s="276"/>
      <c r="AR44" s="276"/>
      <c r="AS44" s="276"/>
    </row>
    <row r="45" spans="1:45">
      <c r="A45" s="172" t="s">
        <v>868</v>
      </c>
      <c r="B45" s="276">
        <f>SUM(D45:AQ45)*-1</f>
        <v>17125495</v>
      </c>
      <c r="C45" s="276"/>
      <c r="D45" s="276"/>
      <c r="E45" s="276"/>
      <c r="F45" s="276"/>
      <c r="G45" s="276"/>
      <c r="H45" s="276"/>
      <c r="I45" s="276"/>
      <c r="J45" s="276"/>
      <c r="K45" s="276"/>
      <c r="L45" s="276"/>
      <c r="M45" s="276"/>
      <c r="N45" s="276"/>
      <c r="O45" s="276"/>
      <c r="P45" s="276"/>
      <c r="Q45" s="276"/>
      <c r="R45" s="276"/>
      <c r="S45" s="276"/>
      <c r="T45" s="276"/>
      <c r="U45" s="276"/>
      <c r="V45" s="276"/>
      <c r="W45" s="276"/>
      <c r="X45" s="276"/>
      <c r="Y45" s="276"/>
      <c r="Z45" s="276"/>
      <c r="AA45" s="276"/>
      <c r="AB45" s="276"/>
      <c r="AC45" s="276"/>
      <c r="AD45" s="276"/>
      <c r="AE45" s="276">
        <f>AE4</f>
        <v>-20048619</v>
      </c>
      <c r="AF45" s="276">
        <f>AF4</f>
        <v>2923124</v>
      </c>
      <c r="AG45" s="276"/>
      <c r="AH45" s="276"/>
      <c r="AI45" s="276"/>
      <c r="AJ45" s="276"/>
      <c r="AK45" s="276"/>
      <c r="AL45" s="276"/>
      <c r="AM45" s="276"/>
      <c r="AN45" s="276"/>
      <c r="AO45" s="276"/>
      <c r="AP45" s="276"/>
      <c r="AQ45" s="276"/>
      <c r="AR45" s="276"/>
      <c r="AS45" s="276">
        <f>B45+SUM(C45:AQ45)</f>
        <v>0</v>
      </c>
    </row>
    <row r="46" spans="1:45">
      <c r="A46" s="172" t="s">
        <v>866</v>
      </c>
      <c r="B46" s="276">
        <f>SUM(D46:AQ46)</f>
        <v>3161710</v>
      </c>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f>'PL Notes'!D42</f>
        <v>3190721</v>
      </c>
      <c r="AH46" s="276">
        <f>AH4</f>
        <v>-29011</v>
      </c>
      <c r="AI46" s="276"/>
      <c r="AJ46" s="276"/>
      <c r="AK46" s="276"/>
      <c r="AL46" s="276"/>
      <c r="AM46" s="276"/>
      <c r="AN46" s="276"/>
      <c r="AO46" s="276"/>
      <c r="AP46" s="276"/>
      <c r="AQ46" s="276"/>
      <c r="AR46" s="276"/>
      <c r="AS46" s="276">
        <f>B46-SUM(C46:AQ46)</f>
        <v>0</v>
      </c>
    </row>
    <row r="47" spans="1:45">
      <c r="A47" s="206" t="s">
        <v>865</v>
      </c>
      <c r="B47" s="645">
        <f>SUM(B43:B46)</f>
        <v>17180075</v>
      </c>
      <c r="C47" s="276"/>
      <c r="D47" s="276"/>
      <c r="E47" s="276"/>
      <c r="F47" s="276"/>
      <c r="G47" s="276"/>
      <c r="H47" s="276"/>
      <c r="I47" s="276"/>
      <c r="J47" s="276"/>
      <c r="K47" s="276"/>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c r="AN47" s="276"/>
      <c r="AO47" s="276"/>
      <c r="AP47" s="276"/>
      <c r="AQ47" s="276"/>
      <c r="AR47" s="276"/>
      <c r="AS47" s="276"/>
    </row>
    <row r="48" spans="1:45">
      <c r="A48" s="186"/>
      <c r="B48" s="276"/>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f>B48-SUM(C48:AQ48)</f>
        <v>0</v>
      </c>
    </row>
    <row r="49" spans="1:45">
      <c r="A49" s="206">
        <v>0</v>
      </c>
      <c r="B49" s="276"/>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f>B49-SUM(C49:AQ49)</f>
        <v>0</v>
      </c>
    </row>
    <row r="50" spans="1:45">
      <c r="A50" s="186" t="s">
        <v>863</v>
      </c>
      <c r="B50" s="276">
        <f t="shared" ref="B50:B58" si="4">SUM(D50:AQ50)</f>
        <v>1000</v>
      </c>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f>AI4</f>
        <v>1000</v>
      </c>
      <c r="AJ50" s="276"/>
      <c r="AK50" s="276"/>
      <c r="AL50" s="276"/>
      <c r="AM50" s="276"/>
      <c r="AN50" s="276"/>
      <c r="AO50" s="276"/>
      <c r="AP50" s="276"/>
      <c r="AQ50" s="276"/>
      <c r="AR50" s="276"/>
      <c r="AS50" s="276">
        <f>B50-SUM(C50:AQ50)</f>
        <v>0</v>
      </c>
    </row>
    <row r="51" spans="1:45" s="284" customFormat="1">
      <c r="A51" s="186" t="s">
        <v>1619</v>
      </c>
      <c r="B51" s="276">
        <f t="shared" si="4"/>
        <v>291758</v>
      </c>
      <c r="C51" s="276"/>
      <c r="D51" s="276"/>
      <c r="E51" s="276"/>
      <c r="F51" s="276"/>
      <c r="G51" s="276"/>
      <c r="H51" s="276"/>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6">
        <f>AJ2</f>
        <v>291758</v>
      </c>
      <c r="AK51" s="276"/>
      <c r="AL51" s="276"/>
      <c r="AM51" s="276"/>
      <c r="AN51" s="276"/>
      <c r="AO51" s="276"/>
      <c r="AP51" s="276"/>
      <c r="AQ51" s="276"/>
      <c r="AR51" s="276"/>
      <c r="AS51" s="276"/>
    </row>
    <row r="52" spans="1:45">
      <c r="A52" s="186" t="s">
        <v>862</v>
      </c>
      <c r="B52" s="276">
        <f t="shared" si="4"/>
        <v>119550</v>
      </c>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f>AK4</f>
        <v>119550</v>
      </c>
      <c r="AL52" s="276"/>
      <c r="AM52" s="276"/>
      <c r="AN52" s="276"/>
      <c r="AO52" s="276"/>
      <c r="AP52" s="276"/>
      <c r="AQ52" s="276"/>
      <c r="AR52" s="276"/>
      <c r="AS52" s="276">
        <f t="shared" ref="AS52:AS58" si="5">B52-SUM(C52:AQ52)</f>
        <v>0</v>
      </c>
    </row>
    <row r="53" spans="1:45" s="284" customFormat="1">
      <c r="A53" s="186" t="s">
        <v>1620</v>
      </c>
      <c r="B53" s="276">
        <f t="shared" si="4"/>
        <v>34880450.003835</v>
      </c>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f>AL4</f>
        <v>34880450.003835</v>
      </c>
      <c r="AM53" s="276"/>
      <c r="AN53" s="276"/>
      <c r="AO53" s="276"/>
      <c r="AP53" s="276"/>
      <c r="AQ53" s="276"/>
      <c r="AR53" s="276"/>
      <c r="AS53" s="276">
        <f t="shared" si="5"/>
        <v>0</v>
      </c>
    </row>
    <row r="54" spans="1:45">
      <c r="A54" s="186" t="s">
        <v>1087</v>
      </c>
      <c r="B54" s="276">
        <f t="shared" si="4"/>
        <v>48818252</v>
      </c>
      <c r="C54" s="276"/>
      <c r="D54" s="276"/>
      <c r="E54" s="276"/>
      <c r="F54" s="276"/>
      <c r="G54" s="276"/>
      <c r="H54" s="276"/>
      <c r="I54" s="276"/>
      <c r="J54" s="276"/>
      <c r="K54" s="276"/>
      <c r="L54" s="276"/>
      <c r="M54" s="276"/>
      <c r="N54" s="276"/>
      <c r="O54" s="276"/>
      <c r="P54" s="276"/>
      <c r="Q54" s="276"/>
      <c r="R54" s="276"/>
      <c r="S54" s="276">
        <f>S4</f>
        <v>-260801</v>
      </c>
      <c r="T54" s="276"/>
      <c r="U54" s="276"/>
      <c r="V54" s="276"/>
      <c r="W54" s="276"/>
      <c r="X54" s="276"/>
      <c r="Y54" s="276"/>
      <c r="Z54" s="276"/>
      <c r="AA54" s="276"/>
      <c r="AB54" s="276"/>
      <c r="AC54" s="276"/>
      <c r="AD54" s="276"/>
      <c r="AE54" s="276"/>
      <c r="AF54" s="276"/>
      <c r="AG54" s="276"/>
      <c r="AH54" s="276"/>
      <c r="AI54" s="276"/>
      <c r="AJ54" s="276"/>
      <c r="AK54" s="276"/>
      <c r="AL54" s="276"/>
      <c r="AM54" s="276">
        <f>AM4</f>
        <v>49079053</v>
      </c>
      <c r="AN54" s="276"/>
      <c r="AO54" s="276"/>
      <c r="AP54" s="276"/>
      <c r="AQ54" s="276"/>
      <c r="AR54" s="276"/>
      <c r="AS54" s="276">
        <f t="shared" si="5"/>
        <v>0</v>
      </c>
    </row>
    <row r="55" spans="1:45">
      <c r="A55" s="186" t="s">
        <v>1086</v>
      </c>
      <c r="B55" s="276">
        <f t="shared" si="4"/>
        <v>0</v>
      </c>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276"/>
      <c r="AO55" s="276"/>
      <c r="AP55" s="276"/>
      <c r="AQ55" s="276"/>
      <c r="AR55" s="276"/>
      <c r="AS55" s="276">
        <f t="shared" si="5"/>
        <v>0</v>
      </c>
    </row>
    <row r="56" spans="1:45">
      <c r="A56" s="186" t="s">
        <v>1060</v>
      </c>
      <c r="B56" s="276">
        <f t="shared" si="4"/>
        <v>-48882484</v>
      </c>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f>AN4</f>
        <v>-48882484</v>
      </c>
      <c r="AO56" s="276"/>
      <c r="AP56" s="276"/>
      <c r="AQ56" s="276"/>
      <c r="AR56" s="276"/>
      <c r="AS56" s="276">
        <f t="shared" si="5"/>
        <v>0</v>
      </c>
    </row>
    <row r="57" spans="1:45">
      <c r="A57" s="186" t="s">
        <v>861</v>
      </c>
      <c r="B57" s="276">
        <f t="shared" si="4"/>
        <v>-12896840</v>
      </c>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f>AO2*-1</f>
        <v>-12886319</v>
      </c>
      <c r="AP57" s="276">
        <f>AP4</f>
        <v>-10521</v>
      </c>
      <c r="AQ57" s="276"/>
      <c r="AR57" s="276"/>
      <c r="AS57" s="276">
        <f t="shared" si="5"/>
        <v>0</v>
      </c>
    </row>
    <row r="58" spans="1:45" ht="25.5">
      <c r="A58" s="208" t="s">
        <v>860</v>
      </c>
      <c r="B58" s="276">
        <f t="shared" si="4"/>
        <v>0</v>
      </c>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f t="shared" si="5"/>
        <v>0</v>
      </c>
    </row>
    <row r="59" spans="1:45">
      <c r="A59" s="171" t="s">
        <v>859</v>
      </c>
      <c r="B59" s="645">
        <f>SUM(B50:B58)</f>
        <v>22331686.003834993</v>
      </c>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276"/>
      <c r="AR59" s="276"/>
      <c r="AS59" s="276"/>
    </row>
    <row r="60" spans="1:45" s="284" customFormat="1">
      <c r="A60" s="654" t="s">
        <v>858</v>
      </c>
      <c r="B60" s="276">
        <f>B40+B47+B59</f>
        <v>5437832.0038349926</v>
      </c>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row>
    <row r="61" spans="1:45" s="284" customFormat="1" ht="25.5">
      <c r="A61" s="229" t="s">
        <v>856</v>
      </c>
      <c r="B61" s="276"/>
      <c r="C61" s="276"/>
      <c r="D61" s="276"/>
      <c r="E61" s="276"/>
      <c r="F61" s="276"/>
      <c r="G61" s="276"/>
      <c r="H61" s="276"/>
      <c r="I61" s="276"/>
      <c r="J61" s="276">
        <v>-54808</v>
      </c>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276"/>
      <c r="AR61" s="276"/>
      <c r="AS61" s="276"/>
    </row>
    <row r="62" spans="1:45" s="284" customFormat="1">
      <c r="A62" s="654" t="s">
        <v>1497</v>
      </c>
      <c r="B62" s="276">
        <f>SUM(D62:AR62)</f>
        <v>10256521</v>
      </c>
      <c r="C62" s="276"/>
      <c r="D62" s="276">
        <f>D2</f>
        <v>10256521</v>
      </c>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f t="shared" ref="AS62:AS67" si="6">B62-SUM(C62:AQ62)</f>
        <v>0</v>
      </c>
    </row>
    <row r="63" spans="1:45" s="284" customFormat="1">
      <c r="A63" s="654" t="s">
        <v>1498</v>
      </c>
      <c r="B63" s="276">
        <f>SUM(D63:AR63)</f>
        <v>-4868496</v>
      </c>
      <c r="C63" s="276"/>
      <c r="D63" s="276">
        <f>D3*-1</f>
        <v>-4868496</v>
      </c>
      <c r="E63" s="276"/>
      <c r="F63" s="276"/>
      <c r="G63" s="276"/>
      <c r="H63" s="276"/>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6"/>
      <c r="AL63" s="276"/>
      <c r="AM63" s="276"/>
      <c r="AN63" s="276"/>
      <c r="AO63" s="276"/>
      <c r="AP63" s="276"/>
      <c r="AQ63" s="276"/>
      <c r="AR63" s="276"/>
      <c r="AS63" s="276">
        <f t="shared" si="6"/>
        <v>0</v>
      </c>
    </row>
    <row r="64" spans="1:45" s="284" customFormat="1" ht="15.75" thickBot="1">
      <c r="A64" s="655" t="s">
        <v>1499</v>
      </c>
      <c r="B64" s="276">
        <f>SUM(C64:AR64)</f>
        <v>-28590087.996165</v>
      </c>
      <c r="C64" s="276"/>
      <c r="D64" s="276">
        <f t="shared" ref="D64:P64" si="7">SUM(D5:D63)</f>
        <v>5388025</v>
      </c>
      <c r="E64" s="276">
        <f t="shared" si="7"/>
        <v>160000</v>
      </c>
      <c r="F64" s="276">
        <f t="shared" si="7"/>
        <v>-7727206</v>
      </c>
      <c r="G64" s="276">
        <f t="shared" si="7"/>
        <v>0</v>
      </c>
      <c r="H64" s="276">
        <f t="shared" si="7"/>
        <v>0</v>
      </c>
      <c r="I64" s="276">
        <f t="shared" si="7"/>
        <v>-69399413</v>
      </c>
      <c r="J64" s="276">
        <f t="shared" si="7"/>
        <v>0</v>
      </c>
      <c r="K64" s="276">
        <f t="shared" si="7"/>
        <v>-6544027</v>
      </c>
      <c r="L64" s="276">
        <f t="shared" si="7"/>
        <v>470288</v>
      </c>
      <c r="M64" s="276">
        <f t="shared" si="7"/>
        <v>0</v>
      </c>
      <c r="N64" s="276">
        <f t="shared" si="7"/>
        <v>-120777</v>
      </c>
      <c r="O64" s="276">
        <f t="shared" si="7"/>
        <v>11759919</v>
      </c>
      <c r="P64" s="276">
        <f t="shared" si="7"/>
        <v>22529697</v>
      </c>
      <c r="Q64" s="276"/>
      <c r="R64" s="276">
        <f t="shared" ref="R64:Z64" si="8">SUM(R5:R63)</f>
        <v>0</v>
      </c>
      <c r="S64" s="276">
        <f t="shared" si="8"/>
        <v>-260801</v>
      </c>
      <c r="T64" s="276">
        <f t="shared" si="8"/>
        <v>-5202224</v>
      </c>
      <c r="U64" s="276">
        <f t="shared" si="8"/>
        <v>-586699</v>
      </c>
      <c r="V64" s="276">
        <f t="shared" si="8"/>
        <v>0</v>
      </c>
      <c r="W64" s="276">
        <f t="shared" si="8"/>
        <v>0</v>
      </c>
      <c r="X64" s="276">
        <f t="shared" si="8"/>
        <v>0</v>
      </c>
      <c r="Y64" s="276">
        <f t="shared" si="8"/>
        <v>0</v>
      </c>
      <c r="Z64" s="276">
        <f t="shared" si="8"/>
        <v>-974123</v>
      </c>
      <c r="AA64" s="276"/>
      <c r="AB64" s="276">
        <f t="shared" ref="AB64:AR64" si="9">SUM(AB5:AB63)</f>
        <v>4030590</v>
      </c>
      <c r="AC64" s="276">
        <f t="shared" si="9"/>
        <v>-442637</v>
      </c>
      <c r="AD64" s="276">
        <f t="shared" si="9"/>
        <v>0</v>
      </c>
      <c r="AE64" s="276">
        <f t="shared" si="9"/>
        <v>-20048619</v>
      </c>
      <c r="AF64" s="276">
        <f t="shared" si="9"/>
        <v>2923124</v>
      </c>
      <c r="AG64" s="276">
        <f t="shared" si="9"/>
        <v>0</v>
      </c>
      <c r="AH64" s="276">
        <f t="shared" si="9"/>
        <v>-29011</v>
      </c>
      <c r="AI64" s="276">
        <f t="shared" si="9"/>
        <v>1000</v>
      </c>
      <c r="AJ64" s="276">
        <f t="shared" si="9"/>
        <v>291758</v>
      </c>
      <c r="AK64" s="276">
        <f t="shared" si="9"/>
        <v>119550</v>
      </c>
      <c r="AL64" s="276">
        <f t="shared" si="9"/>
        <v>34880450.003835</v>
      </c>
      <c r="AM64" s="276">
        <f t="shared" si="9"/>
        <v>49079053</v>
      </c>
      <c r="AN64" s="276">
        <f t="shared" si="9"/>
        <v>-48882484</v>
      </c>
      <c r="AO64" s="276">
        <f t="shared" si="9"/>
        <v>0</v>
      </c>
      <c r="AP64" s="276">
        <f t="shared" si="9"/>
        <v>-10521</v>
      </c>
      <c r="AQ64" s="276">
        <f t="shared" si="9"/>
        <v>0</v>
      </c>
      <c r="AR64" s="276">
        <f t="shared" si="9"/>
        <v>5000</v>
      </c>
      <c r="AS64" s="276">
        <f t="shared" si="6"/>
        <v>5000</v>
      </c>
    </row>
    <row r="65" spans="1:46" s="284" customFormat="1">
      <c r="A65" s="654" t="s">
        <v>1500</v>
      </c>
      <c r="B65" s="276"/>
      <c r="C65" s="276"/>
      <c r="D65" s="276"/>
      <c r="E65" s="276"/>
      <c r="F65" s="276"/>
      <c r="G65" s="276"/>
      <c r="H65" s="276"/>
      <c r="I65" s="276"/>
      <c r="J65" s="276"/>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276"/>
      <c r="AH65" s="276"/>
      <c r="AI65" s="276"/>
      <c r="AJ65" s="276"/>
      <c r="AK65" s="276"/>
      <c r="AL65" s="276"/>
      <c r="AM65" s="276"/>
      <c r="AN65" s="276"/>
      <c r="AO65" s="276"/>
      <c r="AP65" s="276"/>
      <c r="AQ65" s="276"/>
      <c r="AR65" s="276"/>
      <c r="AS65" s="276">
        <f t="shared" si="6"/>
        <v>0</v>
      </c>
    </row>
    <row r="66" spans="1:46" s="284" customFormat="1">
      <c r="A66" s="656" t="str">
        <f>A4</f>
        <v xml:space="preserve">Net Change </v>
      </c>
      <c r="B66" s="276">
        <f>SUM(C66:AR66)</f>
        <v>-28881846.480492793</v>
      </c>
      <c r="C66" s="276"/>
      <c r="D66" s="276">
        <f t="shared" ref="D66:K66" si="10">D4</f>
        <v>5388025</v>
      </c>
      <c r="E66" s="276">
        <f t="shared" si="10"/>
        <v>160000</v>
      </c>
      <c r="F66" s="276">
        <f t="shared" si="10"/>
        <v>-7727206</v>
      </c>
      <c r="G66" s="276">
        <f t="shared" si="10"/>
        <v>0</v>
      </c>
      <c r="H66" s="276">
        <f t="shared" si="10"/>
        <v>0</v>
      </c>
      <c r="I66" s="276">
        <f t="shared" si="10"/>
        <v>-69399413</v>
      </c>
      <c r="J66" s="276">
        <f t="shared" si="10"/>
        <v>0</v>
      </c>
      <c r="K66" s="276">
        <f t="shared" si="10"/>
        <v>-6544027</v>
      </c>
      <c r="L66" s="276">
        <f>-L4</f>
        <v>470288</v>
      </c>
      <c r="M66" s="276">
        <f>M4</f>
        <v>0</v>
      </c>
      <c r="N66" s="276">
        <f>N4</f>
        <v>-120777</v>
      </c>
      <c r="O66" s="276">
        <f>O4</f>
        <v>11759919</v>
      </c>
      <c r="P66" s="276">
        <f>P4</f>
        <v>22529697</v>
      </c>
      <c r="Q66" s="276"/>
      <c r="R66" s="276">
        <f t="shared" ref="R66:Z66" si="11">R4</f>
        <v>0</v>
      </c>
      <c r="S66" s="276">
        <f t="shared" si="11"/>
        <v>-260801</v>
      </c>
      <c r="T66" s="276">
        <f t="shared" si="11"/>
        <v>-5202224</v>
      </c>
      <c r="U66" s="276">
        <f t="shared" si="11"/>
        <v>-586699</v>
      </c>
      <c r="V66" s="276">
        <f t="shared" si="11"/>
        <v>0</v>
      </c>
      <c r="W66" s="276">
        <f t="shared" si="11"/>
        <v>0</v>
      </c>
      <c r="X66" s="276">
        <f t="shared" si="11"/>
        <v>0</v>
      </c>
      <c r="Y66" s="276">
        <f t="shared" si="11"/>
        <v>0</v>
      </c>
      <c r="Z66" s="276">
        <f t="shared" si="11"/>
        <v>-974123</v>
      </c>
      <c r="AA66" s="276"/>
      <c r="AB66" s="276">
        <f t="shared" ref="AB66:AI66" si="12">AB4</f>
        <v>4030589.5156722055</v>
      </c>
      <c r="AC66" s="276">
        <f t="shared" si="12"/>
        <v>-442637</v>
      </c>
      <c r="AD66" s="276">
        <f t="shared" si="12"/>
        <v>0</v>
      </c>
      <c r="AE66" s="276">
        <f t="shared" si="12"/>
        <v>-20048619</v>
      </c>
      <c r="AF66" s="276">
        <f t="shared" si="12"/>
        <v>2923124</v>
      </c>
      <c r="AG66" s="276">
        <f t="shared" si="12"/>
        <v>0</v>
      </c>
      <c r="AH66" s="276">
        <f t="shared" si="12"/>
        <v>-29011</v>
      </c>
      <c r="AI66" s="276">
        <f t="shared" si="12"/>
        <v>1000</v>
      </c>
      <c r="AJ66" s="276"/>
      <c r="AK66" s="276">
        <f t="shared" ref="AK66:AR66" si="13">AK4</f>
        <v>119550</v>
      </c>
      <c r="AL66" s="276">
        <f t="shared" si="13"/>
        <v>34880450.003835</v>
      </c>
      <c r="AM66" s="276">
        <f t="shared" si="13"/>
        <v>49079053</v>
      </c>
      <c r="AN66" s="276">
        <f t="shared" si="13"/>
        <v>-48882484</v>
      </c>
      <c r="AO66" s="276">
        <f t="shared" si="13"/>
        <v>0</v>
      </c>
      <c r="AP66" s="276">
        <f t="shared" si="13"/>
        <v>-10521</v>
      </c>
      <c r="AQ66" s="276">
        <f t="shared" si="13"/>
        <v>0</v>
      </c>
      <c r="AR66" s="276">
        <f t="shared" si="13"/>
        <v>5000</v>
      </c>
      <c r="AS66" s="276">
        <f t="shared" si="6"/>
        <v>5000</v>
      </c>
    </row>
    <row r="67" spans="1:46" s="284" customFormat="1">
      <c r="A67" s="656" t="str">
        <f>A64</f>
        <v>Total allocated cash flows</v>
      </c>
      <c r="B67" s="276">
        <f>SUM(C67:AR67)</f>
        <v>-28881845.996165</v>
      </c>
      <c r="C67" s="276"/>
      <c r="D67" s="276">
        <f t="shared" ref="D67" si="14">D64</f>
        <v>5388025</v>
      </c>
      <c r="E67" s="276">
        <f t="shared" ref="E67:AQ67" si="15">E64</f>
        <v>160000</v>
      </c>
      <c r="F67" s="276">
        <f t="shared" si="15"/>
        <v>-7727206</v>
      </c>
      <c r="G67" s="276">
        <f t="shared" ref="G67:H67" si="16">G64</f>
        <v>0</v>
      </c>
      <c r="H67" s="276">
        <f t="shared" si="16"/>
        <v>0</v>
      </c>
      <c r="I67" s="276">
        <f>I64</f>
        <v>-69399413</v>
      </c>
      <c r="J67" s="276">
        <f>J64</f>
        <v>0</v>
      </c>
      <c r="K67" s="276">
        <f t="shared" si="15"/>
        <v>-6544027</v>
      </c>
      <c r="L67" s="276">
        <f t="shared" ref="L67" si="17">L64</f>
        <v>470288</v>
      </c>
      <c r="M67" s="276">
        <f t="shared" si="15"/>
        <v>0</v>
      </c>
      <c r="N67" s="276">
        <f t="shared" si="15"/>
        <v>-120777</v>
      </c>
      <c r="O67" s="276">
        <f t="shared" si="15"/>
        <v>11759919</v>
      </c>
      <c r="P67" s="276">
        <f t="shared" si="15"/>
        <v>22529697</v>
      </c>
      <c r="Q67" s="276"/>
      <c r="R67" s="276">
        <f t="shared" ref="R67" si="18">R64</f>
        <v>0</v>
      </c>
      <c r="S67" s="276">
        <f t="shared" si="15"/>
        <v>-260801</v>
      </c>
      <c r="T67" s="276">
        <f t="shared" si="15"/>
        <v>-5202224</v>
      </c>
      <c r="U67" s="276">
        <f t="shared" si="15"/>
        <v>-586699</v>
      </c>
      <c r="V67" s="276">
        <f t="shared" si="15"/>
        <v>0</v>
      </c>
      <c r="W67" s="276">
        <f t="shared" si="15"/>
        <v>0</v>
      </c>
      <c r="X67" s="276">
        <f t="shared" si="15"/>
        <v>0</v>
      </c>
      <c r="Y67" s="276">
        <f t="shared" si="15"/>
        <v>0</v>
      </c>
      <c r="Z67" s="276">
        <f t="shared" si="15"/>
        <v>-974123</v>
      </c>
      <c r="AA67" s="276"/>
      <c r="AB67" s="276">
        <f t="shared" ref="AB67" si="19">AB64</f>
        <v>4030590</v>
      </c>
      <c r="AC67" s="276">
        <f t="shared" si="15"/>
        <v>-442637</v>
      </c>
      <c r="AD67" s="276">
        <f t="shared" si="15"/>
        <v>0</v>
      </c>
      <c r="AE67" s="276">
        <f t="shared" si="15"/>
        <v>-20048619</v>
      </c>
      <c r="AF67" s="276">
        <f t="shared" si="15"/>
        <v>2923124</v>
      </c>
      <c r="AG67" s="276">
        <f t="shared" si="15"/>
        <v>0</v>
      </c>
      <c r="AH67" s="276">
        <f t="shared" si="15"/>
        <v>-29011</v>
      </c>
      <c r="AI67" s="276">
        <f t="shared" si="15"/>
        <v>1000</v>
      </c>
      <c r="AJ67" s="276"/>
      <c r="AK67" s="276">
        <f t="shared" si="15"/>
        <v>119550</v>
      </c>
      <c r="AL67" s="276">
        <f t="shared" si="15"/>
        <v>34880450.003835</v>
      </c>
      <c r="AM67" s="276">
        <f t="shared" si="15"/>
        <v>49079053</v>
      </c>
      <c r="AN67" s="276">
        <f t="shared" si="15"/>
        <v>-48882484</v>
      </c>
      <c r="AO67" s="276">
        <f t="shared" si="15"/>
        <v>0</v>
      </c>
      <c r="AP67" s="276">
        <f t="shared" si="15"/>
        <v>-10521</v>
      </c>
      <c r="AQ67" s="276">
        <f t="shared" si="15"/>
        <v>0</v>
      </c>
      <c r="AR67" s="276">
        <f t="shared" ref="AR67" si="20">AR64</f>
        <v>5000</v>
      </c>
      <c r="AS67" s="276">
        <f t="shared" si="6"/>
        <v>5000</v>
      </c>
    </row>
    <row r="68" spans="1:46" ht="15.75" thickBot="1">
      <c r="A68" s="657" t="s">
        <v>1501</v>
      </c>
      <c r="B68" s="276">
        <f>SUM(C68:AR68)</f>
        <v>0.48432779451832175</v>
      </c>
      <c r="C68" s="276"/>
      <c r="D68" s="276">
        <f t="shared" ref="D68:AQ68" si="21">D67-D66</f>
        <v>0</v>
      </c>
      <c r="E68" s="276">
        <f t="shared" si="21"/>
        <v>0</v>
      </c>
      <c r="F68" s="276">
        <f t="shared" si="21"/>
        <v>0</v>
      </c>
      <c r="G68" s="276">
        <f t="shared" si="21"/>
        <v>0</v>
      </c>
      <c r="H68" s="276">
        <f t="shared" si="21"/>
        <v>0</v>
      </c>
      <c r="I68" s="276">
        <f>I67-I66</f>
        <v>0</v>
      </c>
      <c r="J68" s="276">
        <f>J67-J66</f>
        <v>0</v>
      </c>
      <c r="K68" s="276">
        <f t="shared" si="21"/>
        <v>0</v>
      </c>
      <c r="L68" s="276">
        <f t="shared" ref="L68" si="22">L67-L66</f>
        <v>0</v>
      </c>
      <c r="M68" s="276">
        <f t="shared" si="21"/>
        <v>0</v>
      </c>
      <c r="N68" s="276">
        <f t="shared" si="21"/>
        <v>0</v>
      </c>
      <c r="O68" s="276">
        <f t="shared" si="21"/>
        <v>0</v>
      </c>
      <c r="P68" s="276">
        <f t="shared" si="21"/>
        <v>0</v>
      </c>
      <c r="Q68" s="276"/>
      <c r="R68" s="276">
        <f t="shared" si="21"/>
        <v>0</v>
      </c>
      <c r="S68" s="276">
        <f t="shared" si="21"/>
        <v>0</v>
      </c>
      <c r="T68" s="276">
        <f t="shared" si="21"/>
        <v>0</v>
      </c>
      <c r="U68" s="276">
        <f t="shared" si="21"/>
        <v>0</v>
      </c>
      <c r="V68" s="276">
        <f t="shared" si="21"/>
        <v>0</v>
      </c>
      <c r="W68" s="276">
        <f t="shared" si="21"/>
        <v>0</v>
      </c>
      <c r="X68" s="276">
        <f t="shared" si="21"/>
        <v>0</v>
      </c>
      <c r="Y68" s="276">
        <f t="shared" si="21"/>
        <v>0</v>
      </c>
      <c r="Z68" s="276">
        <f t="shared" si="21"/>
        <v>0</v>
      </c>
      <c r="AA68" s="276"/>
      <c r="AB68" s="276">
        <f t="shared" ref="AB68" si="23">AB67-AB66</f>
        <v>0.48432779451832175</v>
      </c>
      <c r="AC68" s="276">
        <f t="shared" si="21"/>
        <v>0</v>
      </c>
      <c r="AD68" s="276">
        <f t="shared" si="21"/>
        <v>0</v>
      </c>
      <c r="AE68" s="276">
        <f t="shared" si="21"/>
        <v>0</v>
      </c>
      <c r="AF68" s="276">
        <f t="shared" si="21"/>
        <v>0</v>
      </c>
      <c r="AG68" s="276">
        <f t="shared" si="21"/>
        <v>0</v>
      </c>
      <c r="AH68" s="276">
        <f t="shared" si="21"/>
        <v>0</v>
      </c>
      <c r="AI68" s="276">
        <f t="shared" si="21"/>
        <v>0</v>
      </c>
      <c r="AJ68" s="276"/>
      <c r="AK68" s="276">
        <f t="shared" si="21"/>
        <v>0</v>
      </c>
      <c r="AL68" s="276">
        <f t="shared" si="21"/>
        <v>0</v>
      </c>
      <c r="AM68" s="276">
        <f t="shared" si="21"/>
        <v>0</v>
      </c>
      <c r="AN68" s="276">
        <f t="shared" si="21"/>
        <v>0</v>
      </c>
      <c r="AO68" s="276">
        <f t="shared" si="21"/>
        <v>0</v>
      </c>
      <c r="AP68" s="276">
        <f t="shared" si="21"/>
        <v>0</v>
      </c>
      <c r="AQ68" s="276">
        <f t="shared" si="21"/>
        <v>0</v>
      </c>
      <c r="AR68" s="276">
        <f t="shared" ref="AR68" si="24">AR67-AR66</f>
        <v>0</v>
      </c>
      <c r="AS68" s="276">
        <f t="shared" ref="AS68" si="25">AS67-AS66</f>
        <v>0</v>
      </c>
      <c r="AT68" s="277">
        <f t="shared" ref="AT68" si="26">AT67-AT66</f>
        <v>0</v>
      </c>
    </row>
    <row r="69" spans="1:46" hidden="1">
      <c r="A69" s="171" t="s">
        <v>858</v>
      </c>
      <c r="B69" s="276"/>
    </row>
    <row r="70" spans="1:46" hidden="1">
      <c r="A70" s="228" t="s">
        <v>857</v>
      </c>
      <c r="B70" s="276">
        <f>SUM(D70:AQ70)</f>
        <v>0</v>
      </c>
    </row>
    <row r="71" spans="1:46" ht="25.5" hidden="1">
      <c r="A71" s="229" t="s">
        <v>856</v>
      </c>
      <c r="B71" s="276">
        <f>SUM(D71:AQ71)</f>
        <v>0</v>
      </c>
    </row>
    <row r="72" spans="1:46" hidden="1">
      <c r="A72" s="210" t="s">
        <v>855</v>
      </c>
      <c r="B72" s="276"/>
    </row>
    <row r="73" spans="1:46">
      <c r="B73" s="276"/>
      <c r="J73" s="277"/>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sheetPr>
  <dimension ref="A1:J128"/>
  <sheetViews>
    <sheetView showGridLines="0" view="pageBreakPreview" topLeftCell="A46" zoomScale="90" zoomScaleSheetLayoutView="90" workbookViewId="0">
      <selection activeCell="A70" sqref="A70"/>
    </sheetView>
  </sheetViews>
  <sheetFormatPr defaultColWidth="9.28515625" defaultRowHeight="12"/>
  <cols>
    <col min="1" max="1" width="4.5703125" style="423" customWidth="1"/>
    <col min="2" max="2" width="44.28515625" style="438" customWidth="1"/>
    <col min="3" max="3" width="9.28515625" style="438"/>
    <col min="4" max="4" width="12.5703125" style="438" bestFit="1" customWidth="1"/>
    <col min="5" max="5" width="2.28515625" style="438" customWidth="1"/>
    <col min="6" max="6" width="12.5703125" style="442" bestFit="1" customWidth="1"/>
    <col min="7" max="7" width="41.42578125" style="423" customWidth="1"/>
    <col min="8" max="8" width="11.5703125" style="423" bestFit="1" customWidth="1"/>
    <col min="9" max="9" width="10" style="423" bestFit="1" customWidth="1"/>
    <col min="10" max="10" width="14.140625" style="423" bestFit="1" customWidth="1"/>
    <col min="11" max="16384" width="9.28515625" style="423"/>
  </cols>
  <sheetData>
    <row r="1" spans="1:7">
      <c r="A1" s="422" t="str">
        <f>PL!B2</f>
        <v>Execart Pvt Ltd</v>
      </c>
    </row>
    <row r="2" spans="1:7">
      <c r="A2" s="424" t="str">
        <f>'BS1'!A2</f>
        <v xml:space="preserve">NOTES FORMING PART OF THE STANDALONE FINANCIAL STATEMENTS FOR THE YEAR ENED MARCH 31, 2019 </v>
      </c>
    </row>
    <row r="3" spans="1:7">
      <c r="F3" s="744" t="s">
        <v>22</v>
      </c>
    </row>
    <row r="4" spans="1:7" s="443" customFormat="1" ht="15" customHeight="1">
      <c r="A4" s="449"/>
      <c r="B4" s="949" t="s">
        <v>24</v>
      </c>
      <c r="C4" s="766"/>
      <c r="D4" s="767" t="s">
        <v>3</v>
      </c>
      <c r="E4" s="766"/>
      <c r="F4" s="768" t="s">
        <v>3</v>
      </c>
    </row>
    <row r="5" spans="1:7" s="443" customFormat="1">
      <c r="A5" s="451"/>
      <c r="B5" s="950"/>
      <c r="C5" s="769"/>
      <c r="D5" s="770" t="str">
        <f>BS!D5</f>
        <v>March 31, 2019</v>
      </c>
      <c r="E5" s="769"/>
      <c r="F5" s="770" t="str">
        <f>BS!F5</f>
        <v>March 31, 2018</v>
      </c>
    </row>
    <row r="6" spans="1:7">
      <c r="A6" s="426"/>
      <c r="B6" s="723"/>
      <c r="C6" s="723"/>
      <c r="D6" s="723"/>
      <c r="E6" s="723"/>
      <c r="F6" s="745"/>
    </row>
    <row r="7" spans="1:7">
      <c r="A7" s="425">
        <v>4</v>
      </c>
      <c r="B7" s="465" t="s">
        <v>25</v>
      </c>
    </row>
    <row r="8" spans="1:7">
      <c r="A8" s="425"/>
      <c r="B8" s="465"/>
    </row>
    <row r="9" spans="1:7">
      <c r="B9" s="465" t="s">
        <v>26</v>
      </c>
    </row>
    <row r="10" spans="1:7">
      <c r="B10" s="438" t="s">
        <v>943</v>
      </c>
      <c r="D10" s="694">
        <f>+F12</f>
        <v>298480897.95999998</v>
      </c>
      <c r="E10" s="465"/>
      <c r="F10" s="698">
        <v>298480897.95999998</v>
      </c>
    </row>
    <row r="11" spans="1:7">
      <c r="B11" s="438" t="s">
        <v>27</v>
      </c>
      <c r="D11" s="689">
        <f>D12-D10</f>
        <v>35172208.040000021</v>
      </c>
      <c r="F11" s="442">
        <v>0</v>
      </c>
    </row>
    <row r="12" spans="1:7">
      <c r="B12" s="465" t="s">
        <v>28</v>
      </c>
      <c r="C12" s="465"/>
      <c r="D12" s="698">
        <f>SUMIF('TB 18-19 HO'!$G$8:$G$1993,'BS2'!G12,'TB 18-19 HO'!$E$8:$E$2002)*-1</f>
        <v>333653106</v>
      </c>
      <c r="E12" s="465"/>
      <c r="F12" s="746">
        <v>298480897.95999998</v>
      </c>
      <c r="G12" s="428" t="s">
        <v>1372</v>
      </c>
    </row>
    <row r="14" spans="1:7">
      <c r="B14" s="465" t="s">
        <v>29</v>
      </c>
    </row>
    <row r="15" spans="1:7">
      <c r="B15" s="438" t="s">
        <v>30</v>
      </c>
      <c r="D15" s="688">
        <f>+F17</f>
        <v>-288626183.27999997</v>
      </c>
      <c r="F15" s="442">
        <v>-181132720</v>
      </c>
    </row>
    <row r="16" spans="1:7">
      <c r="B16" s="438" t="s">
        <v>31</v>
      </c>
      <c r="D16" s="737">
        <f>+PL!D36</f>
        <v>-12852785</v>
      </c>
      <c r="F16" s="442">
        <f>PL!F36</f>
        <v>-107493463.27999997</v>
      </c>
      <c r="G16" s="429"/>
    </row>
    <row r="17" spans="1:9">
      <c r="B17" s="724" t="s">
        <v>32</v>
      </c>
      <c r="D17" s="738">
        <f>D15+D16</f>
        <v>-301478968.27999997</v>
      </c>
      <c r="F17" s="746">
        <f>SUM(F15:F16)</f>
        <v>-288626183.27999997</v>
      </c>
    </row>
    <row r="19" spans="1:9" ht="12.75" thickBot="1">
      <c r="B19" s="947" t="s">
        <v>17</v>
      </c>
      <c r="C19" s="947"/>
      <c r="D19" s="739">
        <f>D12+D17</f>
        <v>32174137.720000029</v>
      </c>
      <c r="E19" s="704"/>
      <c r="F19" s="741">
        <v>9854715</v>
      </c>
    </row>
    <row r="20" spans="1:9" ht="12.75" thickTop="1">
      <c r="B20" s="677"/>
      <c r="C20" s="677"/>
      <c r="D20" s="740"/>
      <c r="E20" s="704"/>
      <c r="F20" s="747"/>
    </row>
    <row r="21" spans="1:9">
      <c r="A21" s="425">
        <f>A7+1</f>
        <v>5</v>
      </c>
      <c r="B21" s="465" t="s">
        <v>33</v>
      </c>
    </row>
    <row r="22" spans="1:9">
      <c r="A22" s="425"/>
      <c r="B22" s="465" t="s">
        <v>34</v>
      </c>
    </row>
    <row r="23" spans="1:9">
      <c r="A23" s="425"/>
      <c r="B23" s="725" t="s">
        <v>35</v>
      </c>
      <c r="D23" s="442">
        <f>-SUMIF('TB 18-19 HO'!$G$8:$G$1993,G23,'TB 18-19 HO'!$E$8:$E$2002)</f>
        <v>273074</v>
      </c>
      <c r="F23" s="442">
        <v>901221</v>
      </c>
      <c r="G23" s="431" t="s">
        <v>1373</v>
      </c>
      <c r="H23" s="432"/>
    </row>
    <row r="24" spans="1:9" hidden="1">
      <c r="A24" s="425"/>
      <c r="B24" s="725"/>
      <c r="D24" s="442"/>
      <c r="G24" s="432"/>
      <c r="I24" s="432"/>
    </row>
    <row r="25" spans="1:9" ht="24">
      <c r="A25" s="425"/>
      <c r="B25" s="726" t="s">
        <v>1487</v>
      </c>
      <c r="D25" s="442">
        <f>-SUMIF('TB 18-19 HO'!$G$8:$G$1993,G25,'TB 18-19 HO'!$E$8:$E$2002)</f>
        <v>49707200</v>
      </c>
      <c r="F25" s="442">
        <v>0</v>
      </c>
      <c r="G25" s="433" t="s">
        <v>1374</v>
      </c>
      <c r="I25" s="432"/>
    </row>
    <row r="26" spans="1:9" ht="12.75" thickBot="1">
      <c r="B26" s="947" t="s">
        <v>17</v>
      </c>
      <c r="C26" s="947"/>
      <c r="D26" s="741">
        <f>D25+D23</f>
        <v>49980274</v>
      </c>
      <c r="E26" s="704"/>
      <c r="F26" s="741">
        <f>F25+F23</f>
        <v>901221</v>
      </c>
      <c r="G26" s="432"/>
    </row>
    <row r="27" spans="1:9" ht="12.75" thickTop="1">
      <c r="B27" s="465" t="s">
        <v>36</v>
      </c>
    </row>
    <row r="28" spans="1:9" ht="41.45" customHeight="1">
      <c r="B28" s="923" t="s">
        <v>1507</v>
      </c>
      <c r="C28" s="923"/>
      <c r="D28" s="923"/>
      <c r="E28" s="923"/>
      <c r="F28" s="923"/>
    </row>
    <row r="29" spans="1:9" ht="63" customHeight="1">
      <c r="B29" s="951" t="s">
        <v>1626</v>
      </c>
      <c r="C29" s="952"/>
      <c r="D29" s="952"/>
      <c r="E29" s="952"/>
      <c r="F29" s="952"/>
    </row>
    <row r="30" spans="1:9">
      <c r="B30" s="680"/>
      <c r="C30" s="680"/>
      <c r="D30" s="680"/>
      <c r="E30" s="680"/>
      <c r="F30" s="680"/>
    </row>
    <row r="31" spans="1:9">
      <c r="A31" s="425">
        <f>A21+1</f>
        <v>6</v>
      </c>
      <c r="B31" s="465" t="s">
        <v>37</v>
      </c>
    </row>
    <row r="32" spans="1:9">
      <c r="B32" s="465" t="s">
        <v>38</v>
      </c>
    </row>
    <row r="33" spans="1:8">
      <c r="B33" s="727" t="s">
        <v>1561</v>
      </c>
      <c r="D33" s="442">
        <f>-SUMIF('TB 18-19 HO'!$G$8:$G$1993,G33,'TB 18-19 HO'!$E$8:$E$2002)</f>
        <v>2963726</v>
      </c>
      <c r="F33" s="442">
        <v>3084503</v>
      </c>
      <c r="G33" s="428" t="s">
        <v>1375</v>
      </c>
      <c r="H33" s="432"/>
    </row>
    <row r="34" spans="1:8" ht="12.75" thickBot="1">
      <c r="B34" s="947" t="s">
        <v>17</v>
      </c>
      <c r="C34" s="947"/>
      <c r="D34" s="739">
        <f>SUM(D33)</f>
        <v>2963726</v>
      </c>
      <c r="E34" s="704"/>
      <c r="F34" s="741">
        <f>SUM(F33)</f>
        <v>3084503</v>
      </c>
    </row>
    <row r="35" spans="1:8" ht="12.75" thickTop="1"/>
    <row r="36" spans="1:8">
      <c r="A36" s="422" t="str">
        <f>PL!B2</f>
        <v>Execart Pvt Ltd</v>
      </c>
    </row>
    <row r="37" spans="1:8">
      <c r="A37" s="424" t="str">
        <f>+A2</f>
        <v xml:space="preserve">NOTES FORMING PART OF THE STANDALONE FINANCIAL STATEMENTS FOR THE YEAR ENED MARCH 31, 2019 </v>
      </c>
    </row>
    <row r="38" spans="1:8">
      <c r="F38" s="744" t="str">
        <f>F3</f>
        <v>Amount in Rs</v>
      </c>
    </row>
    <row r="39" spans="1:8" s="443" customFormat="1" ht="15" customHeight="1">
      <c r="A39" s="449"/>
      <c r="B39" s="949" t="str">
        <f>B4</f>
        <v>Particulars</v>
      </c>
      <c r="C39" s="766"/>
      <c r="D39" s="766" t="str">
        <f>D4</f>
        <v>As at</v>
      </c>
      <c r="E39" s="766"/>
      <c r="F39" s="771" t="str">
        <f>F4</f>
        <v>As at</v>
      </c>
    </row>
    <row r="40" spans="1:8" s="443" customFormat="1" ht="15" customHeight="1">
      <c r="A40" s="451"/>
      <c r="B40" s="950"/>
      <c r="C40" s="769"/>
      <c r="D40" s="772" t="str">
        <f>D5</f>
        <v>March 31, 2019</v>
      </c>
      <c r="E40" s="769"/>
      <c r="F40" s="772" t="str">
        <f>F5</f>
        <v>March 31, 2018</v>
      </c>
    </row>
    <row r="41" spans="1:8" ht="15" customHeight="1">
      <c r="A41" s="426"/>
      <c r="B41" s="723"/>
      <c r="C41" s="723"/>
      <c r="D41" s="723"/>
      <c r="E41" s="723"/>
      <c r="F41" s="745"/>
    </row>
    <row r="42" spans="1:8">
      <c r="A42" s="425">
        <f>A31+1</f>
        <v>7</v>
      </c>
      <c r="B42" s="728" t="s">
        <v>39</v>
      </c>
    </row>
    <row r="43" spans="1:8">
      <c r="A43" s="425"/>
      <c r="B43" s="728"/>
    </row>
    <row r="44" spans="1:8">
      <c r="B44" s="729" t="s">
        <v>1545</v>
      </c>
      <c r="C44" s="736"/>
    </row>
    <row r="45" spans="1:8">
      <c r="B45" s="953" t="s">
        <v>377</v>
      </c>
      <c r="C45" s="953"/>
      <c r="D45" s="442">
        <f>SUMIF('TB 18-19 HO'!$G$8:$G$1993,G45,'TB 18-19 HO'!$E$8:$E$2002)*-1</f>
        <v>24901463</v>
      </c>
      <c r="F45" s="442">
        <v>57791267</v>
      </c>
      <c r="G45" s="953" t="s">
        <v>1376</v>
      </c>
      <c r="H45" s="953"/>
    </row>
    <row r="46" spans="1:8">
      <c r="B46" s="730" t="s">
        <v>40</v>
      </c>
      <c r="C46" s="736"/>
      <c r="D46" s="442">
        <f>SUMIF('TB 18-19 HO'!$G$8:$G$1993,G46,'TB 18-19 HO'!$E$8:$E$2002)*-1</f>
        <v>0</v>
      </c>
      <c r="F46" s="442">
        <v>10116826</v>
      </c>
      <c r="G46" s="436" t="s">
        <v>40</v>
      </c>
    </row>
    <row r="47" spans="1:8">
      <c r="B47" s="725"/>
      <c r="D47" s="442"/>
    </row>
    <row r="48" spans="1:8">
      <c r="B48" s="729" t="s">
        <v>41</v>
      </c>
    </row>
    <row r="49" spans="1:7" ht="14.25" customHeight="1">
      <c r="B49" s="731" t="s">
        <v>1546</v>
      </c>
      <c r="D49" s="442">
        <f>-SUMIF('TB 18-19 HO'!$G$8:$G$1993,G49,'TB 18-19 HO'!$E$8:$E$2002)</f>
        <v>49946796</v>
      </c>
      <c r="F49" s="442">
        <v>52000000</v>
      </c>
      <c r="G49" s="437" t="s">
        <v>1377</v>
      </c>
    </row>
    <row r="50" spans="1:7" ht="24">
      <c r="B50" s="731" t="s">
        <v>1547</v>
      </c>
      <c r="D50" s="442">
        <f>-SUMIF('TB 18-19 HO'!$G$8:$G$1993,G50,'TB 18-19 HO'!$E$8:$E$2002)</f>
        <v>893400</v>
      </c>
      <c r="F50" s="442">
        <v>893400</v>
      </c>
      <c r="G50" s="437" t="s">
        <v>1378</v>
      </c>
    </row>
    <row r="51" spans="1:7">
      <c r="B51" s="731" t="s">
        <v>1548</v>
      </c>
      <c r="D51" s="442">
        <f>SUMIF('TB 18-19 HO'!$G$8:$G$1993,G51,'TB 18-19 HO'!$E$8:$E$2002)*-1</f>
        <v>0</v>
      </c>
      <c r="F51" s="442">
        <v>3822650</v>
      </c>
      <c r="G51" s="437" t="s">
        <v>1035</v>
      </c>
    </row>
    <row r="52" spans="1:7" ht="12.75" thickBot="1">
      <c r="B52" s="947" t="s">
        <v>17</v>
      </c>
      <c r="C52" s="947"/>
      <c r="D52" s="741">
        <f>SUM(D45:D50)</f>
        <v>75741659</v>
      </c>
      <c r="E52" s="704"/>
      <c r="F52" s="741">
        <v>124624143</v>
      </c>
      <c r="G52" s="432"/>
    </row>
    <row r="53" spans="1:7" ht="12.75" thickTop="1">
      <c r="B53" s="465" t="s">
        <v>36</v>
      </c>
    </row>
    <row r="54" spans="1:7" ht="26.25" customHeight="1">
      <c r="B54" s="924" t="s">
        <v>1549</v>
      </c>
      <c r="C54" s="924"/>
      <c r="D54" s="924"/>
      <c r="E54" s="924"/>
      <c r="F54" s="924"/>
    </row>
    <row r="55" spans="1:7" ht="49.9" customHeight="1">
      <c r="B55" s="923" t="s">
        <v>1550</v>
      </c>
      <c r="C55" s="924"/>
      <c r="D55" s="924"/>
      <c r="E55" s="924"/>
      <c r="F55" s="924"/>
    </row>
    <row r="56" spans="1:7" ht="16.5" customHeight="1">
      <c r="B56" s="924" t="s">
        <v>1551</v>
      </c>
      <c r="C56" s="924"/>
      <c r="D56" s="924"/>
      <c r="E56" s="924"/>
      <c r="F56" s="924"/>
    </row>
    <row r="57" spans="1:7" ht="20.45" hidden="1" customHeight="1">
      <c r="F57" s="438"/>
    </row>
    <row r="58" spans="1:7" ht="36.6" customHeight="1">
      <c r="B58" s="945" t="s">
        <v>1552</v>
      </c>
      <c r="C58" s="945"/>
      <c r="D58" s="945"/>
      <c r="E58" s="945"/>
      <c r="F58" s="945"/>
    </row>
    <row r="59" spans="1:7" ht="15" hidden="1" customHeight="1">
      <c r="B59" s="680"/>
      <c r="C59" s="680"/>
      <c r="D59" s="680"/>
      <c r="E59" s="680"/>
      <c r="F59" s="748"/>
    </row>
    <row r="60" spans="1:7">
      <c r="B60" s="680"/>
      <c r="C60" s="680"/>
      <c r="D60" s="680"/>
      <c r="E60" s="680"/>
      <c r="F60" s="748"/>
    </row>
    <row r="61" spans="1:7">
      <c r="A61" s="425">
        <f>A42+1</f>
        <v>8</v>
      </c>
      <c r="B61" s="728" t="s">
        <v>42</v>
      </c>
    </row>
    <row r="62" spans="1:7">
      <c r="A62" s="425"/>
      <c r="B62" s="728"/>
    </row>
    <row r="63" spans="1:7">
      <c r="A63" s="425"/>
      <c r="B63" s="732" t="s">
        <v>43</v>
      </c>
    </row>
    <row r="64" spans="1:7" ht="25.15" customHeight="1">
      <c r="A64" s="425"/>
      <c r="B64" s="944" t="s">
        <v>44</v>
      </c>
      <c r="C64" s="944"/>
      <c r="D64" s="442">
        <f>(SUMIF('TB 18-19 HO'!$G$8:$G$1993,G64,'TB 18-19 HO'!$E$8:$E$2002)*-1)</f>
        <v>11890585</v>
      </c>
      <c r="E64" s="442"/>
      <c r="F64" s="442">
        <v>130666</v>
      </c>
      <c r="G64" s="435" t="s">
        <v>1505</v>
      </c>
    </row>
    <row r="65" spans="1:10" ht="30.6" customHeight="1">
      <c r="B65" s="944" t="s">
        <v>45</v>
      </c>
      <c r="C65" s="944"/>
      <c r="D65" s="442">
        <f>(SUMIF('TB 18-19 HO'!$G$8:$G$1993,G65,'TB 18-19 HO'!$E$8:$E$2002)*-1)</f>
        <v>166204079</v>
      </c>
      <c r="E65" s="732"/>
      <c r="F65" s="749">
        <v>143674382</v>
      </c>
      <c r="G65" s="435" t="s">
        <v>1504</v>
      </c>
    </row>
    <row r="66" spans="1:10" ht="12.75" thickBot="1">
      <c r="B66" s="947" t="s">
        <v>17</v>
      </c>
      <c r="C66" s="947"/>
      <c r="D66" s="739">
        <f>D64+D65</f>
        <v>178094664</v>
      </c>
      <c r="E66" s="704"/>
      <c r="F66" s="741">
        <f>F64+F65</f>
        <v>143805048</v>
      </c>
      <c r="G66" s="429"/>
      <c r="H66" s="432"/>
    </row>
    <row r="67" spans="1:10" ht="12.75" thickTop="1">
      <c r="B67" s="465" t="s">
        <v>46</v>
      </c>
    </row>
    <row r="68" spans="1:10" ht="27" customHeight="1">
      <c r="B68" s="924" t="s">
        <v>1088</v>
      </c>
      <c r="C68" s="924"/>
      <c r="D68" s="924"/>
      <c r="E68" s="924"/>
      <c r="F68" s="924"/>
    </row>
    <row r="70" spans="1:10">
      <c r="A70" s="425">
        <f>A61+1</f>
        <v>9</v>
      </c>
      <c r="B70" s="728" t="s">
        <v>47</v>
      </c>
    </row>
    <row r="71" spans="1:10">
      <c r="A71" s="425"/>
      <c r="B71" s="728"/>
    </row>
    <row r="72" spans="1:10" ht="24">
      <c r="B72" s="733" t="s">
        <v>1553</v>
      </c>
      <c r="D72" s="442">
        <f>SUMIF('TB 18-19 HO'!$G$8:$G$1993,G72,'TB 18-19 HO'!$E$8:$E$2002)*-1</f>
        <v>629298</v>
      </c>
      <c r="F72" s="442">
        <v>890099</v>
      </c>
      <c r="G72" s="434" t="s">
        <v>1380</v>
      </c>
    </row>
    <row r="73" spans="1:10">
      <c r="B73" s="733" t="s">
        <v>1508</v>
      </c>
      <c r="D73" s="442">
        <f>SUMIF('TB 18-19 HO'!$G$8:$G$1993,G73,'TB 18-19 HO'!$E$8:$E$2002)*-1</f>
        <v>1130330</v>
      </c>
      <c r="F73" s="442">
        <v>0</v>
      </c>
      <c r="G73" s="434" t="s">
        <v>1469</v>
      </c>
    </row>
    <row r="74" spans="1:10">
      <c r="B74" s="733" t="s">
        <v>49</v>
      </c>
      <c r="D74" s="442">
        <f>SUMIF('TB 18-19 HO'!$G$8:$G$1993,G74,'TB 18-19 HO'!$E$8:$E$2002)*-1</f>
        <v>10084</v>
      </c>
      <c r="F74" s="442">
        <v>20605</v>
      </c>
      <c r="G74" s="434" t="s">
        <v>1381</v>
      </c>
    </row>
    <row r="75" spans="1:10" hidden="1">
      <c r="B75" s="438" t="s">
        <v>50</v>
      </c>
      <c r="D75" s="442">
        <v>0</v>
      </c>
    </row>
    <row r="76" spans="1:10">
      <c r="B76" s="438" t="s">
        <v>51</v>
      </c>
      <c r="D76" s="442">
        <f>SUMIF('TB 18-19 HO'!$G$8:$G$1993,G76,'TB 18-19 HO'!$E$8:$E$2002)*-1</f>
        <v>31093499</v>
      </c>
      <c r="F76" s="442">
        <v>37502790</v>
      </c>
      <c r="G76" s="423" t="s">
        <v>1382</v>
      </c>
      <c r="J76" s="440"/>
    </row>
    <row r="77" spans="1:10" hidden="1">
      <c r="D77" s="742"/>
    </row>
    <row r="78" spans="1:10">
      <c r="B78" s="438" t="s">
        <v>52</v>
      </c>
      <c r="D78" s="442">
        <f>SUMIF('TB 18-19 HO'!$G$8:$G$1993,G78,'TB 18-19 HO'!$E$8:$E$2002)*-1</f>
        <v>146423</v>
      </c>
      <c r="F78" s="442">
        <v>0</v>
      </c>
      <c r="G78" s="429" t="s">
        <v>1429</v>
      </c>
    </row>
    <row r="79" spans="1:10" ht="22.15" customHeight="1">
      <c r="B79" s="680" t="s">
        <v>1061</v>
      </c>
      <c r="D79" s="441">
        <f>SUMIF('TB 18-19 HO'!$G$8:$G$1993,G79,'TB 18-19 HO'!$E$8:$E$2002)*-1</f>
        <v>1443590</v>
      </c>
      <c r="F79" s="442">
        <v>1513276</v>
      </c>
      <c r="G79" s="439" t="s">
        <v>1383</v>
      </c>
    </row>
    <row r="80" spans="1:10" ht="12.75" thickBot="1">
      <c r="B80" s="947" t="s">
        <v>17</v>
      </c>
      <c r="C80" s="947"/>
      <c r="D80" s="741">
        <f>SUM(D72:D79)</f>
        <v>34453224</v>
      </c>
      <c r="E80" s="704"/>
      <c r="F80" s="741">
        <f>SUM(F72:F79)</f>
        <v>39926770</v>
      </c>
      <c r="G80" s="432"/>
    </row>
    <row r="81" spans="1:6" ht="12.75" thickTop="1"/>
    <row r="82" spans="1:6" hidden="1">
      <c r="A82" s="425">
        <v>5.4</v>
      </c>
      <c r="B82" s="728" t="s">
        <v>53</v>
      </c>
    </row>
    <row r="83" spans="1:6" hidden="1">
      <c r="A83" s="425"/>
      <c r="B83" s="728"/>
    </row>
    <row r="84" spans="1:6" hidden="1">
      <c r="B84" s="734" t="s">
        <v>38</v>
      </c>
    </row>
    <row r="85" spans="1:6" hidden="1">
      <c r="B85" s="735" t="s">
        <v>415</v>
      </c>
      <c r="D85" s="743">
        <v>0</v>
      </c>
    </row>
    <row r="86" spans="1:6" ht="7.15" hidden="1" customHeight="1">
      <c r="B86" s="735"/>
      <c r="D86" s="743"/>
    </row>
    <row r="87" spans="1:6" ht="29.45" hidden="1" customHeight="1">
      <c r="B87" s="948" t="s">
        <v>1017</v>
      </c>
      <c r="C87" s="948"/>
      <c r="D87" s="442">
        <v>0</v>
      </c>
      <c r="E87" s="444"/>
      <c r="F87" s="441" t="s">
        <v>1335</v>
      </c>
    </row>
    <row r="88" spans="1:6" ht="12.75" hidden="1" thickBot="1">
      <c r="B88" s="946" t="s">
        <v>17</v>
      </c>
      <c r="C88" s="946"/>
      <c r="D88" s="445">
        <v>0</v>
      </c>
      <c r="E88" s="704"/>
      <c r="F88" s="741">
        <f>+SUM(F85:F87)</f>
        <v>0</v>
      </c>
    </row>
    <row r="128" ht="81" customHeight="1"/>
  </sheetData>
  <mergeCells count="21">
    <mergeCell ref="G45:H45"/>
    <mergeCell ref="B39:B40"/>
    <mergeCell ref="B45:C45"/>
    <mergeCell ref="B52:C52"/>
    <mergeCell ref="B54:F54"/>
    <mergeCell ref="B55:F55"/>
    <mergeCell ref="B56:F56"/>
    <mergeCell ref="B4:B5"/>
    <mergeCell ref="B19:C19"/>
    <mergeCell ref="B26:C26"/>
    <mergeCell ref="B28:F28"/>
    <mergeCell ref="B34:C34"/>
    <mergeCell ref="B29:F29"/>
    <mergeCell ref="B64:C64"/>
    <mergeCell ref="B58:F58"/>
    <mergeCell ref="B88:C88"/>
    <mergeCell ref="B65:C65"/>
    <mergeCell ref="B66:C66"/>
    <mergeCell ref="B68:F68"/>
    <mergeCell ref="B80:C80"/>
    <mergeCell ref="B87:C87"/>
  </mergeCells>
  <pageMargins left="0.7" right="0.7" top="0.75" bottom="0.75" header="0.3" footer="0.3"/>
  <pageSetup paperSize="9" scale="88" fitToHeight="2" orientation="portrait" r:id="rId1"/>
  <rowBreaks count="1" manualBreakCount="1">
    <brk id="35"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DAEMSEngagementItemInfo xmlns="http://schemas.microsoft.com/DAEMSEngagementItemInfoXML">
  <EngagementID>5000190969</EngagementID>
  <LogicalEMSServerID>4553756098282626098</LogicalEMSServerID>
  <WorkingPaperID>3119656260800000705</WorkingPaperID>
</DAEMSEngagementItemInfo>
</file>

<file path=customXml/itemProps1.xml><?xml version="1.0" encoding="utf-8"?>
<ds:datastoreItem xmlns:ds="http://schemas.openxmlformats.org/officeDocument/2006/customXml" ds:itemID="{95D16A27-3008-4684-A58C-C3854AE9392B}">
  <ds:schemaRefs>
    <ds:schemaRef ds:uri="http://schemas.microsoft.com/DAEMSEngagementItemInfo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Instructions</vt:lpstr>
      <vt:lpstr>BS</vt:lpstr>
      <vt:lpstr>CFS Working </vt:lpstr>
      <vt:lpstr>PL</vt:lpstr>
      <vt:lpstr>CFS</vt:lpstr>
      <vt:lpstr>Note 1 &amp; 2</vt:lpstr>
      <vt:lpstr>BS1</vt:lpstr>
      <vt:lpstr>Cash Flow </vt:lpstr>
      <vt:lpstr>BS2</vt:lpstr>
      <vt:lpstr>FA 18-19</vt:lpstr>
      <vt:lpstr>BS3</vt:lpstr>
      <vt:lpstr>PL Notes</vt:lpstr>
      <vt:lpstr>BS4</vt:lpstr>
      <vt:lpstr>TB 18-19 HO</vt:lpstr>
      <vt:lpstr>Grouping</vt:lpstr>
      <vt:lpstr>Sub Grouping</vt:lpstr>
      <vt:lpstr>Master Sheet ()</vt:lpstr>
      <vt:lpstr>BS!Print_Area</vt:lpstr>
      <vt:lpstr>'BS1'!Print_Area</vt:lpstr>
      <vt:lpstr>'BS2'!Print_Area</vt:lpstr>
      <vt:lpstr>'BS3'!Print_Area</vt:lpstr>
      <vt:lpstr>'BS4'!Print_Area</vt:lpstr>
      <vt:lpstr>CFS!Print_Area</vt:lpstr>
      <vt:lpstr>'CFS Working '!Print_Area</vt:lpstr>
      <vt:lpstr>'FA 18-19'!Print_Area</vt:lpstr>
      <vt:lpstr>'Note 1 &amp; 2'!Print_Area</vt:lpstr>
      <vt:lpstr>PL!Print_Area</vt:lpstr>
      <vt:lpstr>'PL Notes'!Print_Area</vt:lpstr>
      <vt:lpstr>'TB 18-19 HO'!Print_Area</vt:lpstr>
      <vt:lpstr>'BS1'!Print_Titles</vt:lpstr>
      <vt:lpstr>'BS4'!Print_Titles</vt:lpstr>
      <vt:lpstr>'PL Notes'!Print_Titles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Nagesh Ware</dc:creator>
  <cp:lastModifiedBy>user</cp:lastModifiedBy>
  <cp:lastPrinted>2024-05-17T11:08:38Z</cp:lastPrinted>
  <dcterms:created xsi:type="dcterms:W3CDTF">2018-05-25T08:24:11Z</dcterms:created>
  <dcterms:modified xsi:type="dcterms:W3CDTF">2024-05-30T07:29:55Z</dcterms:modified>
</cp:coreProperties>
</file>